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кор-ка пр.7.1" sheetId="36" r:id="rId1"/>
    <sheet name="кор-ка пр. 9.1" sheetId="35" r:id="rId2"/>
    <sheet name="кор-ка пр.11.1" sheetId="37" r:id="rId3"/>
    <sheet name="кор-ка пр.13.1" sheetId="38" r:id="rId4"/>
  </sheets>
  <definedNames>
    <definedName name="_xlnm._FilterDatabase" localSheetId="1" hidden="1">'кор-ка пр. 9.1'!$A$12:$X$342</definedName>
    <definedName name="_xlnm.Print_Titles" localSheetId="1">'кор-ка пр. 9.1'!$10:$12</definedName>
    <definedName name="_xlnm.Print_Titles" localSheetId="0">'кор-ка пр.7.1'!$10:$12</definedName>
    <definedName name="_xlnm.Print_Area" localSheetId="1">'кор-ка пр. 9.1'!$A$1:$Q$355</definedName>
  </definedNames>
  <calcPr calcId="125725"/>
</workbook>
</file>

<file path=xl/calcChain.xml><?xml version="1.0" encoding="utf-8"?>
<calcChain xmlns="http://schemas.openxmlformats.org/spreadsheetml/2006/main">
  <c r="D84" i="38"/>
  <c r="C84"/>
  <c r="D10"/>
  <c r="C10"/>
  <c r="D29"/>
  <c r="C29"/>
  <c r="D28"/>
  <c r="C28"/>
  <c r="D72"/>
  <c r="C72"/>
  <c r="C40"/>
  <c r="C39"/>
  <c r="C37"/>
  <c r="D36"/>
  <c r="C36"/>
  <c r="D95"/>
  <c r="C95"/>
  <c r="D97"/>
  <c r="C97"/>
  <c r="D96"/>
  <c r="C96"/>
  <c r="D99"/>
  <c r="C99"/>
  <c r="D55"/>
  <c r="D54"/>
  <c r="C55"/>
  <c r="C54"/>
  <c r="D81"/>
  <c r="C81"/>
  <c r="D100" l="1"/>
  <c r="C100"/>
  <c r="D93"/>
  <c r="C93"/>
  <c r="D91"/>
  <c r="C91"/>
  <c r="C85"/>
  <c r="D85"/>
  <c r="D82"/>
  <c r="C82"/>
  <c r="D80"/>
  <c r="C80"/>
  <c r="C68"/>
  <c r="D62"/>
  <c r="C62"/>
  <c r="D59"/>
  <c r="C59"/>
  <c r="D52"/>
  <c r="C52"/>
  <c r="D47"/>
  <c r="C47"/>
  <c r="D45"/>
  <c r="C45"/>
  <c r="D43"/>
  <c r="C43"/>
  <c r="D32"/>
  <c r="C32"/>
  <c r="D27"/>
  <c r="C27"/>
  <c r="D26"/>
  <c r="C26"/>
  <c r="D25"/>
  <c r="C25"/>
  <c r="D24"/>
  <c r="C24"/>
  <c r="D23"/>
  <c r="C23"/>
  <c r="D22"/>
  <c r="D21" s="1"/>
  <c r="C22"/>
  <c r="C21" s="1"/>
  <c r="D20"/>
  <c r="D19" s="1"/>
  <c r="C20"/>
  <c r="C19" s="1"/>
  <c r="D18"/>
  <c r="C18"/>
  <c r="D17"/>
  <c r="C17"/>
  <c r="D16"/>
  <c r="C16"/>
  <c r="D15"/>
  <c r="C15"/>
  <c r="D14"/>
  <c r="C14"/>
  <c r="D13"/>
  <c r="C13"/>
  <c r="D12"/>
  <c r="D11" s="1"/>
  <c r="C12"/>
  <c r="C11" s="1"/>
  <c r="N272" i="36"/>
  <c r="P272"/>
  <c r="N269"/>
  <c r="P269"/>
  <c r="N249"/>
  <c r="P249"/>
  <c r="N246"/>
  <c r="P246"/>
  <c r="J120"/>
  <c r="J119" s="1"/>
  <c r="J118" s="1"/>
  <c r="J117" s="1"/>
  <c r="L308"/>
  <c r="G308"/>
  <c r="P307"/>
  <c r="O307"/>
  <c r="N307"/>
  <c r="M307"/>
  <c r="K307"/>
  <c r="J307"/>
  <c r="I307"/>
  <c r="H307"/>
  <c r="L306"/>
  <c r="G306"/>
  <c r="P305"/>
  <c r="P304" s="1"/>
  <c r="P303" s="1"/>
  <c r="O305"/>
  <c r="O304" s="1"/>
  <c r="O303" s="1"/>
  <c r="N305"/>
  <c r="N304" s="1"/>
  <c r="N303" s="1"/>
  <c r="M305"/>
  <c r="K305"/>
  <c r="J305"/>
  <c r="I305"/>
  <c r="I304" s="1"/>
  <c r="I303" s="1"/>
  <c r="H305"/>
  <c r="K304"/>
  <c r="K303" s="1"/>
  <c r="O297"/>
  <c r="O296" s="1"/>
  <c r="O295" s="1"/>
  <c r="L287"/>
  <c r="G287"/>
  <c r="P286"/>
  <c r="O286"/>
  <c r="O285" s="1"/>
  <c r="O284" s="1"/>
  <c r="O283" s="1"/>
  <c r="O282" s="1"/>
  <c r="N286"/>
  <c r="N285" s="1"/>
  <c r="N284" s="1"/>
  <c r="N283" s="1"/>
  <c r="N282" s="1"/>
  <c r="M286"/>
  <c r="K286"/>
  <c r="K285" s="1"/>
  <c r="K284" s="1"/>
  <c r="K283" s="1"/>
  <c r="K282" s="1"/>
  <c r="J286"/>
  <c r="J285" s="1"/>
  <c r="J284" s="1"/>
  <c r="J283" s="1"/>
  <c r="J282" s="1"/>
  <c r="I286"/>
  <c r="I285" s="1"/>
  <c r="I284" s="1"/>
  <c r="I283" s="1"/>
  <c r="I282" s="1"/>
  <c r="H286"/>
  <c r="P285"/>
  <c r="P284" s="1"/>
  <c r="P283" s="1"/>
  <c r="P282" s="1"/>
  <c r="H285"/>
  <c r="H284" s="1"/>
  <c r="H283" s="1"/>
  <c r="L281"/>
  <c r="G281"/>
  <c r="P280"/>
  <c r="P279" s="1"/>
  <c r="P278" s="1"/>
  <c r="P277" s="1"/>
  <c r="P276" s="1"/>
  <c r="P275" s="1"/>
  <c r="O280"/>
  <c r="O279" s="1"/>
  <c r="O278" s="1"/>
  <c r="O277" s="1"/>
  <c r="O276" s="1"/>
  <c r="O275" s="1"/>
  <c r="N280"/>
  <c r="N279" s="1"/>
  <c r="N278" s="1"/>
  <c r="N277" s="1"/>
  <c r="N276" s="1"/>
  <c r="N275" s="1"/>
  <c r="M280"/>
  <c r="M279" s="1"/>
  <c r="K280"/>
  <c r="K279" s="1"/>
  <c r="K278" s="1"/>
  <c r="K277" s="1"/>
  <c r="K276" s="1"/>
  <c r="K275" s="1"/>
  <c r="J280"/>
  <c r="J279" s="1"/>
  <c r="J278" s="1"/>
  <c r="J277" s="1"/>
  <c r="J276" s="1"/>
  <c r="J275" s="1"/>
  <c r="I280"/>
  <c r="I279" s="1"/>
  <c r="I278" s="1"/>
  <c r="I277" s="1"/>
  <c r="I276" s="1"/>
  <c r="I275" s="1"/>
  <c r="H280"/>
  <c r="P271"/>
  <c r="P270" s="1"/>
  <c r="N271"/>
  <c r="N270" s="1"/>
  <c r="P268"/>
  <c r="N268"/>
  <c r="G266"/>
  <c r="O265"/>
  <c r="M265"/>
  <c r="M264" s="1"/>
  <c r="M263" s="1"/>
  <c r="K265"/>
  <c r="K264" s="1"/>
  <c r="J265"/>
  <c r="J264" s="1"/>
  <c r="J263" s="1"/>
  <c r="I265"/>
  <c r="I264" s="1"/>
  <c r="I263" s="1"/>
  <c r="H265"/>
  <c r="O264"/>
  <c r="O263" s="1"/>
  <c r="P263"/>
  <c r="K263"/>
  <c r="G262"/>
  <c r="P261"/>
  <c r="P260" s="1"/>
  <c r="P259" s="1"/>
  <c r="O261"/>
  <c r="M261"/>
  <c r="M260" s="1"/>
  <c r="K261"/>
  <c r="J261"/>
  <c r="J260" s="1"/>
  <c r="J259" s="1"/>
  <c r="I261"/>
  <c r="I260" s="1"/>
  <c r="I259" s="1"/>
  <c r="H261"/>
  <c r="H260" s="1"/>
  <c r="H259" s="1"/>
  <c r="K260"/>
  <c r="K259" s="1"/>
  <c r="O259"/>
  <c r="N259"/>
  <c r="L258"/>
  <c r="G258"/>
  <c r="P257"/>
  <c r="O257"/>
  <c r="O256" s="1"/>
  <c r="O255" s="1"/>
  <c r="N257"/>
  <c r="N256" s="1"/>
  <c r="N255" s="1"/>
  <c r="M257"/>
  <c r="K257"/>
  <c r="K256" s="1"/>
  <c r="K255" s="1"/>
  <c r="J257"/>
  <c r="I257"/>
  <c r="I256" s="1"/>
  <c r="I255" s="1"/>
  <c r="H257"/>
  <c r="H256" s="1"/>
  <c r="H255" s="1"/>
  <c r="P256"/>
  <c r="P255" s="1"/>
  <c r="J256"/>
  <c r="J255" s="1"/>
  <c r="L254"/>
  <c r="G254"/>
  <c r="P253"/>
  <c r="O253"/>
  <c r="O252" s="1"/>
  <c r="O251" s="1"/>
  <c r="N253"/>
  <c r="N252" s="1"/>
  <c r="N251" s="1"/>
  <c r="M253"/>
  <c r="K253"/>
  <c r="J253"/>
  <c r="J252" s="1"/>
  <c r="J251" s="1"/>
  <c r="I253"/>
  <c r="I252" s="1"/>
  <c r="I251" s="1"/>
  <c r="H253"/>
  <c r="H252" s="1"/>
  <c r="H251" s="1"/>
  <c r="P252"/>
  <c r="K252"/>
  <c r="K251" s="1"/>
  <c r="P251"/>
  <c r="P248"/>
  <c r="P247" s="1"/>
  <c r="N248"/>
  <c r="N247"/>
  <c r="P245"/>
  <c r="P266" s="1"/>
  <c r="N245"/>
  <c r="N266" s="1"/>
  <c r="L234"/>
  <c r="G234"/>
  <c r="O233"/>
  <c r="L233" s="1"/>
  <c r="K233"/>
  <c r="K232" s="1"/>
  <c r="K231" s="1"/>
  <c r="J233"/>
  <c r="I233"/>
  <c r="I232" s="1"/>
  <c r="I231" s="1"/>
  <c r="H233"/>
  <c r="P232"/>
  <c r="N232"/>
  <c r="M232"/>
  <c r="J232"/>
  <c r="P231"/>
  <c r="N231"/>
  <c r="M231"/>
  <c r="J231"/>
  <c r="O230"/>
  <c r="L230" s="1"/>
  <c r="J230"/>
  <c r="G230" s="1"/>
  <c r="P229"/>
  <c r="P228" s="1"/>
  <c r="N229"/>
  <c r="N228" s="1"/>
  <c r="N227" s="1"/>
  <c r="M229"/>
  <c r="K229"/>
  <c r="I229"/>
  <c r="I228" s="1"/>
  <c r="I227" s="1"/>
  <c r="H229"/>
  <c r="H228" s="1"/>
  <c r="H227" s="1"/>
  <c r="M228"/>
  <c r="M227" s="1"/>
  <c r="K228"/>
  <c r="K227" s="1"/>
  <c r="P227"/>
  <c r="M226"/>
  <c r="L226" s="1"/>
  <c r="H226"/>
  <c r="G226" s="1"/>
  <c r="P225"/>
  <c r="P224" s="1"/>
  <c r="O225"/>
  <c r="O224" s="1"/>
  <c r="O223" s="1"/>
  <c r="N225"/>
  <c r="K225"/>
  <c r="J225"/>
  <c r="J224" s="1"/>
  <c r="J223" s="1"/>
  <c r="I225"/>
  <c r="I224" s="1"/>
  <c r="I223" s="1"/>
  <c r="N224"/>
  <c r="N223" s="1"/>
  <c r="K224"/>
  <c r="K223" s="1"/>
  <c r="P223"/>
  <c r="L221"/>
  <c r="G221"/>
  <c r="P220"/>
  <c r="O220"/>
  <c r="N220"/>
  <c r="M220"/>
  <c r="K220"/>
  <c r="J220"/>
  <c r="I220"/>
  <c r="H220"/>
  <c r="P219"/>
  <c r="O219"/>
  <c r="N219"/>
  <c r="M219"/>
  <c r="K219"/>
  <c r="J219"/>
  <c r="I219"/>
  <c r="H219"/>
  <c r="P218"/>
  <c r="O218"/>
  <c r="N218"/>
  <c r="M218"/>
  <c r="K218"/>
  <c r="J218"/>
  <c r="I218"/>
  <c r="H218"/>
  <c r="P203"/>
  <c r="N203"/>
  <c r="P197"/>
  <c r="P196" s="1"/>
  <c r="O197"/>
  <c r="O195" s="1"/>
  <c r="O194" s="1"/>
  <c r="O193" s="1"/>
  <c r="N197"/>
  <c r="N196" s="1"/>
  <c r="M197"/>
  <c r="M196" s="1"/>
  <c r="H197"/>
  <c r="G197" s="1"/>
  <c r="O196"/>
  <c r="K196"/>
  <c r="K195" s="1"/>
  <c r="K194" s="1"/>
  <c r="K193" s="1"/>
  <c r="J196"/>
  <c r="J195" s="1"/>
  <c r="J194" s="1"/>
  <c r="J193" s="1"/>
  <c r="I196"/>
  <c r="I195" s="1"/>
  <c r="I194" s="1"/>
  <c r="I193" s="1"/>
  <c r="N195"/>
  <c r="N194" s="1"/>
  <c r="N193" s="1"/>
  <c r="L191"/>
  <c r="G191"/>
  <c r="P190"/>
  <c r="O190"/>
  <c r="O189" s="1"/>
  <c r="O188" s="1"/>
  <c r="N190"/>
  <c r="N189" s="1"/>
  <c r="N188" s="1"/>
  <c r="M190"/>
  <c r="K190"/>
  <c r="K189" s="1"/>
  <c r="K188" s="1"/>
  <c r="J190"/>
  <c r="J189" s="1"/>
  <c r="J188" s="1"/>
  <c r="I190"/>
  <c r="I189" s="1"/>
  <c r="I188" s="1"/>
  <c r="H190"/>
  <c r="P189"/>
  <c r="P188" s="1"/>
  <c r="P183" s="1"/>
  <c r="P182" s="1"/>
  <c r="P187"/>
  <c r="P186" s="1"/>
  <c r="M187"/>
  <c r="H187"/>
  <c r="G187" s="1"/>
  <c r="O186"/>
  <c r="N186"/>
  <c r="K186"/>
  <c r="K185" s="1"/>
  <c r="K184" s="1"/>
  <c r="J186"/>
  <c r="J185" s="1"/>
  <c r="J184" s="1"/>
  <c r="I186"/>
  <c r="I185" s="1"/>
  <c r="I184" s="1"/>
  <c r="O183"/>
  <c r="J183"/>
  <c r="G183" s="1"/>
  <c r="N182"/>
  <c r="M182"/>
  <c r="M181" s="1"/>
  <c r="M180" s="1"/>
  <c r="K182"/>
  <c r="J182"/>
  <c r="J181" s="1"/>
  <c r="I182"/>
  <c r="I181" s="1"/>
  <c r="H182"/>
  <c r="K181"/>
  <c r="K180" s="1"/>
  <c r="P180"/>
  <c r="P179" s="1"/>
  <c r="P178" s="1"/>
  <c r="N180"/>
  <c r="N179" s="1"/>
  <c r="G179"/>
  <c r="O178"/>
  <c r="O177" s="1"/>
  <c r="O176" s="1"/>
  <c r="M178"/>
  <c r="M177" s="1"/>
  <c r="M176" s="1"/>
  <c r="K178"/>
  <c r="K177" s="1"/>
  <c r="K176" s="1"/>
  <c r="J178"/>
  <c r="J177" s="1"/>
  <c r="J176" s="1"/>
  <c r="I178"/>
  <c r="H178"/>
  <c r="H177" s="1"/>
  <c r="H176" s="1"/>
  <c r="I177"/>
  <c r="I176" s="1"/>
  <c r="G174"/>
  <c r="O173"/>
  <c r="O172" s="1"/>
  <c r="N173"/>
  <c r="M173"/>
  <c r="M172" s="1"/>
  <c r="L172" s="1"/>
  <c r="K173"/>
  <c r="J173"/>
  <c r="J172" s="1"/>
  <c r="I173"/>
  <c r="I172" s="1"/>
  <c r="H173"/>
  <c r="H172" s="1"/>
  <c r="K172"/>
  <c r="G171"/>
  <c r="O170"/>
  <c r="N170"/>
  <c r="N169" s="1"/>
  <c r="N168" s="1"/>
  <c r="M170"/>
  <c r="M169" s="1"/>
  <c r="M168" s="1"/>
  <c r="M167" s="1"/>
  <c r="M166" s="1"/>
  <c r="K170"/>
  <c r="J170"/>
  <c r="I170"/>
  <c r="H170"/>
  <c r="H169" s="1"/>
  <c r="G168"/>
  <c r="O167"/>
  <c r="O166" s="1"/>
  <c r="K167"/>
  <c r="J167"/>
  <c r="I167"/>
  <c r="H167"/>
  <c r="K166"/>
  <c r="J166"/>
  <c r="I166"/>
  <c r="H166"/>
  <c r="O164"/>
  <c r="K164"/>
  <c r="J164"/>
  <c r="I164"/>
  <c r="G163"/>
  <c r="O162"/>
  <c r="N162"/>
  <c r="M162"/>
  <c r="K162"/>
  <c r="J162"/>
  <c r="I162"/>
  <c r="H162"/>
  <c r="L161"/>
  <c r="G161"/>
  <c r="P160"/>
  <c r="P159" s="1"/>
  <c r="P158" s="1"/>
  <c r="O160"/>
  <c r="O159" s="1"/>
  <c r="O158" s="1"/>
  <c r="N160"/>
  <c r="N159" s="1"/>
  <c r="N158" s="1"/>
  <c r="M160"/>
  <c r="M159" s="1"/>
  <c r="K160"/>
  <c r="K159" s="1"/>
  <c r="K158" s="1"/>
  <c r="J160"/>
  <c r="J159" s="1"/>
  <c r="J158" s="1"/>
  <c r="I160"/>
  <c r="I159" s="1"/>
  <c r="I158" s="1"/>
  <c r="H160"/>
  <c r="H159" s="1"/>
  <c r="P157"/>
  <c r="L157" s="1"/>
  <c r="G157"/>
  <c r="O156"/>
  <c r="N156"/>
  <c r="M156"/>
  <c r="K156"/>
  <c r="J156"/>
  <c r="I156"/>
  <c r="H156"/>
  <c r="L155"/>
  <c r="G155"/>
  <c r="P154"/>
  <c r="O154"/>
  <c r="O153" s="1"/>
  <c r="O152" s="1"/>
  <c r="N154"/>
  <c r="N153" s="1"/>
  <c r="N152" s="1"/>
  <c r="N135" s="1"/>
  <c r="N134" s="1"/>
  <c r="N133" s="1"/>
  <c r="N132" s="1"/>
  <c r="N131" s="1"/>
  <c r="M154"/>
  <c r="K154"/>
  <c r="K153" s="1"/>
  <c r="K152" s="1"/>
  <c r="J154"/>
  <c r="J153" s="1"/>
  <c r="J152" s="1"/>
  <c r="I154"/>
  <c r="I153" s="1"/>
  <c r="I152" s="1"/>
  <c r="H154"/>
  <c r="P153"/>
  <c r="P152" s="1"/>
  <c r="P135" s="1"/>
  <c r="P134" s="1"/>
  <c r="P133" s="1"/>
  <c r="P132" s="1"/>
  <c r="P131" s="1"/>
  <c r="L151"/>
  <c r="G151"/>
  <c r="M150"/>
  <c r="L150" s="1"/>
  <c r="H150"/>
  <c r="G150" s="1"/>
  <c r="P149"/>
  <c r="P148" s="1"/>
  <c r="O149"/>
  <c r="O148" s="1"/>
  <c r="N149"/>
  <c r="N148" s="1"/>
  <c r="K149"/>
  <c r="K148" s="1"/>
  <c r="J149"/>
  <c r="J148" s="1"/>
  <c r="I149"/>
  <c r="I148" s="1"/>
  <c r="L147"/>
  <c r="G147"/>
  <c r="P146"/>
  <c r="O146"/>
  <c r="O145" s="1"/>
  <c r="N146"/>
  <c r="N145" s="1"/>
  <c r="M146"/>
  <c r="K146"/>
  <c r="K145" s="1"/>
  <c r="J146"/>
  <c r="I146"/>
  <c r="I145" s="1"/>
  <c r="H146"/>
  <c r="H145" s="1"/>
  <c r="H144" s="1"/>
  <c r="P145"/>
  <c r="P144" s="1"/>
  <c r="J145"/>
  <c r="L143"/>
  <c r="G143"/>
  <c r="P142"/>
  <c r="O142"/>
  <c r="O141" s="1"/>
  <c r="O140" s="1"/>
  <c r="N142"/>
  <c r="N141" s="1"/>
  <c r="N140" s="1"/>
  <c r="M142"/>
  <c r="K142"/>
  <c r="K141" s="1"/>
  <c r="K140" s="1"/>
  <c r="J142"/>
  <c r="J141" s="1"/>
  <c r="J140" s="1"/>
  <c r="I142"/>
  <c r="I141" s="1"/>
  <c r="I140" s="1"/>
  <c r="H142"/>
  <c r="H141" s="1"/>
  <c r="H140" s="1"/>
  <c r="P141"/>
  <c r="P140" s="1"/>
  <c r="G138"/>
  <c r="O137"/>
  <c r="O136" s="1"/>
  <c r="M137"/>
  <c r="M136" s="1"/>
  <c r="K137"/>
  <c r="K136" s="1"/>
  <c r="J137"/>
  <c r="J136" s="1"/>
  <c r="I137"/>
  <c r="I136" s="1"/>
  <c r="H137"/>
  <c r="H136" s="1"/>
  <c r="G135"/>
  <c r="O134"/>
  <c r="O133" s="1"/>
  <c r="K134"/>
  <c r="K133" s="1"/>
  <c r="J134"/>
  <c r="J133" s="1"/>
  <c r="I134"/>
  <c r="I133" s="1"/>
  <c r="H134"/>
  <c r="H133" s="1"/>
  <c r="G132"/>
  <c r="O131"/>
  <c r="K131"/>
  <c r="K130" s="1"/>
  <c r="K129" s="1"/>
  <c r="K128" s="1"/>
  <c r="J131"/>
  <c r="J130" s="1"/>
  <c r="I131"/>
  <c r="I130" s="1"/>
  <c r="H131"/>
  <c r="L130"/>
  <c r="L128"/>
  <c r="L127"/>
  <c r="G127"/>
  <c r="P126"/>
  <c r="P125" s="1"/>
  <c r="P124" s="1"/>
  <c r="P123" s="1"/>
  <c r="O126"/>
  <c r="O125" s="1"/>
  <c r="O124" s="1"/>
  <c r="O123" s="1"/>
  <c r="N126"/>
  <c r="N125" s="1"/>
  <c r="N124" s="1"/>
  <c r="N123" s="1"/>
  <c r="M126"/>
  <c r="M125" s="1"/>
  <c r="M124" s="1"/>
  <c r="K126"/>
  <c r="K125" s="1"/>
  <c r="K124" s="1"/>
  <c r="K123" s="1"/>
  <c r="J126"/>
  <c r="J125" s="1"/>
  <c r="J124" s="1"/>
  <c r="J123" s="1"/>
  <c r="I126"/>
  <c r="I125" s="1"/>
  <c r="I124" s="1"/>
  <c r="I123" s="1"/>
  <c r="H126"/>
  <c r="P119"/>
  <c r="P118" s="1"/>
  <c r="P117" s="1"/>
  <c r="O115"/>
  <c r="O114" s="1"/>
  <c r="O113" s="1"/>
  <c r="G112"/>
  <c r="K111"/>
  <c r="K110" s="1"/>
  <c r="K109" s="1"/>
  <c r="J111"/>
  <c r="J110" s="1"/>
  <c r="J109" s="1"/>
  <c r="I111"/>
  <c r="I110" s="1"/>
  <c r="I109" s="1"/>
  <c r="H111"/>
  <c r="G108"/>
  <c r="K107"/>
  <c r="K106" s="1"/>
  <c r="K105" s="1"/>
  <c r="J107"/>
  <c r="J106" s="1"/>
  <c r="J105" s="1"/>
  <c r="I107"/>
  <c r="I106" s="1"/>
  <c r="I105" s="1"/>
  <c r="H107"/>
  <c r="G104"/>
  <c r="K103"/>
  <c r="K102" s="1"/>
  <c r="K101" s="1"/>
  <c r="K100" s="1"/>
  <c r="K99" s="1"/>
  <c r="J103"/>
  <c r="I103"/>
  <c r="I102" s="1"/>
  <c r="I101" s="1"/>
  <c r="I100" s="1"/>
  <c r="H103"/>
  <c r="J102"/>
  <c r="J101" s="1"/>
  <c r="J100" s="1"/>
  <c r="J98"/>
  <c r="I93"/>
  <c r="K85"/>
  <c r="L72"/>
  <c r="G72"/>
  <c r="P71"/>
  <c r="P70" s="1"/>
  <c r="P69" s="1"/>
  <c r="P68" s="1"/>
  <c r="O71"/>
  <c r="N71"/>
  <c r="N70" s="1"/>
  <c r="N69" s="1"/>
  <c r="N68" s="1"/>
  <c r="M71"/>
  <c r="L71" s="1"/>
  <c r="K71"/>
  <c r="J71"/>
  <c r="J70" s="1"/>
  <c r="J69" s="1"/>
  <c r="J68" s="1"/>
  <c r="I71"/>
  <c r="I70" s="1"/>
  <c r="I69" s="1"/>
  <c r="I68" s="1"/>
  <c r="H71"/>
  <c r="O70"/>
  <c r="O69" s="1"/>
  <c r="O68" s="1"/>
  <c r="M70"/>
  <c r="L70" s="1"/>
  <c r="K70"/>
  <c r="K69" s="1"/>
  <c r="K68" s="1"/>
  <c r="L66"/>
  <c r="G66"/>
  <c r="L65"/>
  <c r="G65"/>
  <c r="P64"/>
  <c r="O64"/>
  <c r="O63" s="1"/>
  <c r="N64"/>
  <c r="N63" s="1"/>
  <c r="M64"/>
  <c r="K64"/>
  <c r="K63" s="1"/>
  <c r="J64"/>
  <c r="J63" s="1"/>
  <c r="I64"/>
  <c r="I63" s="1"/>
  <c r="H64"/>
  <c r="H63" s="1"/>
  <c r="P63"/>
  <c r="L62"/>
  <c r="G62"/>
  <c r="L61"/>
  <c r="G61"/>
  <c r="P60"/>
  <c r="O60"/>
  <c r="O59" s="1"/>
  <c r="N60"/>
  <c r="N59" s="1"/>
  <c r="M60"/>
  <c r="K60"/>
  <c r="K59" s="1"/>
  <c r="K58" s="1"/>
  <c r="J60"/>
  <c r="I60"/>
  <c r="I59" s="1"/>
  <c r="H60"/>
  <c r="P59"/>
  <c r="P58" s="1"/>
  <c r="J59"/>
  <c r="H59"/>
  <c r="L57"/>
  <c r="G57"/>
  <c r="L56"/>
  <c r="G56"/>
  <c r="P55"/>
  <c r="P54" s="1"/>
  <c r="O55"/>
  <c r="O54" s="1"/>
  <c r="N55"/>
  <c r="N54" s="1"/>
  <c r="M55"/>
  <c r="M54" s="1"/>
  <c r="K55"/>
  <c r="J55"/>
  <c r="J54" s="1"/>
  <c r="I55"/>
  <c r="I54" s="1"/>
  <c r="H55"/>
  <c r="K54"/>
  <c r="L53"/>
  <c r="G53"/>
  <c r="L52"/>
  <c r="G52"/>
  <c r="P51"/>
  <c r="P50" s="1"/>
  <c r="O51"/>
  <c r="O50" s="1"/>
  <c r="N51"/>
  <c r="N50" s="1"/>
  <c r="M51"/>
  <c r="K51"/>
  <c r="K50" s="1"/>
  <c r="K49" s="1"/>
  <c r="K48" s="1"/>
  <c r="J51"/>
  <c r="J50" s="1"/>
  <c r="I51"/>
  <c r="I50" s="1"/>
  <c r="H51"/>
  <c r="M50"/>
  <c r="L46"/>
  <c r="G46"/>
  <c r="L45"/>
  <c r="G45"/>
  <c r="P44"/>
  <c r="O44"/>
  <c r="O43" s="1"/>
  <c r="O42" s="1"/>
  <c r="N44"/>
  <c r="M44"/>
  <c r="K44"/>
  <c r="K43" s="1"/>
  <c r="K42" s="1"/>
  <c r="J44"/>
  <c r="J43" s="1"/>
  <c r="J42" s="1"/>
  <c r="I44"/>
  <c r="I43" s="1"/>
  <c r="I42" s="1"/>
  <c r="H44"/>
  <c r="H43" s="1"/>
  <c r="H42" s="1"/>
  <c r="P43"/>
  <c r="P42" s="1"/>
  <c r="N43"/>
  <c r="N42" s="1"/>
  <c r="M41"/>
  <c r="L41" s="1"/>
  <c r="H41"/>
  <c r="G41" s="1"/>
  <c r="P40"/>
  <c r="P39" s="1"/>
  <c r="O40"/>
  <c r="O39" s="1"/>
  <c r="N40"/>
  <c r="N39" s="1"/>
  <c r="K40"/>
  <c r="K39" s="1"/>
  <c r="J40"/>
  <c r="J39" s="1"/>
  <c r="I40"/>
  <c r="I39" s="1"/>
  <c r="L38"/>
  <c r="G38"/>
  <c r="L37"/>
  <c r="G37"/>
  <c r="P36"/>
  <c r="P35" s="1"/>
  <c r="O36"/>
  <c r="O35" s="1"/>
  <c r="N36"/>
  <c r="N35" s="1"/>
  <c r="M36"/>
  <c r="K36"/>
  <c r="J36"/>
  <c r="J35" s="1"/>
  <c r="I36"/>
  <c r="I35" s="1"/>
  <c r="H36"/>
  <c r="K35"/>
  <c r="L34"/>
  <c r="G34"/>
  <c r="M33"/>
  <c r="L33" s="1"/>
  <c r="H33"/>
  <c r="G33" s="1"/>
  <c r="P32"/>
  <c r="P31" s="1"/>
  <c r="O32"/>
  <c r="O31" s="1"/>
  <c r="N32"/>
  <c r="N31" s="1"/>
  <c r="K32"/>
  <c r="K31" s="1"/>
  <c r="J32"/>
  <c r="J31" s="1"/>
  <c r="I32"/>
  <c r="I31" s="1"/>
  <c r="L26"/>
  <c r="G26"/>
  <c r="L25"/>
  <c r="G25"/>
  <c r="P24"/>
  <c r="P23" s="1"/>
  <c r="O24"/>
  <c r="O23" s="1"/>
  <c r="N24"/>
  <c r="N23" s="1"/>
  <c r="M24"/>
  <c r="K24"/>
  <c r="K23" s="1"/>
  <c r="J24"/>
  <c r="J23" s="1"/>
  <c r="I24"/>
  <c r="I23" s="1"/>
  <c r="H24"/>
  <c r="M23"/>
  <c r="L22"/>
  <c r="G22"/>
  <c r="L21"/>
  <c r="G21"/>
  <c r="P20"/>
  <c r="P19" s="1"/>
  <c r="O20"/>
  <c r="N20"/>
  <c r="N19" s="1"/>
  <c r="N18" s="1"/>
  <c r="N17" s="1"/>
  <c r="N16" s="1"/>
  <c r="N15" s="1"/>
  <c r="M20"/>
  <c r="K20"/>
  <c r="J20"/>
  <c r="J19" s="1"/>
  <c r="J18" s="1"/>
  <c r="J17" s="1"/>
  <c r="J16" s="1"/>
  <c r="J15" s="1"/>
  <c r="I20"/>
  <c r="I19" s="1"/>
  <c r="H20"/>
  <c r="O19"/>
  <c r="M19"/>
  <c r="L19" s="1"/>
  <c r="K19"/>
  <c r="N103" i="35"/>
  <c r="I103"/>
  <c r="N100"/>
  <c r="M100" s="1"/>
  <c r="I100"/>
  <c r="H100"/>
  <c r="Q99"/>
  <c r="P94" i="36" s="1"/>
  <c r="P93" s="1"/>
  <c r="P99" i="35"/>
  <c r="O99"/>
  <c r="N94" i="36" s="1"/>
  <c r="N93" s="1"/>
  <c r="L99" i="35"/>
  <c r="K94" i="36" s="1"/>
  <c r="K93" s="1"/>
  <c r="K99" i="35"/>
  <c r="J94" i="36" s="1"/>
  <c r="J93" s="1"/>
  <c r="J99" i="35"/>
  <c r="I94" i="36" s="1"/>
  <c r="Q98" i="35"/>
  <c r="O98"/>
  <c r="L98"/>
  <c r="P89"/>
  <c r="M89"/>
  <c r="Q88"/>
  <c r="P86" i="36" s="1"/>
  <c r="P85" s="1"/>
  <c r="P88" i="35"/>
  <c r="O86" i="36" s="1"/>
  <c r="O88" i="35"/>
  <c r="N86" i="36" s="1"/>
  <c r="N85" s="1"/>
  <c r="N88" i="35"/>
  <c r="Q87"/>
  <c r="P87"/>
  <c r="O87"/>
  <c r="N87"/>
  <c r="M87" s="1"/>
  <c r="P92"/>
  <c r="K89"/>
  <c r="K92"/>
  <c r="H89"/>
  <c r="L88"/>
  <c r="K86" i="36" s="1"/>
  <c r="K88" i="35"/>
  <c r="J88"/>
  <c r="I86" i="36" s="1"/>
  <c r="I85" s="1"/>
  <c r="I88" i="35"/>
  <c r="L87"/>
  <c r="J87"/>
  <c r="N130"/>
  <c r="M130"/>
  <c r="Q129"/>
  <c r="P120" i="36" s="1"/>
  <c r="P129" i="35"/>
  <c r="O129"/>
  <c r="N120" i="36" s="1"/>
  <c r="N119" s="1"/>
  <c r="N118" s="1"/>
  <c r="N117" s="1"/>
  <c r="N129" i="35"/>
  <c r="Q128"/>
  <c r="Q127" s="1"/>
  <c r="Q126" s="1"/>
  <c r="O128"/>
  <c r="O127" s="1"/>
  <c r="O126" s="1"/>
  <c r="M125"/>
  <c r="N124"/>
  <c r="M124" s="1"/>
  <c r="Q123"/>
  <c r="P123"/>
  <c r="O116" i="36" s="1"/>
  <c r="O123" i="35"/>
  <c r="P122"/>
  <c r="P121" s="1"/>
  <c r="P120" s="1"/>
  <c r="I130"/>
  <c r="H130" s="1"/>
  <c r="L129"/>
  <c r="K120" i="36" s="1"/>
  <c r="K119" s="1"/>
  <c r="K118" s="1"/>
  <c r="K117" s="1"/>
  <c r="K129" i="35"/>
  <c r="K128" s="1"/>
  <c r="K127" s="1"/>
  <c r="K126" s="1"/>
  <c r="J129"/>
  <c r="L128"/>
  <c r="L127" s="1"/>
  <c r="L126" s="1"/>
  <c r="H125"/>
  <c r="I124"/>
  <c r="H124" s="1"/>
  <c r="L123"/>
  <c r="K123"/>
  <c r="J116" i="36" s="1"/>
  <c r="J115" s="1"/>
  <c r="J114" s="1"/>
  <c r="J113" s="1"/>
  <c r="J123" i="35"/>
  <c r="J122" s="1"/>
  <c r="J121" s="1"/>
  <c r="J120" s="1"/>
  <c r="K122"/>
  <c r="K121" s="1"/>
  <c r="K120" s="1"/>
  <c r="H119"/>
  <c r="L118"/>
  <c r="K118"/>
  <c r="K117" s="1"/>
  <c r="K116" s="1"/>
  <c r="J118"/>
  <c r="J117" s="1"/>
  <c r="J116" s="1"/>
  <c r="I118"/>
  <c r="L117"/>
  <c r="L116" s="1"/>
  <c r="H115"/>
  <c r="L114"/>
  <c r="K114"/>
  <c r="K113" s="1"/>
  <c r="K112" s="1"/>
  <c r="J114"/>
  <c r="I114"/>
  <c r="H114" s="1"/>
  <c r="L113"/>
  <c r="L112" s="1"/>
  <c r="J113"/>
  <c r="J112" s="1"/>
  <c r="H111"/>
  <c r="L110"/>
  <c r="K110"/>
  <c r="K109" s="1"/>
  <c r="K108" s="1"/>
  <c r="K107" s="1"/>
  <c r="J110"/>
  <c r="I110"/>
  <c r="L109"/>
  <c r="L108" s="1"/>
  <c r="L107" s="1"/>
  <c r="L106" s="1"/>
  <c r="J109"/>
  <c r="J108" s="1"/>
  <c r="J107" s="1"/>
  <c r="K105"/>
  <c r="I105"/>
  <c r="M321"/>
  <c r="Q320"/>
  <c r="P320"/>
  <c r="O298" i="36" s="1"/>
  <c r="O320" i="35"/>
  <c r="N320"/>
  <c r="P319"/>
  <c r="P318" s="1"/>
  <c r="P317" s="1"/>
  <c r="Q316"/>
  <c r="P315"/>
  <c r="O294" i="36" s="1"/>
  <c r="O293" s="1"/>
  <c r="O292" s="1"/>
  <c r="O291" s="1"/>
  <c r="O290" s="1"/>
  <c r="O315" i="35"/>
  <c r="N315"/>
  <c r="P314"/>
  <c r="P313" s="1"/>
  <c r="P312" s="1"/>
  <c r="P311" s="1"/>
  <c r="H321"/>
  <c r="L320"/>
  <c r="L319" s="1"/>
  <c r="K320"/>
  <c r="J298" i="36" s="1"/>
  <c r="J297" s="1"/>
  <c r="J296" s="1"/>
  <c r="J295" s="1"/>
  <c r="J320" i="35"/>
  <c r="I298" i="36" s="1"/>
  <c r="I297" s="1"/>
  <c r="I296" s="1"/>
  <c r="I295" s="1"/>
  <c r="I320" i="35"/>
  <c r="I319" s="1"/>
  <c r="I318" s="1"/>
  <c r="I317" s="1"/>
  <c r="K319"/>
  <c r="J319"/>
  <c r="J318" s="1"/>
  <c r="J317" s="1"/>
  <c r="K318"/>
  <c r="K317" s="1"/>
  <c r="L316"/>
  <c r="K315"/>
  <c r="J294" i="36" s="1"/>
  <c r="J293" s="1"/>
  <c r="J292" s="1"/>
  <c r="J291" s="1"/>
  <c r="J290" s="1"/>
  <c r="J315" i="35"/>
  <c r="I294" i="36" s="1"/>
  <c r="I293" s="1"/>
  <c r="I292" s="1"/>
  <c r="I291" s="1"/>
  <c r="I290" s="1"/>
  <c r="I315" i="35"/>
  <c r="K314"/>
  <c r="J314"/>
  <c r="J313" s="1"/>
  <c r="J312" s="1"/>
  <c r="J311" s="1"/>
  <c r="J310" s="1"/>
  <c r="K313"/>
  <c r="K312" s="1"/>
  <c r="K311" s="1"/>
  <c r="K310" s="1"/>
  <c r="K309" s="1"/>
  <c r="M316" l="1"/>
  <c r="Q315"/>
  <c r="I120" i="36"/>
  <c r="I119" s="1"/>
  <c r="I118" s="1"/>
  <c r="I117" s="1"/>
  <c r="J128" i="35"/>
  <c r="J127" s="1"/>
  <c r="J126" s="1"/>
  <c r="M129"/>
  <c r="L120" i="36" s="1"/>
  <c r="M120"/>
  <c r="H88" i="35"/>
  <c r="H86" i="36"/>
  <c r="H85" s="1"/>
  <c r="M88" i="35"/>
  <c r="L86" i="36" s="1"/>
  <c r="M86"/>
  <c r="M85" s="1"/>
  <c r="M294"/>
  <c r="M293" s="1"/>
  <c r="M292" s="1"/>
  <c r="M315" i="35"/>
  <c r="N314"/>
  <c r="P98"/>
  <c r="O94" i="36"/>
  <c r="O93" s="1"/>
  <c r="L20"/>
  <c r="H294"/>
  <c r="H293" s="1"/>
  <c r="H292" s="1"/>
  <c r="H291" s="1"/>
  <c r="H290" s="1"/>
  <c r="H298"/>
  <c r="H297" s="1"/>
  <c r="H296" s="1"/>
  <c r="H320" i="35"/>
  <c r="I314"/>
  <c r="I313" s="1"/>
  <c r="I312" s="1"/>
  <c r="I311" s="1"/>
  <c r="I310" s="1"/>
  <c r="H316"/>
  <c r="L315"/>
  <c r="H315" s="1"/>
  <c r="M298" i="36"/>
  <c r="M320" i="35"/>
  <c r="N319"/>
  <c r="M319" s="1"/>
  <c r="O314"/>
  <c r="O313" s="1"/>
  <c r="O312" s="1"/>
  <c r="O311" s="1"/>
  <c r="N294" i="36"/>
  <c r="N293" s="1"/>
  <c r="N292" s="1"/>
  <c r="N291" s="1"/>
  <c r="N290" s="1"/>
  <c r="N289" s="1"/>
  <c r="N288" s="1"/>
  <c r="O319" i="35"/>
  <c r="O318" s="1"/>
  <c r="O317" s="1"/>
  <c r="N298" i="36"/>
  <c r="N297" s="1"/>
  <c r="N296" s="1"/>
  <c r="N295" s="1"/>
  <c r="H105" i="35"/>
  <c r="H110"/>
  <c r="O122"/>
  <c r="O121" s="1"/>
  <c r="O120" s="1"/>
  <c r="O104" s="1"/>
  <c r="N116" i="36"/>
  <c r="N115" s="1"/>
  <c r="N114" s="1"/>
  <c r="N113" s="1"/>
  <c r="H158"/>
  <c r="M158"/>
  <c r="D87" i="38"/>
  <c r="P128" i="35"/>
  <c r="P127" s="1"/>
  <c r="P126" s="1"/>
  <c r="P104" s="1"/>
  <c r="O120" i="36"/>
  <c r="O119" s="1"/>
  <c r="O118" s="1"/>
  <c r="O117" s="1"/>
  <c r="O97" s="1"/>
  <c r="K87" i="35"/>
  <c r="J86" i="36"/>
  <c r="J98" i="35"/>
  <c r="N99"/>
  <c r="G20" i="36"/>
  <c r="P18"/>
  <c r="P17" s="1"/>
  <c r="P16" s="1"/>
  <c r="P15" s="1"/>
  <c r="I58"/>
  <c r="G71"/>
  <c r="I99"/>
  <c r="G107"/>
  <c r="I116"/>
  <c r="I115" s="1"/>
  <c r="I114" s="1"/>
  <c r="I113" s="1"/>
  <c r="K298"/>
  <c r="K297" s="1"/>
  <c r="K296" s="1"/>
  <c r="K295" s="1"/>
  <c r="Q319" i="35"/>
  <c r="Q318" s="1"/>
  <c r="Q317" s="1"/>
  <c r="P298" i="36"/>
  <c r="P297" s="1"/>
  <c r="P296" s="1"/>
  <c r="P295" s="1"/>
  <c r="H118" i="35"/>
  <c r="L122"/>
  <c r="L121" s="1"/>
  <c r="L120" s="1"/>
  <c r="K116" i="36"/>
  <c r="K115" s="1"/>
  <c r="K114" s="1"/>
  <c r="K113" s="1"/>
  <c r="Q122" i="35"/>
  <c r="Q121" s="1"/>
  <c r="Q120" s="1"/>
  <c r="Q104" s="1"/>
  <c r="P116" i="36"/>
  <c r="P115" s="1"/>
  <c r="P114" s="1"/>
  <c r="P113" s="1"/>
  <c r="J144"/>
  <c r="C67" i="38"/>
  <c r="D68"/>
  <c r="D67" s="1"/>
  <c r="C87"/>
  <c r="H32" i="36"/>
  <c r="G32" s="1"/>
  <c r="M165"/>
  <c r="P195"/>
  <c r="P194" s="1"/>
  <c r="P193" s="1"/>
  <c r="G233"/>
  <c r="L36"/>
  <c r="K169"/>
  <c r="K165" s="1"/>
  <c r="H225"/>
  <c r="H224" s="1"/>
  <c r="H223" s="1"/>
  <c r="G223" s="1"/>
  <c r="I18"/>
  <c r="I17" s="1"/>
  <c r="I16" s="1"/>
  <c r="I15" s="1"/>
  <c r="K30"/>
  <c r="K29" s="1"/>
  <c r="K28" s="1"/>
  <c r="K27" s="1"/>
  <c r="K18"/>
  <c r="K17" s="1"/>
  <c r="K16" s="1"/>
  <c r="K15" s="1"/>
  <c r="O18"/>
  <c r="O17" s="1"/>
  <c r="O16" s="1"/>
  <c r="O15" s="1"/>
  <c r="L23"/>
  <c r="G24"/>
  <c r="L24"/>
  <c r="I30"/>
  <c r="I29" s="1"/>
  <c r="I28" s="1"/>
  <c r="I27" s="1"/>
  <c r="O30"/>
  <c r="O29" s="1"/>
  <c r="O28" s="1"/>
  <c r="O27" s="1"/>
  <c r="M35"/>
  <c r="L35" s="1"/>
  <c r="G36"/>
  <c r="H40"/>
  <c r="G40" s="1"/>
  <c r="O58"/>
  <c r="G111"/>
  <c r="L142"/>
  <c r="I144"/>
  <c r="I139" s="1"/>
  <c r="M195"/>
  <c r="M194" s="1"/>
  <c r="M193" s="1"/>
  <c r="G218"/>
  <c r="L218"/>
  <c r="G219"/>
  <c r="G220"/>
  <c r="M225"/>
  <c r="H232"/>
  <c r="H231" s="1"/>
  <c r="G231" s="1"/>
  <c r="O232"/>
  <c r="O231" s="1"/>
  <c r="G126"/>
  <c r="J99"/>
  <c r="K144"/>
  <c r="H149"/>
  <c r="H148" s="1"/>
  <c r="G148" s="1"/>
  <c r="H125"/>
  <c r="G125" s="1"/>
  <c r="G103"/>
  <c r="K139"/>
  <c r="K122" s="1"/>
  <c r="N144"/>
  <c r="N139" s="1"/>
  <c r="N122" s="1"/>
  <c r="P97"/>
  <c r="O144"/>
  <c r="G182"/>
  <c r="N97"/>
  <c r="G255"/>
  <c r="L253"/>
  <c r="L44"/>
  <c r="H102"/>
  <c r="G102" s="1"/>
  <c r="H106"/>
  <c r="G106" s="1"/>
  <c r="H110"/>
  <c r="G110" s="1"/>
  <c r="N58"/>
  <c r="I49"/>
  <c r="I48" s="1"/>
  <c r="L158"/>
  <c r="G160"/>
  <c r="L160"/>
  <c r="I169"/>
  <c r="I165" s="1"/>
  <c r="L183"/>
  <c r="L305"/>
  <c r="G51"/>
  <c r="L51"/>
  <c r="O49"/>
  <c r="L60"/>
  <c r="G144"/>
  <c r="G145"/>
  <c r="G146"/>
  <c r="L146"/>
  <c r="G149"/>
  <c r="M149"/>
  <c r="L54"/>
  <c r="G166"/>
  <c r="L187"/>
  <c r="G137"/>
  <c r="G131"/>
  <c r="L279"/>
  <c r="L260"/>
  <c r="M259"/>
  <c r="L259" s="1"/>
  <c r="L50"/>
  <c r="G55"/>
  <c r="L64"/>
  <c r="J169"/>
  <c r="J165" s="1"/>
  <c r="H196"/>
  <c r="G196" s="1"/>
  <c r="L196"/>
  <c r="L197"/>
  <c r="L280"/>
  <c r="H130"/>
  <c r="G130" s="1"/>
  <c r="L220"/>
  <c r="L257"/>
  <c r="G172"/>
  <c r="H165"/>
  <c r="L55"/>
  <c r="J129"/>
  <c r="J128" s="1"/>
  <c r="M252"/>
  <c r="M251" s="1"/>
  <c r="L251" s="1"/>
  <c r="G167"/>
  <c r="H186"/>
  <c r="M186"/>
  <c r="L186" s="1"/>
  <c r="G260"/>
  <c r="L307"/>
  <c r="H58"/>
  <c r="G158"/>
  <c r="G190"/>
  <c r="L190"/>
  <c r="G253"/>
  <c r="L286"/>
  <c r="G154"/>
  <c r="G156"/>
  <c r="G265"/>
  <c r="M291"/>
  <c r="L154"/>
  <c r="G173"/>
  <c r="H189"/>
  <c r="M189"/>
  <c r="M188" s="1"/>
  <c r="L188" s="1"/>
  <c r="J229"/>
  <c r="J228" s="1"/>
  <c r="J227" s="1"/>
  <c r="G227" s="1"/>
  <c r="O229"/>
  <c r="O228" s="1"/>
  <c r="O227" s="1"/>
  <c r="L227" s="1"/>
  <c r="G280"/>
  <c r="K274"/>
  <c r="L298"/>
  <c r="O289"/>
  <c r="O288" s="1"/>
  <c r="M304"/>
  <c r="L304" s="1"/>
  <c r="G305"/>
  <c r="J304"/>
  <c r="J303" s="1"/>
  <c r="J58"/>
  <c r="P139"/>
  <c r="P122" s="1"/>
  <c r="L159"/>
  <c r="G232"/>
  <c r="G251"/>
  <c r="G256"/>
  <c r="M256"/>
  <c r="G257"/>
  <c r="G261"/>
  <c r="J289"/>
  <c r="J288" s="1"/>
  <c r="I289"/>
  <c r="I288" s="1"/>
  <c r="J30"/>
  <c r="J29" s="1"/>
  <c r="J28" s="1"/>
  <c r="J27" s="1"/>
  <c r="N30"/>
  <c r="N29" s="1"/>
  <c r="N28" s="1"/>
  <c r="N27" s="1"/>
  <c r="P30"/>
  <c r="P29" s="1"/>
  <c r="P28" s="1"/>
  <c r="P27" s="1"/>
  <c r="G42"/>
  <c r="J49"/>
  <c r="N49"/>
  <c r="N48" s="1"/>
  <c r="P49"/>
  <c r="P48" s="1"/>
  <c r="P174"/>
  <c r="L174" s="1"/>
  <c r="P177"/>
  <c r="P176" s="1"/>
  <c r="P175" s="1"/>
  <c r="P171" s="1"/>
  <c r="G283"/>
  <c r="H282"/>
  <c r="M18"/>
  <c r="H19"/>
  <c r="H23"/>
  <c r="G23" s="1"/>
  <c r="H31"/>
  <c r="H35"/>
  <c r="G35" s="1"/>
  <c r="H39"/>
  <c r="G39" s="1"/>
  <c r="M43"/>
  <c r="G44"/>
  <c r="M49"/>
  <c r="H50"/>
  <c r="H54"/>
  <c r="G54" s="1"/>
  <c r="M59"/>
  <c r="G60"/>
  <c r="M63"/>
  <c r="L63" s="1"/>
  <c r="G64"/>
  <c r="M69"/>
  <c r="H70"/>
  <c r="J85"/>
  <c r="J97"/>
  <c r="M115"/>
  <c r="I129"/>
  <c r="I128" s="1"/>
  <c r="O129"/>
  <c r="G136"/>
  <c r="J139"/>
  <c r="J122" s="1"/>
  <c r="N274"/>
  <c r="O274"/>
  <c r="L124"/>
  <c r="M123"/>
  <c r="L123" s="1"/>
  <c r="G140"/>
  <c r="G296"/>
  <c r="H295"/>
  <c r="G43"/>
  <c r="G59"/>
  <c r="G63"/>
  <c r="G85"/>
  <c r="J274"/>
  <c r="P274"/>
  <c r="I274"/>
  <c r="H124"/>
  <c r="L126"/>
  <c r="G134"/>
  <c r="M141"/>
  <c r="G142"/>
  <c r="G170"/>
  <c r="G177"/>
  <c r="I180"/>
  <c r="I175" s="1"/>
  <c r="K175"/>
  <c r="H195"/>
  <c r="L195"/>
  <c r="L219"/>
  <c r="N244"/>
  <c r="N243" s="1"/>
  <c r="G259"/>
  <c r="P267"/>
  <c r="P250" s="1"/>
  <c r="M278"/>
  <c r="H279"/>
  <c r="M285"/>
  <c r="G286"/>
  <c r="M297"/>
  <c r="G298"/>
  <c r="H304"/>
  <c r="G307"/>
  <c r="L125"/>
  <c r="G133"/>
  <c r="G141"/>
  <c r="O139"/>
  <c r="O122" s="1"/>
  <c r="H153"/>
  <c r="M153"/>
  <c r="G159"/>
  <c r="G162"/>
  <c r="O169"/>
  <c r="G176"/>
  <c r="G178"/>
  <c r="H181"/>
  <c r="J180"/>
  <c r="J175" s="1"/>
  <c r="L194"/>
  <c r="L193" s="1"/>
  <c r="P244"/>
  <c r="P243" s="1"/>
  <c r="G252"/>
  <c r="N267"/>
  <c r="N250" s="1"/>
  <c r="G285"/>
  <c r="G284" s="1"/>
  <c r="I97"/>
  <c r="K97"/>
  <c r="N167"/>
  <c r="N166" s="1"/>
  <c r="N165" s="1"/>
  <c r="N137" s="1"/>
  <c r="N136" s="1"/>
  <c r="N164"/>
  <c r="L266"/>
  <c r="N265"/>
  <c r="M32"/>
  <c r="M40"/>
  <c r="H105"/>
  <c r="G105" s="1"/>
  <c r="H109"/>
  <c r="M145"/>
  <c r="O165"/>
  <c r="L179"/>
  <c r="N178"/>
  <c r="P156"/>
  <c r="L156" s="1"/>
  <c r="P173"/>
  <c r="L173" s="1"/>
  <c r="O182"/>
  <c r="M185"/>
  <c r="H264"/>
  <c r="N98" i="35"/>
  <c r="M98" s="1"/>
  <c r="I99"/>
  <c r="K98"/>
  <c r="I309"/>
  <c r="J309"/>
  <c r="O310"/>
  <c r="O309" s="1"/>
  <c r="P310"/>
  <c r="P309" s="1"/>
  <c r="I87"/>
  <c r="H87" s="1"/>
  <c r="N123"/>
  <c r="M116" i="36" s="1"/>
  <c r="N128" i="35"/>
  <c r="J106"/>
  <c r="K106"/>
  <c r="K104" s="1"/>
  <c r="J104"/>
  <c r="L104"/>
  <c r="I109"/>
  <c r="I113"/>
  <c r="I117"/>
  <c r="I123"/>
  <c r="H116" i="36" s="1"/>
  <c r="G116" s="1"/>
  <c r="I129" i="35"/>
  <c r="H120" i="36" s="1"/>
  <c r="N313" i="35"/>
  <c r="N318"/>
  <c r="L318"/>
  <c r="H319"/>
  <c r="D104" i="38" l="1"/>
  <c r="M99" i="35"/>
  <c r="L94" i="36" s="1"/>
  <c r="M94"/>
  <c r="I98" i="35"/>
  <c r="H98" s="1"/>
  <c r="H94" i="36"/>
  <c r="H101"/>
  <c r="G297"/>
  <c r="H115"/>
  <c r="G115" s="1"/>
  <c r="H129"/>
  <c r="G169"/>
  <c r="M303"/>
  <c r="L303" s="1"/>
  <c r="L292"/>
  <c r="O48"/>
  <c r="Q314" i="35"/>
  <c r="Q313" s="1"/>
  <c r="Q312" s="1"/>
  <c r="Q311" s="1"/>
  <c r="Q310" s="1"/>
  <c r="Q309" s="1"/>
  <c r="P294" i="36"/>
  <c r="P293" s="1"/>
  <c r="P292" s="1"/>
  <c r="P291" s="1"/>
  <c r="P290" s="1"/>
  <c r="P289" s="1"/>
  <c r="P288" s="1"/>
  <c r="L293"/>
  <c r="L314" i="35"/>
  <c r="K294" i="36"/>
  <c r="K293" s="1"/>
  <c r="K292" s="1"/>
  <c r="K291" s="1"/>
  <c r="K290" s="1"/>
  <c r="K289" s="1"/>
  <c r="K288" s="1"/>
  <c r="M314" i="35"/>
  <c r="C104" i="38"/>
  <c r="G225" i="36"/>
  <c r="G224" s="1"/>
  <c r="I122"/>
  <c r="G58"/>
  <c r="L225"/>
  <c r="L224" s="1"/>
  <c r="M224"/>
  <c r="M223" s="1"/>
  <c r="L223" s="1"/>
  <c r="L232"/>
  <c r="L231" s="1"/>
  <c r="J48"/>
  <c r="G165"/>
  <c r="L149"/>
  <c r="M148"/>
  <c r="L148" s="1"/>
  <c r="L252"/>
  <c r="P242"/>
  <c r="G186"/>
  <c r="H185"/>
  <c r="N242"/>
  <c r="L256"/>
  <c r="M255"/>
  <c r="L255" s="1"/>
  <c r="G189"/>
  <c r="H188"/>
  <c r="G188" s="1"/>
  <c r="L189"/>
  <c r="L229"/>
  <c r="G229"/>
  <c r="G228"/>
  <c r="L291"/>
  <c r="M290"/>
  <c r="L290" s="1"/>
  <c r="L228"/>
  <c r="G153"/>
  <c r="H152"/>
  <c r="L297"/>
  <c r="M296"/>
  <c r="L285"/>
  <c r="L284" s="1"/>
  <c r="M284"/>
  <c r="M283" s="1"/>
  <c r="L278"/>
  <c r="M277"/>
  <c r="G195"/>
  <c r="H194"/>
  <c r="L141"/>
  <c r="M140"/>
  <c r="L140" s="1"/>
  <c r="M119"/>
  <c r="H114"/>
  <c r="G70"/>
  <c r="H69"/>
  <c r="L49"/>
  <c r="L43"/>
  <c r="M42"/>
  <c r="L42" s="1"/>
  <c r="L18"/>
  <c r="M17"/>
  <c r="G86"/>
  <c r="G181"/>
  <c r="H180"/>
  <c r="G180" s="1"/>
  <c r="L153"/>
  <c r="M152"/>
  <c r="G304"/>
  <c r="H303"/>
  <c r="G303" s="1"/>
  <c r="G279"/>
  <c r="H278"/>
  <c r="G124"/>
  <c r="H123"/>
  <c r="G123" s="1"/>
  <c r="G120"/>
  <c r="H119"/>
  <c r="G295"/>
  <c r="H289"/>
  <c r="H288" s="1"/>
  <c r="L115"/>
  <c r="M114"/>
  <c r="G94"/>
  <c r="H93"/>
  <c r="L69"/>
  <c r="M68"/>
  <c r="L68" s="1"/>
  <c r="L59"/>
  <c r="M58"/>
  <c r="L58" s="1"/>
  <c r="G50"/>
  <c r="H49"/>
  <c r="G31"/>
  <c r="H30"/>
  <c r="G19"/>
  <c r="H18"/>
  <c r="G282"/>
  <c r="L171"/>
  <c r="P170"/>
  <c r="H263"/>
  <c r="G263" s="1"/>
  <c r="G264"/>
  <c r="G129"/>
  <c r="H128"/>
  <c r="M93"/>
  <c r="L32"/>
  <c r="M31"/>
  <c r="L185"/>
  <c r="M184"/>
  <c r="M164"/>
  <c r="L182"/>
  <c r="O181"/>
  <c r="L178"/>
  <c r="N177"/>
  <c r="L145"/>
  <c r="M144"/>
  <c r="G109"/>
  <c r="H99"/>
  <c r="G101"/>
  <c r="H100"/>
  <c r="G100" s="1"/>
  <c r="O85"/>
  <c r="L40"/>
  <c r="M39"/>
  <c r="L39" s="1"/>
  <c r="N264"/>
  <c r="L265"/>
  <c r="G290"/>
  <c r="G291"/>
  <c r="N129"/>
  <c r="H99" i="35"/>
  <c r="M123"/>
  <c r="L116" i="36" s="1"/>
  <c r="N122" i="35"/>
  <c r="M128"/>
  <c r="N127"/>
  <c r="H129"/>
  <c r="I128"/>
  <c r="H117"/>
  <c r="I116"/>
  <c r="H109"/>
  <c r="I108"/>
  <c r="H123"/>
  <c r="I122"/>
  <c r="H113"/>
  <c r="I112"/>
  <c r="H112" s="1"/>
  <c r="M318"/>
  <c r="N317"/>
  <c r="M317" s="1"/>
  <c r="M313"/>
  <c r="N312"/>
  <c r="H318"/>
  <c r="L317"/>
  <c r="H317" s="1"/>
  <c r="P241" i="36" l="1"/>
  <c r="N23" i="37"/>
  <c r="N22" s="1"/>
  <c r="G293" i="36"/>
  <c r="G292"/>
  <c r="N241"/>
  <c r="L23" i="37"/>
  <c r="L22" s="1"/>
  <c r="L313" i="35"/>
  <c r="H314"/>
  <c r="G294" i="36"/>
  <c r="G288"/>
  <c r="L294"/>
  <c r="G185"/>
  <c r="H184"/>
  <c r="G184" s="1"/>
  <c r="G289"/>
  <c r="P169"/>
  <c r="L170"/>
  <c r="G18"/>
  <c r="H17"/>
  <c r="G30"/>
  <c r="H29"/>
  <c r="G49"/>
  <c r="H48"/>
  <c r="G48" s="1"/>
  <c r="G93"/>
  <c r="L114"/>
  <c r="M113"/>
  <c r="G119"/>
  <c r="H118"/>
  <c r="G278"/>
  <c r="H277"/>
  <c r="L152"/>
  <c r="M135"/>
  <c r="L17"/>
  <c r="M16"/>
  <c r="G69"/>
  <c r="H68"/>
  <c r="G68" s="1"/>
  <c r="G114"/>
  <c r="H113"/>
  <c r="L119"/>
  <c r="M118"/>
  <c r="G194"/>
  <c r="H193"/>
  <c r="G193" s="1"/>
  <c r="L277"/>
  <c r="M276"/>
  <c r="L283"/>
  <c r="M282"/>
  <c r="L296"/>
  <c r="M295"/>
  <c r="G152"/>
  <c r="H139"/>
  <c r="G139" s="1"/>
  <c r="M48"/>
  <c r="L48" s="1"/>
  <c r="N263"/>
  <c r="L264"/>
  <c r="L184"/>
  <c r="M175"/>
  <c r="L31"/>
  <c r="M30"/>
  <c r="L93"/>
  <c r="G128"/>
  <c r="L85"/>
  <c r="G99"/>
  <c r="L144"/>
  <c r="M139"/>
  <c r="M122" s="1"/>
  <c r="L177"/>
  <c r="N176"/>
  <c r="O180"/>
  <c r="L181"/>
  <c r="M127" i="35"/>
  <c r="N126"/>
  <c r="M126" s="1"/>
  <c r="M122"/>
  <c r="N121"/>
  <c r="H122"/>
  <c r="I121"/>
  <c r="H108"/>
  <c r="I107"/>
  <c r="H107" s="1"/>
  <c r="I106"/>
  <c r="H106" s="1"/>
  <c r="H116"/>
  <c r="H128"/>
  <c r="I127"/>
  <c r="M312"/>
  <c r="N311"/>
  <c r="N310" s="1"/>
  <c r="H313" l="1"/>
  <c r="L312"/>
  <c r="G113" i="36"/>
  <c r="H175"/>
  <c r="L139"/>
  <c r="L122" s="1"/>
  <c r="P168"/>
  <c r="L169"/>
  <c r="H122"/>
  <c r="G122" s="1"/>
  <c r="L295"/>
  <c r="L289" s="1"/>
  <c r="M289"/>
  <c r="M288" s="1"/>
  <c r="L288" s="1"/>
  <c r="L282"/>
  <c r="L276"/>
  <c r="L275" s="1"/>
  <c r="M275"/>
  <c r="M274" s="1"/>
  <c r="L274" s="1"/>
  <c r="L118"/>
  <c r="M117"/>
  <c r="L117" s="1"/>
  <c r="L16"/>
  <c r="M15"/>
  <c r="L15" s="1"/>
  <c r="M134"/>
  <c r="L135"/>
  <c r="G277"/>
  <c r="H276"/>
  <c r="G118"/>
  <c r="H117"/>
  <c r="H98" s="1"/>
  <c r="G98" s="1"/>
  <c r="L113"/>
  <c r="G29"/>
  <c r="H28"/>
  <c r="G17"/>
  <c r="H16"/>
  <c r="L176"/>
  <c r="N175"/>
  <c r="L30"/>
  <c r="M29"/>
  <c r="O175"/>
  <c r="L180"/>
  <c r="N262"/>
  <c r="L263"/>
  <c r="M121" i="35"/>
  <c r="N120"/>
  <c r="H127"/>
  <c r="I126"/>
  <c r="H126" s="1"/>
  <c r="H121"/>
  <c r="I120"/>
  <c r="M311"/>
  <c r="M310" s="1"/>
  <c r="N309"/>
  <c r="M309" s="1"/>
  <c r="L311" l="1"/>
  <c r="H312"/>
  <c r="M120"/>
  <c r="M104" s="1"/>
  <c r="N104"/>
  <c r="H164" i="36"/>
  <c r="G164" s="1"/>
  <c r="G175"/>
  <c r="M97"/>
  <c r="L97"/>
  <c r="G16"/>
  <c r="H15"/>
  <c r="G15" s="1"/>
  <c r="G28"/>
  <c r="H27"/>
  <c r="G27" s="1"/>
  <c r="G117"/>
  <c r="H97"/>
  <c r="G97" s="1"/>
  <c r="G276"/>
  <c r="G275" s="1"/>
  <c r="H275"/>
  <c r="H274" s="1"/>
  <c r="G274" s="1"/>
  <c r="P167"/>
  <c r="P164"/>
  <c r="L168"/>
  <c r="L134"/>
  <c r="M133"/>
  <c r="L29"/>
  <c r="M28"/>
  <c r="L262"/>
  <c r="N261"/>
  <c r="L261" s="1"/>
  <c r="L175"/>
  <c r="I104" i="35"/>
  <c r="H104" s="1"/>
  <c r="H120"/>
  <c r="M82"/>
  <c r="Q81"/>
  <c r="P81"/>
  <c r="O80" i="36" s="1"/>
  <c r="O79" s="1"/>
  <c r="O78" s="1"/>
  <c r="O77" s="1"/>
  <c r="O81" i="35"/>
  <c r="N81"/>
  <c r="M80" i="36" s="1"/>
  <c r="M79" s="1"/>
  <c r="M81" i="35"/>
  <c r="L80" i="36" s="1"/>
  <c r="P80" i="35"/>
  <c r="P79" s="1"/>
  <c r="P78" s="1"/>
  <c r="N77"/>
  <c r="M77" s="1"/>
  <c r="Q76"/>
  <c r="P76"/>
  <c r="O76" i="36" s="1"/>
  <c r="O75" s="1"/>
  <c r="O74" s="1"/>
  <c r="O73" s="1"/>
  <c r="O67" s="1"/>
  <c r="O47" s="1"/>
  <c r="O14" s="1"/>
  <c r="O76" i="35"/>
  <c r="P75"/>
  <c r="P74" s="1"/>
  <c r="P73" s="1"/>
  <c r="M72"/>
  <c r="Q71"/>
  <c r="P71"/>
  <c r="P70" s="1"/>
  <c r="P69" s="1"/>
  <c r="P68" s="1"/>
  <c r="O71"/>
  <c r="O70" s="1"/>
  <c r="O69" s="1"/>
  <c r="O68" s="1"/>
  <c r="N71"/>
  <c r="M71" s="1"/>
  <c r="Q70"/>
  <c r="Q69" s="1"/>
  <c r="Q68" s="1"/>
  <c r="M66"/>
  <c r="M65"/>
  <c r="Q64"/>
  <c r="Q63" s="1"/>
  <c r="P64"/>
  <c r="P63" s="1"/>
  <c r="O64"/>
  <c r="O63" s="1"/>
  <c r="N64"/>
  <c r="M64" s="1"/>
  <c r="M62"/>
  <c r="M61"/>
  <c r="Q60"/>
  <c r="Q59" s="1"/>
  <c r="Q58" s="1"/>
  <c r="P60"/>
  <c r="P59" s="1"/>
  <c r="O60"/>
  <c r="O59" s="1"/>
  <c r="N60"/>
  <c r="M57"/>
  <c r="M56"/>
  <c r="Q55"/>
  <c r="P55"/>
  <c r="P54" s="1"/>
  <c r="O55"/>
  <c r="O54" s="1"/>
  <c r="N55"/>
  <c r="Q54"/>
  <c r="M53"/>
  <c r="M52"/>
  <c r="Q51"/>
  <c r="P51"/>
  <c r="P50" s="1"/>
  <c r="O51"/>
  <c r="O50" s="1"/>
  <c r="N51"/>
  <c r="Q50"/>
  <c r="M46"/>
  <c r="M45"/>
  <c r="Q44"/>
  <c r="Q43" s="1"/>
  <c r="Q42" s="1"/>
  <c r="P44"/>
  <c r="P43" s="1"/>
  <c r="P42" s="1"/>
  <c r="O44"/>
  <c r="O43" s="1"/>
  <c r="O42" s="1"/>
  <c r="N44"/>
  <c r="N41"/>
  <c r="M41" s="1"/>
  <c r="Q40"/>
  <c r="Q39" s="1"/>
  <c r="P40"/>
  <c r="O40"/>
  <c r="O39" s="1"/>
  <c r="P39"/>
  <c r="M38"/>
  <c r="M37"/>
  <c r="Q36"/>
  <c r="P36"/>
  <c r="P35" s="1"/>
  <c r="O36"/>
  <c r="O35" s="1"/>
  <c r="N36"/>
  <c r="Q35"/>
  <c r="M34"/>
  <c r="N33"/>
  <c r="M33" s="1"/>
  <c r="Q32"/>
  <c r="P32"/>
  <c r="P31" s="1"/>
  <c r="O32"/>
  <c r="O31" s="1"/>
  <c r="Q31"/>
  <c r="M26"/>
  <c r="M25"/>
  <c r="Q24"/>
  <c r="P24"/>
  <c r="O24"/>
  <c r="N24"/>
  <c r="Q23"/>
  <c r="P23"/>
  <c r="O23"/>
  <c r="N23"/>
  <c r="M22"/>
  <c r="M21"/>
  <c r="Q20"/>
  <c r="P20"/>
  <c r="P19" s="1"/>
  <c r="P18" s="1"/>
  <c r="P17" s="1"/>
  <c r="P16" s="1"/>
  <c r="P15" s="1"/>
  <c r="O20"/>
  <c r="O19" s="1"/>
  <c r="O18" s="1"/>
  <c r="O17" s="1"/>
  <c r="O16" s="1"/>
  <c r="O15" s="1"/>
  <c r="N20"/>
  <c r="Q19"/>
  <c r="H82"/>
  <c r="L81"/>
  <c r="K80" i="36" s="1"/>
  <c r="K79" s="1"/>
  <c r="K78" s="1"/>
  <c r="K77" s="1"/>
  <c r="K81" i="35"/>
  <c r="J81"/>
  <c r="I81"/>
  <c r="H80" i="36" s="1"/>
  <c r="L80" i="35"/>
  <c r="L79" s="1"/>
  <c r="L78" s="1"/>
  <c r="I77"/>
  <c r="H77" s="1"/>
  <c r="L76"/>
  <c r="K76" i="36" s="1"/>
  <c r="K75" s="1"/>
  <c r="K74" s="1"/>
  <c r="K73" s="1"/>
  <c r="K67" s="1"/>
  <c r="K76" i="35"/>
  <c r="J76"/>
  <c r="I76"/>
  <c r="H76" i="36" s="1"/>
  <c r="L75" i="35"/>
  <c r="L74" s="1"/>
  <c r="L73" s="1"/>
  <c r="H72"/>
  <c r="L71"/>
  <c r="L70" s="1"/>
  <c r="L69" s="1"/>
  <c r="L68" s="1"/>
  <c r="K71"/>
  <c r="K70" s="1"/>
  <c r="K69" s="1"/>
  <c r="K68" s="1"/>
  <c r="J71"/>
  <c r="J70" s="1"/>
  <c r="J69" s="1"/>
  <c r="J68" s="1"/>
  <c r="I71"/>
  <c r="H66"/>
  <c r="H65"/>
  <c r="L64"/>
  <c r="L63" s="1"/>
  <c r="K64"/>
  <c r="K63" s="1"/>
  <c r="J64"/>
  <c r="J63" s="1"/>
  <c r="I64"/>
  <c r="H62"/>
  <c r="H61"/>
  <c r="L60"/>
  <c r="K60"/>
  <c r="K59" s="1"/>
  <c r="J60"/>
  <c r="J59" s="1"/>
  <c r="I60"/>
  <c r="L59"/>
  <c r="H57"/>
  <c r="H56"/>
  <c r="L55"/>
  <c r="L54" s="1"/>
  <c r="K55"/>
  <c r="K54" s="1"/>
  <c r="J55"/>
  <c r="J54" s="1"/>
  <c r="I55"/>
  <c r="H53"/>
  <c r="H52"/>
  <c r="L51"/>
  <c r="K51"/>
  <c r="J51"/>
  <c r="I51"/>
  <c r="L50"/>
  <c r="K50"/>
  <c r="J50"/>
  <c r="J49" s="1"/>
  <c r="I50"/>
  <c r="H46"/>
  <c r="H45"/>
  <c r="L44"/>
  <c r="L43" s="1"/>
  <c r="L42" s="1"/>
  <c r="K44"/>
  <c r="K43" s="1"/>
  <c r="K42" s="1"/>
  <c r="J44"/>
  <c r="J43" s="1"/>
  <c r="J42" s="1"/>
  <c r="I44"/>
  <c r="I41"/>
  <c r="H41" s="1"/>
  <c r="L40"/>
  <c r="L39" s="1"/>
  <c r="K40"/>
  <c r="K39" s="1"/>
  <c r="J40"/>
  <c r="J39" s="1"/>
  <c r="H38"/>
  <c r="H37"/>
  <c r="L36"/>
  <c r="L35" s="1"/>
  <c r="K36"/>
  <c r="K35" s="1"/>
  <c r="J36"/>
  <c r="J35" s="1"/>
  <c r="I36"/>
  <c r="H34"/>
  <c r="I33"/>
  <c r="H33" s="1"/>
  <c r="L32"/>
  <c r="L31" s="1"/>
  <c r="K32"/>
  <c r="K31" s="1"/>
  <c r="J32"/>
  <c r="J31" s="1"/>
  <c r="H26"/>
  <c r="H25"/>
  <c r="L24"/>
  <c r="K24"/>
  <c r="J24"/>
  <c r="I24"/>
  <c r="L23"/>
  <c r="K23"/>
  <c r="J23"/>
  <c r="I23"/>
  <c r="H22"/>
  <c r="H21"/>
  <c r="L20"/>
  <c r="L19" s="1"/>
  <c r="L18" s="1"/>
  <c r="L17" s="1"/>
  <c r="L16" s="1"/>
  <c r="L15" s="1"/>
  <c r="K20"/>
  <c r="K19" s="1"/>
  <c r="K18" s="1"/>
  <c r="K17" s="1"/>
  <c r="K16" s="1"/>
  <c r="K15" s="1"/>
  <c r="J20"/>
  <c r="J19" s="1"/>
  <c r="I20"/>
  <c r="N213"/>
  <c r="I213"/>
  <c r="N339"/>
  <c r="P335"/>
  <c r="I339"/>
  <c r="K335"/>
  <c r="P289"/>
  <c r="K264"/>
  <c r="P253"/>
  <c r="I232"/>
  <c r="K228"/>
  <c r="P96"/>
  <c r="K96"/>
  <c r="M78" i="36" l="1"/>
  <c r="L79"/>
  <c r="Q80" i="35"/>
  <c r="Q79" s="1"/>
  <c r="Q78" s="1"/>
  <c r="P80" i="36"/>
  <c r="P79" s="1"/>
  <c r="P78" s="1"/>
  <c r="P77" s="1"/>
  <c r="K75" i="35"/>
  <c r="K74" s="1"/>
  <c r="K73" s="1"/>
  <c r="J76" i="36"/>
  <c r="J75" s="1"/>
  <c r="J74" s="1"/>
  <c r="J73" s="1"/>
  <c r="J67" s="1"/>
  <c r="K47"/>
  <c r="K14" s="1"/>
  <c r="J80" i="35"/>
  <c r="J79" s="1"/>
  <c r="J78" s="1"/>
  <c r="I80" i="36"/>
  <c r="I79" s="1"/>
  <c r="I78" s="1"/>
  <c r="I77" s="1"/>
  <c r="Q18" i="35"/>
  <c r="Q17" s="1"/>
  <c r="Q16" s="1"/>
  <c r="Q15" s="1"/>
  <c r="P30"/>
  <c r="P29" s="1"/>
  <c r="P28" s="1"/>
  <c r="P27" s="1"/>
  <c r="M60"/>
  <c r="P67"/>
  <c r="P47" s="1"/>
  <c r="O75"/>
  <c r="O74" s="1"/>
  <c r="O73" s="1"/>
  <c r="O67" s="1"/>
  <c r="O47" s="1"/>
  <c r="O14" s="1"/>
  <c r="N76" i="36"/>
  <c r="N75" s="1"/>
  <c r="N74" s="1"/>
  <c r="N73" s="1"/>
  <c r="N67" s="1"/>
  <c r="N80" i="35"/>
  <c r="O80"/>
  <c r="O79" s="1"/>
  <c r="O78" s="1"/>
  <c r="N80" i="36"/>
  <c r="N79" s="1"/>
  <c r="N78" s="1"/>
  <c r="N77" s="1"/>
  <c r="J75" i="35"/>
  <c r="J74" s="1"/>
  <c r="J73" s="1"/>
  <c r="I76" i="36"/>
  <c r="I75" s="1"/>
  <c r="I74" s="1"/>
  <c r="I73" s="1"/>
  <c r="I67" s="1"/>
  <c r="I47" s="1"/>
  <c r="I14" s="1"/>
  <c r="Q75" i="35"/>
  <c r="Q74" s="1"/>
  <c r="Q73" s="1"/>
  <c r="P76" i="36"/>
  <c r="P75" s="1"/>
  <c r="P74" s="1"/>
  <c r="P73" s="1"/>
  <c r="P67" s="1"/>
  <c r="P47" s="1"/>
  <c r="P14" s="1"/>
  <c r="H79"/>
  <c r="J18" i="35"/>
  <c r="J17" s="1"/>
  <c r="J16" s="1"/>
  <c r="J15" s="1"/>
  <c r="L49"/>
  <c r="H75" i="36"/>
  <c r="K80" i="35"/>
  <c r="K79" s="1"/>
  <c r="K78" s="1"/>
  <c r="J80" i="36"/>
  <c r="J79" s="1"/>
  <c r="J78" s="1"/>
  <c r="J77" s="1"/>
  <c r="O58" i="35"/>
  <c r="H311"/>
  <c r="L310"/>
  <c r="L133" i="36"/>
  <c r="M132"/>
  <c r="M129"/>
  <c r="P163"/>
  <c r="L167"/>
  <c r="P166"/>
  <c r="P138"/>
  <c r="L164"/>
  <c r="L28"/>
  <c r="M27"/>
  <c r="L27" s="1"/>
  <c r="H50" i="35"/>
  <c r="H36"/>
  <c r="I40"/>
  <c r="H40" s="1"/>
  <c r="H44"/>
  <c r="J58"/>
  <c r="J48" s="1"/>
  <c r="H64"/>
  <c r="M20"/>
  <c r="M23"/>
  <c r="M24"/>
  <c r="N32"/>
  <c r="P49"/>
  <c r="H55"/>
  <c r="K49"/>
  <c r="H60"/>
  <c r="K58"/>
  <c r="I63"/>
  <c r="H63" s="1"/>
  <c r="Q49"/>
  <c r="O49"/>
  <c r="O48" s="1"/>
  <c r="H20"/>
  <c r="I35"/>
  <c r="H35" s="1"/>
  <c r="H71"/>
  <c r="M44"/>
  <c r="M51"/>
  <c r="M55"/>
  <c r="N59"/>
  <c r="M59" s="1"/>
  <c r="I19"/>
  <c r="I18" s="1"/>
  <c r="H18" s="1"/>
  <c r="J30"/>
  <c r="J29" s="1"/>
  <c r="J28" s="1"/>
  <c r="J27" s="1"/>
  <c r="I54"/>
  <c r="I70"/>
  <c r="I69" s="1"/>
  <c r="H69" s="1"/>
  <c r="H76"/>
  <c r="M36"/>
  <c r="O30"/>
  <c r="O29" s="1"/>
  <c r="O28" s="1"/>
  <c r="O27" s="1"/>
  <c r="Q30"/>
  <c r="Q29" s="1"/>
  <c r="Q28" s="1"/>
  <c r="Q27" s="1"/>
  <c r="K48"/>
  <c r="L58"/>
  <c r="H19"/>
  <c r="J67"/>
  <c r="K67"/>
  <c r="H81"/>
  <c r="N19"/>
  <c r="N35"/>
  <c r="M35" s="1"/>
  <c r="N40"/>
  <c r="N43"/>
  <c r="P58"/>
  <c r="P48" s="1"/>
  <c r="N63"/>
  <c r="M63" s="1"/>
  <c r="H23"/>
  <c r="H24"/>
  <c r="I32"/>
  <c r="H32" s="1"/>
  <c r="K30"/>
  <c r="K29" s="1"/>
  <c r="K28" s="1"/>
  <c r="K27" s="1"/>
  <c r="I39"/>
  <c r="H39" s="1"/>
  <c r="I43"/>
  <c r="H51"/>
  <c r="I59"/>
  <c r="I68"/>
  <c r="H68" s="1"/>
  <c r="L67"/>
  <c r="P14"/>
  <c r="Q48"/>
  <c r="Q67"/>
  <c r="N50"/>
  <c r="N54"/>
  <c r="M54" s="1"/>
  <c r="N70"/>
  <c r="N76"/>
  <c r="M76" i="36" s="1"/>
  <c r="M75" s="1"/>
  <c r="N79" i="35"/>
  <c r="L30"/>
  <c r="L29" s="1"/>
  <c r="L28" s="1"/>
  <c r="L27" s="1"/>
  <c r="I75"/>
  <c r="I80"/>
  <c r="J47" i="36" l="1"/>
  <c r="J14" s="1"/>
  <c r="G76"/>
  <c r="G80"/>
  <c r="N47"/>
  <c r="N14" s="1"/>
  <c r="L75"/>
  <c r="M74"/>
  <c r="L48" i="35"/>
  <c r="H310"/>
  <c r="L309"/>
  <c r="H309" s="1"/>
  <c r="L78" i="36"/>
  <c r="M77"/>
  <c r="L77" s="1"/>
  <c r="I31" i="35"/>
  <c r="H31" s="1"/>
  <c r="H74" i="36"/>
  <c r="G75"/>
  <c r="G79"/>
  <c r="H78"/>
  <c r="M80" i="35"/>
  <c r="P165" i="36"/>
  <c r="P137" s="1"/>
  <c r="L166"/>
  <c r="L165" s="1"/>
  <c r="P162"/>
  <c r="L162" s="1"/>
  <c r="L163"/>
  <c r="L132"/>
  <c r="M131"/>
  <c r="L131" s="1"/>
  <c r="L138"/>
  <c r="M32" i="35"/>
  <c r="N31"/>
  <c r="M31" s="1"/>
  <c r="I17"/>
  <c r="H54"/>
  <c r="I49"/>
  <c r="H49" s="1"/>
  <c r="N58"/>
  <c r="M58" s="1"/>
  <c r="H70"/>
  <c r="H43"/>
  <c r="I42"/>
  <c r="H42" s="1"/>
  <c r="H17"/>
  <c r="I16"/>
  <c r="M19"/>
  <c r="N18"/>
  <c r="Q47"/>
  <c r="Q14" s="1"/>
  <c r="L47"/>
  <c r="L14" s="1"/>
  <c r="H59"/>
  <c r="I58"/>
  <c r="M40"/>
  <c r="N39"/>
  <c r="M39" s="1"/>
  <c r="J47"/>
  <c r="J14" s="1"/>
  <c r="M43"/>
  <c r="N42"/>
  <c r="M42" s="1"/>
  <c r="K47"/>
  <c r="K14" s="1"/>
  <c r="M79"/>
  <c r="N78"/>
  <c r="M78" s="1"/>
  <c r="M70"/>
  <c r="N69"/>
  <c r="M76"/>
  <c r="L76" i="36" s="1"/>
  <c r="N75" i="35"/>
  <c r="M50"/>
  <c r="N49"/>
  <c r="H75"/>
  <c r="I74"/>
  <c r="H80"/>
  <c r="I79"/>
  <c r="I30"/>
  <c r="L74" i="36" l="1"/>
  <c r="M73"/>
  <c r="H77"/>
  <c r="G77" s="1"/>
  <c r="G78"/>
  <c r="G74"/>
  <c r="H73"/>
  <c r="P136"/>
  <c r="L137"/>
  <c r="H58" i="35"/>
  <c r="I48"/>
  <c r="H48" s="1"/>
  <c r="M18"/>
  <c r="N17"/>
  <c r="H16"/>
  <c r="I15"/>
  <c r="H15" s="1"/>
  <c r="N30"/>
  <c r="M49"/>
  <c r="N48"/>
  <c r="M48" s="1"/>
  <c r="M75"/>
  <c r="N74"/>
  <c r="M69"/>
  <c r="N68"/>
  <c r="M68" s="1"/>
  <c r="H30"/>
  <c r="I29"/>
  <c r="H79"/>
  <c r="I78"/>
  <c r="H78" s="1"/>
  <c r="H74"/>
  <c r="I73"/>
  <c r="G73" i="36" l="1"/>
  <c r="H67"/>
  <c r="M67"/>
  <c r="L73"/>
  <c r="P129"/>
  <c r="L136"/>
  <c r="L129" s="1"/>
  <c r="M17" i="35"/>
  <c r="N16"/>
  <c r="M30"/>
  <c r="N29"/>
  <c r="M74"/>
  <c r="N73"/>
  <c r="I67"/>
  <c r="H73"/>
  <c r="H29"/>
  <c r="I28"/>
  <c r="Q167"/>
  <c r="Q166" s="1"/>
  <c r="H167"/>
  <c r="P166"/>
  <c r="O166"/>
  <c r="N166"/>
  <c r="L166"/>
  <c r="K166"/>
  <c r="J166"/>
  <c r="I166"/>
  <c r="H173"/>
  <c r="P172"/>
  <c r="O172"/>
  <c r="N172"/>
  <c r="L172"/>
  <c r="K172"/>
  <c r="J172"/>
  <c r="I172"/>
  <c r="J174"/>
  <c r="L174"/>
  <c r="M47" i="36" l="1"/>
  <c r="M14" s="1"/>
  <c r="L67"/>
  <c r="L47" s="1"/>
  <c r="G67"/>
  <c r="H47"/>
  <c r="M29" i="35"/>
  <c r="N28"/>
  <c r="M16"/>
  <c r="N15"/>
  <c r="M15" s="1"/>
  <c r="N67"/>
  <c r="N47" s="1"/>
  <c r="M73"/>
  <c r="H28"/>
  <c r="I27"/>
  <c r="H27" s="1"/>
  <c r="I47"/>
  <c r="H67"/>
  <c r="M167"/>
  <c r="H166"/>
  <c r="H172"/>
  <c r="M166"/>
  <c r="M331"/>
  <c r="H331"/>
  <c r="Q330"/>
  <c r="P330"/>
  <c r="O330"/>
  <c r="N330"/>
  <c r="L330"/>
  <c r="K330"/>
  <c r="J330"/>
  <c r="I330"/>
  <c r="G47" i="36" l="1"/>
  <c r="H14"/>
  <c r="L14"/>
  <c r="M28" i="35"/>
  <c r="N27"/>
  <c r="M27" s="1"/>
  <c r="M67"/>
  <c r="M47" s="1"/>
  <c r="H47"/>
  <c r="I14"/>
  <c r="H330"/>
  <c r="M330"/>
  <c r="P144"/>
  <c r="M171"/>
  <c r="H171"/>
  <c r="Q170"/>
  <c r="Q169" s="1"/>
  <c r="Q168" s="1"/>
  <c r="P170"/>
  <c r="P169" s="1"/>
  <c r="P168" s="1"/>
  <c r="O170"/>
  <c r="O169" s="1"/>
  <c r="O168" s="1"/>
  <c r="N170"/>
  <c r="L170"/>
  <c r="L169" s="1"/>
  <c r="L168" s="1"/>
  <c r="K170"/>
  <c r="K169" s="1"/>
  <c r="K168" s="1"/>
  <c r="J170"/>
  <c r="J169" s="1"/>
  <c r="J168" s="1"/>
  <c r="I170"/>
  <c r="I169" s="1"/>
  <c r="I168" s="1"/>
  <c r="M165"/>
  <c r="H165"/>
  <c r="Q164"/>
  <c r="Q163" s="1"/>
  <c r="Q162" s="1"/>
  <c r="P164"/>
  <c r="P163" s="1"/>
  <c r="P162" s="1"/>
  <c r="O164"/>
  <c r="N164"/>
  <c r="N163" s="1"/>
  <c r="N162" s="1"/>
  <c r="L164"/>
  <c r="L163" s="1"/>
  <c r="L162" s="1"/>
  <c r="K164"/>
  <c r="K163" s="1"/>
  <c r="K162" s="1"/>
  <c r="J164"/>
  <c r="J163" s="1"/>
  <c r="J162" s="1"/>
  <c r="I164"/>
  <c r="I163" s="1"/>
  <c r="I162" s="1"/>
  <c r="G14" i="36" l="1"/>
  <c r="H14" i="35"/>
  <c r="N14"/>
  <c r="O163"/>
  <c r="O162" s="1"/>
  <c r="N169"/>
  <c r="N168" s="1"/>
  <c r="H170"/>
  <c r="H169"/>
  <c r="M170"/>
  <c r="H164"/>
  <c r="H163"/>
  <c r="M164"/>
  <c r="N241"/>
  <c r="I241"/>
  <c r="M14" l="1"/>
  <c r="M163"/>
  <c r="M169"/>
  <c r="K193" l="1"/>
  <c r="K174" s="1"/>
  <c r="P248"/>
  <c r="M257"/>
  <c r="M256" s="1"/>
  <c r="H257"/>
  <c r="Q256"/>
  <c r="P240" i="36" s="1"/>
  <c r="P239" s="1"/>
  <c r="P238" s="1"/>
  <c r="P256" i="35"/>
  <c r="O240" i="36" s="1"/>
  <c r="O239" s="1"/>
  <c r="O238" s="1"/>
  <c r="O256" i="35"/>
  <c r="N240" i="36" s="1"/>
  <c r="N239" s="1"/>
  <c r="N238" s="1"/>
  <c r="N256" i="35"/>
  <c r="M240" i="36" s="1"/>
  <c r="L256" i="35"/>
  <c r="K240" i="36" s="1"/>
  <c r="K239" s="1"/>
  <c r="K238" s="1"/>
  <c r="K256" i="35"/>
  <c r="J240" i="36" s="1"/>
  <c r="J239" s="1"/>
  <c r="J238" s="1"/>
  <c r="J256" i="35"/>
  <c r="I240" i="36" s="1"/>
  <c r="I239" s="1"/>
  <c r="I238" s="1"/>
  <c r="I256" i="35"/>
  <c r="H240" i="36" s="1"/>
  <c r="H253" i="35"/>
  <c r="N252"/>
  <c r="M237" i="36" s="1"/>
  <c r="M236" s="1"/>
  <c r="L252" i="35"/>
  <c r="K237" i="36" s="1"/>
  <c r="K236" s="1"/>
  <c r="K235" s="1"/>
  <c r="K222" s="1"/>
  <c r="K252" i="35"/>
  <c r="J237" i="36" s="1"/>
  <c r="J236" s="1"/>
  <c r="J252" i="35"/>
  <c r="I237" i="36" s="1"/>
  <c r="I236" s="1"/>
  <c r="I252" i="35"/>
  <c r="H237" i="36" s="1"/>
  <c r="M249" i="35"/>
  <c r="H249"/>
  <c r="L248"/>
  <c r="K248"/>
  <c r="J248"/>
  <c r="I248"/>
  <c r="Q247"/>
  <c r="Q246" s="1"/>
  <c r="O247"/>
  <c r="O246" s="1"/>
  <c r="N247"/>
  <c r="N246" s="1"/>
  <c r="P245"/>
  <c r="K245"/>
  <c r="N240"/>
  <c r="I240"/>
  <c r="M293"/>
  <c r="H293"/>
  <c r="P292"/>
  <c r="N292"/>
  <c r="M272" i="36" s="1"/>
  <c r="L292" i="35"/>
  <c r="K292"/>
  <c r="J292"/>
  <c r="I272" i="36" s="1"/>
  <c r="I271" s="1"/>
  <c r="I270" s="1"/>
  <c r="I292" i="35"/>
  <c r="Q291"/>
  <c r="Q290" s="1"/>
  <c r="O291"/>
  <c r="O290" s="1"/>
  <c r="M289"/>
  <c r="H289"/>
  <c r="P288"/>
  <c r="O269" i="36" s="1"/>
  <c r="O268" s="1"/>
  <c r="N288" i="35"/>
  <c r="L288"/>
  <c r="K288"/>
  <c r="J288"/>
  <c r="I269" i="36" s="1"/>
  <c r="I268" s="1"/>
  <c r="I267" s="1"/>
  <c r="I250" s="1"/>
  <c r="I288" i="35"/>
  <c r="Q287"/>
  <c r="O287"/>
  <c r="H281"/>
  <c r="Q280"/>
  <c r="P280"/>
  <c r="N280"/>
  <c r="L280"/>
  <c r="K280"/>
  <c r="J280"/>
  <c r="I280"/>
  <c r="P278"/>
  <c r="O278"/>
  <c r="M277"/>
  <c r="H277"/>
  <c r="Q276"/>
  <c r="P276"/>
  <c r="O276"/>
  <c r="N276"/>
  <c r="L276"/>
  <c r="K276"/>
  <c r="J276"/>
  <c r="I276"/>
  <c r="N272"/>
  <c r="I272"/>
  <c r="H221"/>
  <c r="P220"/>
  <c r="O208" i="36" s="1"/>
  <c r="O207" s="1"/>
  <c r="O220" i="35"/>
  <c r="N208" i="36" s="1"/>
  <c r="N207" s="1"/>
  <c r="L220" i="35"/>
  <c r="K220"/>
  <c r="J220"/>
  <c r="I220"/>
  <c r="H208" i="36" s="1"/>
  <c r="H217" i="35"/>
  <c r="O216"/>
  <c r="N205" i="36" s="1"/>
  <c r="N216" i="35"/>
  <c r="L216"/>
  <c r="K216"/>
  <c r="J216"/>
  <c r="I216"/>
  <c r="Q214"/>
  <c r="O214"/>
  <c r="N207"/>
  <c r="I207"/>
  <c r="N160"/>
  <c r="I160"/>
  <c r="M161"/>
  <c r="H161"/>
  <c r="I156"/>
  <c r="J156"/>
  <c r="L156"/>
  <c r="N156"/>
  <c r="O156"/>
  <c r="Q156"/>
  <c r="P156"/>
  <c r="M157"/>
  <c r="H157"/>
  <c r="K156"/>
  <c r="I215" l="1"/>
  <c r="H205" i="36"/>
  <c r="N215" i="35"/>
  <c r="N214" s="1"/>
  <c r="M205" i="36"/>
  <c r="M204" s="1"/>
  <c r="I291" i="35"/>
  <c r="I290" s="1"/>
  <c r="H272" i="36"/>
  <c r="M271"/>
  <c r="J215" i="35"/>
  <c r="I205" i="36"/>
  <c r="I204" s="1"/>
  <c r="K219" i="35"/>
  <c r="K218" s="1"/>
  <c r="K214" s="1"/>
  <c r="J208" i="36"/>
  <c r="J207" s="1"/>
  <c r="J206" s="1"/>
  <c r="L287" i="35"/>
  <c r="K269" i="36"/>
  <c r="K268" s="1"/>
  <c r="P291" i="35"/>
  <c r="P290" s="1"/>
  <c r="O272" i="36"/>
  <c r="O271" s="1"/>
  <c r="O270" s="1"/>
  <c r="G237"/>
  <c r="H236"/>
  <c r="M235"/>
  <c r="J219" i="35"/>
  <c r="I208" i="36"/>
  <c r="I207" s="1"/>
  <c r="I206" s="1"/>
  <c r="K287" i="35"/>
  <c r="K286" s="1"/>
  <c r="K269" s="1"/>
  <c r="J269" i="36"/>
  <c r="J268" s="1"/>
  <c r="K215" i="35"/>
  <c r="J205" i="36"/>
  <c r="J204" s="1"/>
  <c r="J203" s="1"/>
  <c r="L219" i="35"/>
  <c r="K208" i="36"/>
  <c r="K207" s="1"/>
  <c r="K206" s="1"/>
  <c r="I287" i="35"/>
  <c r="H269" i="36"/>
  <c r="N287" i="35"/>
  <c r="M269" i="36"/>
  <c r="K291" i="35"/>
  <c r="K290" s="1"/>
  <c r="J272" i="36"/>
  <c r="J271" s="1"/>
  <c r="J270" s="1"/>
  <c r="I235"/>
  <c r="I222" s="1"/>
  <c r="L215" i="35"/>
  <c r="K205" i="36"/>
  <c r="K204" s="1"/>
  <c r="K203" s="1"/>
  <c r="H207"/>
  <c r="G208"/>
  <c r="O267"/>
  <c r="O250" s="1"/>
  <c r="L291" i="35"/>
  <c r="L290" s="1"/>
  <c r="L286" s="1"/>
  <c r="L269" s="1"/>
  <c r="K272" i="36"/>
  <c r="K271" s="1"/>
  <c r="K270" s="1"/>
  <c r="J235"/>
  <c r="J222" s="1"/>
  <c r="H239"/>
  <c r="G240"/>
  <c r="M239"/>
  <c r="L240"/>
  <c r="L275" i="35"/>
  <c r="L274" s="1"/>
  <c r="Q275"/>
  <c r="Q274" s="1"/>
  <c r="L279"/>
  <c r="L278" s="1"/>
  <c r="P287"/>
  <c r="I275"/>
  <c r="I274" s="1"/>
  <c r="N275"/>
  <c r="N274" s="1"/>
  <c r="I279"/>
  <c r="I278" s="1"/>
  <c r="J275"/>
  <c r="J274" s="1"/>
  <c r="O275"/>
  <c r="O274" s="1"/>
  <c r="P275"/>
  <c r="P274" s="1"/>
  <c r="K279"/>
  <c r="K278" s="1"/>
  <c r="Q279"/>
  <c r="Q278" s="1"/>
  <c r="L214"/>
  <c r="I214"/>
  <c r="J218"/>
  <c r="J214" s="1"/>
  <c r="L218"/>
  <c r="I247"/>
  <c r="I246" s="1"/>
  <c r="K247"/>
  <c r="K246" s="1"/>
  <c r="I251"/>
  <c r="I250" s="1"/>
  <c r="K251"/>
  <c r="N251"/>
  <c r="N250" s="1"/>
  <c r="I255"/>
  <c r="I254" s="1"/>
  <c r="K255"/>
  <c r="K254" s="1"/>
  <c r="N255"/>
  <c r="P255"/>
  <c r="P254" s="1"/>
  <c r="M248"/>
  <c r="J247"/>
  <c r="J246" s="1"/>
  <c r="L247"/>
  <c r="L246" s="1"/>
  <c r="J251"/>
  <c r="L251"/>
  <c r="J255"/>
  <c r="J254" s="1"/>
  <c r="L255"/>
  <c r="L254" s="1"/>
  <c r="O255"/>
  <c r="O254" s="1"/>
  <c r="Q255"/>
  <c r="Q254" s="1"/>
  <c r="P247"/>
  <c r="P246" s="1"/>
  <c r="H256"/>
  <c r="H248"/>
  <c r="H252"/>
  <c r="N254"/>
  <c r="H288"/>
  <c r="J287"/>
  <c r="Q286"/>
  <c r="Q269" s="1"/>
  <c r="H276"/>
  <c r="O286"/>
  <c r="O269" s="1"/>
  <c r="M288"/>
  <c r="M292"/>
  <c r="H292"/>
  <c r="I286"/>
  <c r="I269" s="1"/>
  <c r="N286"/>
  <c r="J291"/>
  <c r="N291"/>
  <c r="H280"/>
  <c r="J279"/>
  <c r="J278" s="1"/>
  <c r="N279"/>
  <c r="K275"/>
  <c r="K274" s="1"/>
  <c r="M276"/>
  <c r="H215"/>
  <c r="H220"/>
  <c r="H216"/>
  <c r="I219"/>
  <c r="N220"/>
  <c r="M208" i="36" s="1"/>
  <c r="M207" s="1"/>
  <c r="M206" s="1"/>
  <c r="L206" s="1"/>
  <c r="P216" i="35"/>
  <c r="O205" i="36" s="1"/>
  <c r="O204" s="1"/>
  <c r="O203" s="1"/>
  <c r="H206" l="1"/>
  <c r="G206" s="1"/>
  <c r="G207"/>
  <c r="M222"/>
  <c r="L239"/>
  <c r="M238"/>
  <c r="L238" s="1"/>
  <c r="J267"/>
  <c r="J250" s="1"/>
  <c r="L272"/>
  <c r="L204"/>
  <c r="M203"/>
  <c r="L203" s="1"/>
  <c r="G269"/>
  <c r="H268"/>
  <c r="H238"/>
  <c r="G238" s="1"/>
  <c r="G239"/>
  <c r="H235"/>
  <c r="G236"/>
  <c r="K267"/>
  <c r="K250" s="1"/>
  <c r="I203"/>
  <c r="H271"/>
  <c r="G272"/>
  <c r="G205"/>
  <c r="H204"/>
  <c r="M270"/>
  <c r="L271"/>
  <c r="L270" s="1"/>
  <c r="I237" i="35"/>
  <c r="P286"/>
  <c r="P269" s="1"/>
  <c r="M268" i="36"/>
  <c r="L269"/>
  <c r="N237" i="35"/>
  <c r="M287"/>
  <c r="M286" s="1"/>
  <c r="H251"/>
  <c r="H287"/>
  <c r="M275"/>
  <c r="L250"/>
  <c r="L237" s="1"/>
  <c r="K250"/>
  <c r="K237" s="1"/>
  <c r="H246"/>
  <c r="H247"/>
  <c r="H254"/>
  <c r="J250"/>
  <c r="J237" s="1"/>
  <c r="M254"/>
  <c r="M255"/>
  <c r="H255"/>
  <c r="M247"/>
  <c r="M246" s="1"/>
  <c r="M291"/>
  <c r="M290" s="1"/>
  <c r="N290"/>
  <c r="N269" s="1"/>
  <c r="H291"/>
  <c r="J290"/>
  <c r="H275"/>
  <c r="N278"/>
  <c r="M278" s="1"/>
  <c r="M279"/>
  <c r="H278"/>
  <c r="H279"/>
  <c r="H274"/>
  <c r="M274"/>
  <c r="N219"/>
  <c r="I218"/>
  <c r="H219"/>
  <c r="P215"/>
  <c r="H270" i="36" l="1"/>
  <c r="G270" s="1"/>
  <c r="G271"/>
  <c r="H222"/>
  <c r="G222" s="1"/>
  <c r="G235"/>
  <c r="M267"/>
  <c r="M250" s="1"/>
  <c r="L268"/>
  <c r="L267" s="1"/>
  <c r="L250" s="1"/>
  <c r="G204"/>
  <c r="H203"/>
  <c r="G203" s="1"/>
  <c r="G268"/>
  <c r="H267"/>
  <c r="M269" i="35"/>
  <c r="H250"/>
  <c r="N218"/>
  <c r="M218" s="1"/>
  <c r="J286"/>
  <c r="H290"/>
  <c r="H218"/>
  <c r="H214"/>
  <c r="P214"/>
  <c r="M215"/>
  <c r="M219"/>
  <c r="G267" i="36" l="1"/>
  <c r="H250"/>
  <c r="G250" s="1"/>
  <c r="H286" i="35"/>
  <c r="J269"/>
  <c r="M214"/>
  <c r="N147" l="1"/>
  <c r="P193"/>
  <c r="P174" s="1"/>
  <c r="N197"/>
  <c r="N196" s="1"/>
  <c r="N195" s="1"/>
  <c r="I197"/>
  <c r="I196" s="1"/>
  <c r="M339"/>
  <c r="H339"/>
  <c r="Q338"/>
  <c r="P338"/>
  <c r="O338"/>
  <c r="N338"/>
  <c r="M314" i="36" s="1"/>
  <c r="L338" i="35"/>
  <c r="K338"/>
  <c r="J338"/>
  <c r="I338"/>
  <c r="H314" i="36" s="1"/>
  <c r="Q231" i="35"/>
  <c r="P231"/>
  <c r="O231"/>
  <c r="H232"/>
  <c r="N231"/>
  <c r="L231"/>
  <c r="K231"/>
  <c r="J231"/>
  <c r="I231"/>
  <c r="H217" i="36" s="1"/>
  <c r="M268" i="35"/>
  <c r="H268"/>
  <c r="P267"/>
  <c r="N267"/>
  <c r="L267"/>
  <c r="K267"/>
  <c r="J249" i="36" s="1"/>
  <c r="J248" s="1"/>
  <c r="J247" s="1"/>
  <c r="J267" i="35"/>
  <c r="I267"/>
  <c r="Q266"/>
  <c r="Q265" s="1"/>
  <c r="O266"/>
  <c r="O265" s="1"/>
  <c r="Q190"/>
  <c r="O190"/>
  <c r="Q197"/>
  <c r="P196"/>
  <c r="O196"/>
  <c r="L196"/>
  <c r="L195" s="1"/>
  <c r="L194" s="1"/>
  <c r="K196"/>
  <c r="K195" s="1"/>
  <c r="K194" s="1"/>
  <c r="J196"/>
  <c r="J195" s="1"/>
  <c r="J194" s="1"/>
  <c r="M160"/>
  <c r="H160"/>
  <c r="Q159"/>
  <c r="P159"/>
  <c r="P158" s="1"/>
  <c r="O159"/>
  <c r="O158" s="1"/>
  <c r="N159"/>
  <c r="L159"/>
  <c r="L158" s="1"/>
  <c r="K159"/>
  <c r="K158" s="1"/>
  <c r="J159"/>
  <c r="J158" s="1"/>
  <c r="I159"/>
  <c r="Q158"/>
  <c r="H184"/>
  <c r="P183"/>
  <c r="P182" s="1"/>
  <c r="O183"/>
  <c r="N183"/>
  <c r="N182" s="1"/>
  <c r="L183"/>
  <c r="L182" s="1"/>
  <c r="K183"/>
  <c r="K182" s="1"/>
  <c r="J183"/>
  <c r="J182" s="1"/>
  <c r="I183"/>
  <c r="H148"/>
  <c r="L147"/>
  <c r="L146" s="1"/>
  <c r="K147"/>
  <c r="K146" s="1"/>
  <c r="J147"/>
  <c r="J146" s="1"/>
  <c r="I147"/>
  <c r="M103"/>
  <c r="H103"/>
  <c r="Q102"/>
  <c r="P96" i="36" s="1"/>
  <c r="P95" s="1"/>
  <c r="P92" s="1"/>
  <c r="P102" i="35"/>
  <c r="O96" i="36" s="1"/>
  <c r="O95" s="1"/>
  <c r="O92" s="1"/>
  <c r="O102" i="35"/>
  <c r="N96" i="36" s="1"/>
  <c r="N95" s="1"/>
  <c r="N92" s="1"/>
  <c r="N102" i="35"/>
  <c r="L102"/>
  <c r="K102"/>
  <c r="J102"/>
  <c r="I102"/>
  <c r="H96" i="36" s="1"/>
  <c r="P263" i="35"/>
  <c r="O246" i="36" s="1"/>
  <c r="O245" s="1"/>
  <c r="K337" i="35" l="1"/>
  <c r="K336" s="1"/>
  <c r="J314" i="36"/>
  <c r="J313" s="1"/>
  <c r="J312" s="1"/>
  <c r="I266" i="35"/>
  <c r="H249" i="36"/>
  <c r="N266" i="35"/>
  <c r="N265" s="1"/>
  <c r="M249" i="36"/>
  <c r="H216"/>
  <c r="G217"/>
  <c r="N230" i="35"/>
  <c r="N229" s="1"/>
  <c r="M217" i="36"/>
  <c r="M216" s="1"/>
  <c r="Q230" i="35"/>
  <c r="Q229" s="1"/>
  <c r="P217" i="36"/>
  <c r="P216" s="1"/>
  <c r="P215" s="1"/>
  <c r="L337" i="35"/>
  <c r="L336" s="1"/>
  <c r="K314" i="36"/>
  <c r="K313" s="1"/>
  <c r="K312" s="1"/>
  <c r="Q337" i="35"/>
  <c r="Q336" s="1"/>
  <c r="P314" i="36"/>
  <c r="P313" s="1"/>
  <c r="P312" s="1"/>
  <c r="L101" i="35"/>
  <c r="L97" s="1"/>
  <c r="K96" i="36"/>
  <c r="K95" s="1"/>
  <c r="K92" s="1"/>
  <c r="P230" i="35"/>
  <c r="O217" i="36"/>
  <c r="O216" s="1"/>
  <c r="O215" s="1"/>
  <c r="P337" i="35"/>
  <c r="P336" s="1"/>
  <c r="O314" i="36"/>
  <c r="O313" s="1"/>
  <c r="O312" s="1"/>
  <c r="H95"/>
  <c r="J266" i="35"/>
  <c r="J265" s="1"/>
  <c r="I249" i="36"/>
  <c r="I248" s="1"/>
  <c r="I247" s="1"/>
  <c r="P266" i="35"/>
  <c r="P265" s="1"/>
  <c r="O249" i="36"/>
  <c r="O248" s="1"/>
  <c r="O247" s="1"/>
  <c r="O244" s="1"/>
  <c r="O243" s="1"/>
  <c r="O242" s="1"/>
  <c r="J230" i="35"/>
  <c r="J229" s="1"/>
  <c r="I217" i="36"/>
  <c r="I216" s="1"/>
  <c r="I215" s="1"/>
  <c r="H313"/>
  <c r="M313"/>
  <c r="L266" i="35"/>
  <c r="L265" s="1"/>
  <c r="K249" i="36"/>
  <c r="K248" s="1"/>
  <c r="K247" s="1"/>
  <c r="L230" i="35"/>
  <c r="L229" s="1"/>
  <c r="K217" i="36"/>
  <c r="K216" s="1"/>
  <c r="K215" s="1"/>
  <c r="N101" i="35"/>
  <c r="N97" s="1"/>
  <c r="M96" i="36"/>
  <c r="M95" s="1"/>
  <c r="J101" i="35"/>
  <c r="J97" s="1"/>
  <c r="I96" i="36"/>
  <c r="I95" s="1"/>
  <c r="I92" s="1"/>
  <c r="K101" i="35"/>
  <c r="K97" s="1"/>
  <c r="J96" i="36"/>
  <c r="J95" s="1"/>
  <c r="J92" s="1"/>
  <c r="K230" i="35"/>
  <c r="K229" s="1"/>
  <c r="J217" i="36"/>
  <c r="J216" s="1"/>
  <c r="J215" s="1"/>
  <c r="O230" i="35"/>
  <c r="O229" s="1"/>
  <c r="N217" i="36"/>
  <c r="N216" s="1"/>
  <c r="N215" s="1"/>
  <c r="J337" i="35"/>
  <c r="J336" s="1"/>
  <c r="I314" i="36"/>
  <c r="I313" s="1"/>
  <c r="I312" s="1"/>
  <c r="O337" i="35"/>
  <c r="O336" s="1"/>
  <c r="N314" i="36"/>
  <c r="N313" s="1"/>
  <c r="N312" s="1"/>
  <c r="O101" i="35"/>
  <c r="O97" s="1"/>
  <c r="P101"/>
  <c r="P97" s="1"/>
  <c r="Q101"/>
  <c r="Q97" s="1"/>
  <c r="I230"/>
  <c r="I229" s="1"/>
  <c r="H229" s="1"/>
  <c r="M195"/>
  <c r="N194"/>
  <c r="M194" s="1"/>
  <c r="M197"/>
  <c r="H197"/>
  <c r="M267"/>
  <c r="M232"/>
  <c r="M231" s="1"/>
  <c r="L217" i="36" s="1"/>
  <c r="H338" i="35"/>
  <c r="M338"/>
  <c r="H168"/>
  <c r="H231"/>
  <c r="I337"/>
  <c r="N337"/>
  <c r="M230"/>
  <c r="P229"/>
  <c r="M229" s="1"/>
  <c r="H147"/>
  <c r="H183"/>
  <c r="H196"/>
  <c r="Q196"/>
  <c r="H267"/>
  <c r="K266"/>
  <c r="K265" s="1"/>
  <c r="M266"/>
  <c r="M265" s="1"/>
  <c r="I265"/>
  <c r="H159"/>
  <c r="M159"/>
  <c r="I195"/>
  <c r="I158"/>
  <c r="H158" s="1"/>
  <c r="N158"/>
  <c r="M158" s="1"/>
  <c r="M182"/>
  <c r="I182"/>
  <c r="I146"/>
  <c r="H146" s="1"/>
  <c r="H102"/>
  <c r="M102"/>
  <c r="L96" i="36" s="1"/>
  <c r="I101" i="35"/>
  <c r="I97" s="1"/>
  <c r="H312" i="36" l="1"/>
  <c r="G312" s="1"/>
  <c r="G313"/>
  <c r="H248"/>
  <c r="G249"/>
  <c r="L95"/>
  <c r="M92"/>
  <c r="L92" s="1"/>
  <c r="G314"/>
  <c r="G96"/>
  <c r="H215"/>
  <c r="G215" s="1"/>
  <c r="G216"/>
  <c r="O241"/>
  <c r="M23" i="37"/>
  <c r="M22" s="1"/>
  <c r="M312" i="36"/>
  <c r="L312" s="1"/>
  <c r="L313"/>
  <c r="L216"/>
  <c r="M215"/>
  <c r="L215" s="1"/>
  <c r="M248"/>
  <c r="L249"/>
  <c r="G95"/>
  <c r="H92"/>
  <c r="G92" s="1"/>
  <c r="L314"/>
  <c r="M101" i="35"/>
  <c r="M97"/>
  <c r="H182"/>
  <c r="H230"/>
  <c r="M196"/>
  <c r="H265"/>
  <c r="M168"/>
  <c r="M337"/>
  <c r="N336"/>
  <c r="M336" s="1"/>
  <c r="H337"/>
  <c r="I336"/>
  <c r="H336" s="1"/>
  <c r="H266"/>
  <c r="H195"/>
  <c r="I194"/>
  <c r="H101"/>
  <c r="I227"/>
  <c r="H214" i="36" s="1"/>
  <c r="J227" i="35"/>
  <c r="I214" i="36" s="1"/>
  <c r="I213" s="1"/>
  <c r="I212" s="1"/>
  <c r="I211" s="1"/>
  <c r="I210" s="1"/>
  <c r="K227" i="35"/>
  <c r="J214" i="36" s="1"/>
  <c r="J213" s="1"/>
  <c r="J212" s="1"/>
  <c r="J211" s="1"/>
  <c r="J210" s="1"/>
  <c r="L227" i="35"/>
  <c r="K214" i="36" s="1"/>
  <c r="K213" s="1"/>
  <c r="K212" s="1"/>
  <c r="K211" s="1"/>
  <c r="K210" s="1"/>
  <c r="N227" i="35"/>
  <c r="M214" i="36" s="1"/>
  <c r="M213" s="1"/>
  <c r="H228" i="35"/>
  <c r="O227"/>
  <c r="N214" i="36" s="1"/>
  <c r="N213" s="1"/>
  <c r="N212" s="1"/>
  <c r="N211" s="1"/>
  <c r="Q227" i="35"/>
  <c r="P214" i="36" s="1"/>
  <c r="P213" s="1"/>
  <c r="P212" s="1"/>
  <c r="P211" s="1"/>
  <c r="J240" i="35"/>
  <c r="K240"/>
  <c r="L240"/>
  <c r="O240"/>
  <c r="P240"/>
  <c r="Q240"/>
  <c r="M241"/>
  <c r="I244"/>
  <c r="J244"/>
  <c r="L244"/>
  <c r="N244"/>
  <c r="O244"/>
  <c r="Q244"/>
  <c r="J235"/>
  <c r="J234" s="1"/>
  <c r="J233" s="1"/>
  <c r="K235"/>
  <c r="K234" s="1"/>
  <c r="K233" s="1"/>
  <c r="L235"/>
  <c r="L234" s="1"/>
  <c r="L233" s="1"/>
  <c r="O235"/>
  <c r="O234" s="1"/>
  <c r="O233" s="1"/>
  <c r="P235"/>
  <c r="P234" s="1"/>
  <c r="P233" s="1"/>
  <c r="Q235"/>
  <c r="Q234" s="1"/>
  <c r="Q233" s="1"/>
  <c r="I235"/>
  <c r="N235"/>
  <c r="J272"/>
  <c r="K272"/>
  <c r="L272"/>
  <c r="O272"/>
  <c r="P272"/>
  <c r="Q272"/>
  <c r="Q282"/>
  <c r="I284"/>
  <c r="I283" s="1"/>
  <c r="J284"/>
  <c r="K284"/>
  <c r="K283" s="1"/>
  <c r="L284"/>
  <c r="L283" s="1"/>
  <c r="N284"/>
  <c r="N283" s="1"/>
  <c r="P284"/>
  <c r="P283" s="1"/>
  <c r="P282" s="1"/>
  <c r="H285"/>
  <c r="O262"/>
  <c r="O261" s="1"/>
  <c r="O260" s="1"/>
  <c r="O259" s="1"/>
  <c r="O258" s="1"/>
  <c r="P262"/>
  <c r="P261" s="1"/>
  <c r="P260" s="1"/>
  <c r="P259" s="1"/>
  <c r="P258" s="1"/>
  <c r="Q262"/>
  <c r="I263"/>
  <c r="J263"/>
  <c r="K263"/>
  <c r="L263"/>
  <c r="N263"/>
  <c r="H264"/>
  <c r="M264"/>
  <c r="I301"/>
  <c r="I300" s="1"/>
  <c r="J301"/>
  <c r="J300" s="1"/>
  <c r="J299" s="1"/>
  <c r="J298" s="1"/>
  <c r="J297" s="1"/>
  <c r="J296" s="1"/>
  <c r="K301"/>
  <c r="K300" s="1"/>
  <c r="K299" s="1"/>
  <c r="K298" s="1"/>
  <c r="K297" s="1"/>
  <c r="K296" s="1"/>
  <c r="L301"/>
  <c r="N301"/>
  <c r="N300" s="1"/>
  <c r="O301"/>
  <c r="O300" s="1"/>
  <c r="O299" s="1"/>
  <c r="O298" s="1"/>
  <c r="O297" s="1"/>
  <c r="O296" s="1"/>
  <c r="P301"/>
  <c r="P300" s="1"/>
  <c r="P299" s="1"/>
  <c r="P298" s="1"/>
  <c r="P297" s="1"/>
  <c r="P296" s="1"/>
  <c r="Q301"/>
  <c r="H302"/>
  <c r="M302"/>
  <c r="I307"/>
  <c r="J307"/>
  <c r="K307"/>
  <c r="L307"/>
  <c r="N307"/>
  <c r="O307"/>
  <c r="P307"/>
  <c r="Q307"/>
  <c r="H308"/>
  <c r="M308"/>
  <c r="I328"/>
  <c r="I327" s="1"/>
  <c r="J328"/>
  <c r="J327" s="1"/>
  <c r="J326" s="1"/>
  <c r="K328"/>
  <c r="L328"/>
  <c r="L327" s="1"/>
  <c r="L326" s="1"/>
  <c r="N328"/>
  <c r="N327" s="1"/>
  <c r="O328"/>
  <c r="O327" s="1"/>
  <c r="O326" s="1"/>
  <c r="P328"/>
  <c r="Q328"/>
  <c r="Q327" s="1"/>
  <c r="Q326" s="1"/>
  <c r="H329"/>
  <c r="M329"/>
  <c r="I334"/>
  <c r="H311" i="36" s="1"/>
  <c r="J334" i="35"/>
  <c r="I311" i="36" s="1"/>
  <c r="I310" s="1"/>
  <c r="I309" s="1"/>
  <c r="I302" s="1"/>
  <c r="I301" s="1"/>
  <c r="I300" s="1"/>
  <c r="K334" i="35"/>
  <c r="J311" i="36" s="1"/>
  <c r="J310" s="1"/>
  <c r="J309" s="1"/>
  <c r="J302" s="1"/>
  <c r="J301" s="1"/>
  <c r="J300" s="1"/>
  <c r="L334" i="35"/>
  <c r="K311" i="36" s="1"/>
  <c r="K310" s="1"/>
  <c r="K309" s="1"/>
  <c r="K302" s="1"/>
  <c r="K301" s="1"/>
  <c r="K300" s="1"/>
  <c r="N334" i="35"/>
  <c r="M311" i="36" s="1"/>
  <c r="O334" i="35"/>
  <c r="N311" i="36" s="1"/>
  <c r="N310" s="1"/>
  <c r="N309" s="1"/>
  <c r="N302" s="1"/>
  <c r="N301" s="1"/>
  <c r="N300" s="1"/>
  <c r="P334" i="35"/>
  <c r="O311" i="36" s="1"/>
  <c r="O310" s="1"/>
  <c r="O309" s="1"/>
  <c r="O302" s="1"/>
  <c r="O301" s="1"/>
  <c r="O300" s="1"/>
  <c r="Q334" i="35"/>
  <c r="P311" i="36" s="1"/>
  <c r="P310" s="1"/>
  <c r="P309" s="1"/>
  <c r="P302" s="1"/>
  <c r="P301" s="1"/>
  <c r="P300" s="1"/>
  <c r="H335" i="35"/>
  <c r="M335"/>
  <c r="P299" i="36" l="1"/>
  <c r="P273" s="1"/>
  <c r="N21" i="37"/>
  <c r="K299" i="36"/>
  <c r="K273" s="1"/>
  <c r="I21" i="37"/>
  <c r="N262" i="35"/>
  <c r="N261" s="1"/>
  <c r="N260" s="1"/>
  <c r="N259" s="1"/>
  <c r="N258" s="1"/>
  <c r="M246" i="36"/>
  <c r="I262" i="35"/>
  <c r="I261" s="1"/>
  <c r="I260" s="1"/>
  <c r="I259" s="1"/>
  <c r="I258" s="1"/>
  <c r="H246" i="36"/>
  <c r="J209"/>
  <c r="H20" i="37"/>
  <c r="L262" i="35"/>
  <c r="L261" s="1"/>
  <c r="L260" s="1"/>
  <c r="L259" s="1"/>
  <c r="L258" s="1"/>
  <c r="K246" i="36"/>
  <c r="K245" s="1"/>
  <c r="K244" s="1"/>
  <c r="K243" s="1"/>
  <c r="K242" s="1"/>
  <c r="G20" i="37"/>
  <c r="I209" i="36"/>
  <c r="H247"/>
  <c r="G247" s="1"/>
  <c r="G248"/>
  <c r="J299"/>
  <c r="J273" s="1"/>
  <c r="H21" i="37"/>
  <c r="I299" i="36"/>
  <c r="I273" s="1"/>
  <c r="G21" i="37"/>
  <c r="K262" i="35"/>
  <c r="K261" s="1"/>
  <c r="K260" s="1"/>
  <c r="K259" s="1"/>
  <c r="K258" s="1"/>
  <c r="J246" i="36"/>
  <c r="J245" s="1"/>
  <c r="J244" s="1"/>
  <c r="J243" s="1"/>
  <c r="J242" s="1"/>
  <c r="M212"/>
  <c r="G214"/>
  <c r="H213"/>
  <c r="O299"/>
  <c r="O273" s="1"/>
  <c r="M21" i="37"/>
  <c r="N299" i="36"/>
  <c r="N273" s="1"/>
  <c r="L21" i="37"/>
  <c r="M310" i="36"/>
  <c r="L311"/>
  <c r="H310"/>
  <c r="G311"/>
  <c r="J262" i="35"/>
  <c r="J261" s="1"/>
  <c r="J260" s="1"/>
  <c r="J259" s="1"/>
  <c r="J258" s="1"/>
  <c r="I246" i="36"/>
  <c r="I245" s="1"/>
  <c r="I244" s="1"/>
  <c r="I243" s="1"/>
  <c r="I242" s="1"/>
  <c r="K209"/>
  <c r="I20" i="37"/>
  <c r="I19" s="1"/>
  <c r="M247" i="36"/>
  <c r="L248"/>
  <c r="L247" s="1"/>
  <c r="P327" i="35"/>
  <c r="P326" s="1"/>
  <c r="K327"/>
  <c r="K326" s="1"/>
  <c r="H97"/>
  <c r="L282"/>
  <c r="K282"/>
  <c r="I282"/>
  <c r="Q300"/>
  <c r="Q299" s="1"/>
  <c r="Q298" s="1"/>
  <c r="Q297" s="1"/>
  <c r="Q296" s="1"/>
  <c r="L300"/>
  <c r="L299" s="1"/>
  <c r="L298" s="1"/>
  <c r="L297" s="1"/>
  <c r="L296" s="1"/>
  <c r="N306"/>
  <c r="N305" s="1"/>
  <c r="N304" s="1"/>
  <c r="N303" s="1"/>
  <c r="I306"/>
  <c r="I305" s="1"/>
  <c r="I304" s="1"/>
  <c r="Q306"/>
  <c r="Q305" s="1"/>
  <c r="Q304" s="1"/>
  <c r="Q303" s="1"/>
  <c r="L306"/>
  <c r="L305" s="1"/>
  <c r="L304" s="1"/>
  <c r="L303" s="1"/>
  <c r="O306"/>
  <c r="O305" s="1"/>
  <c r="O304" s="1"/>
  <c r="O303" s="1"/>
  <c r="O295" s="1"/>
  <c r="J306"/>
  <c r="J305" s="1"/>
  <c r="J304" s="1"/>
  <c r="J303" s="1"/>
  <c r="J295" s="1"/>
  <c r="P306"/>
  <c r="P305" s="1"/>
  <c r="P304" s="1"/>
  <c r="P303" s="1"/>
  <c r="P295" s="1"/>
  <c r="K306"/>
  <c r="K305" s="1"/>
  <c r="K304" s="1"/>
  <c r="K303" s="1"/>
  <c r="K295" s="1"/>
  <c r="Q243"/>
  <c r="Q242" s="1"/>
  <c r="N243"/>
  <c r="N242" s="1"/>
  <c r="J243"/>
  <c r="J242" s="1"/>
  <c r="Q239"/>
  <c r="Q238" s="1"/>
  <c r="O239"/>
  <c r="O238" s="1"/>
  <c r="L239"/>
  <c r="L238" s="1"/>
  <c r="J239"/>
  <c r="J238" s="1"/>
  <c r="Q226"/>
  <c r="Q225" s="1"/>
  <c r="Q224" s="1"/>
  <c r="L226"/>
  <c r="L225" s="1"/>
  <c r="L224" s="1"/>
  <c r="L223" s="1"/>
  <c r="L222" s="1"/>
  <c r="J226"/>
  <c r="J225" s="1"/>
  <c r="J224" s="1"/>
  <c r="J223" s="1"/>
  <c r="J222" s="1"/>
  <c r="O243"/>
  <c r="O242" s="1"/>
  <c r="L243"/>
  <c r="L242" s="1"/>
  <c r="I243"/>
  <c r="I242" s="1"/>
  <c r="P239"/>
  <c r="P238" s="1"/>
  <c r="N239"/>
  <c r="N238" s="1"/>
  <c r="K239"/>
  <c r="K238" s="1"/>
  <c r="O226"/>
  <c r="O225" s="1"/>
  <c r="O224" s="1"/>
  <c r="N226"/>
  <c r="N225" s="1"/>
  <c r="N224" s="1"/>
  <c r="N223" s="1"/>
  <c r="N222" s="1"/>
  <c r="K226"/>
  <c r="K225" s="1"/>
  <c r="K224" s="1"/>
  <c r="K223" s="1"/>
  <c r="K222" s="1"/>
  <c r="I226"/>
  <c r="Q333"/>
  <c r="Q332" s="1"/>
  <c r="Q325" s="1"/>
  <c r="J333"/>
  <c r="J332" s="1"/>
  <c r="J325" s="1"/>
  <c r="P333"/>
  <c r="P332" s="1"/>
  <c r="P325" s="1"/>
  <c r="N333"/>
  <c r="N332" s="1"/>
  <c r="N325" s="1"/>
  <c r="K333"/>
  <c r="K332" s="1"/>
  <c r="K325" s="1"/>
  <c r="I333"/>
  <c r="I332" s="1"/>
  <c r="I325" s="1"/>
  <c r="O333"/>
  <c r="O332" s="1"/>
  <c r="O325" s="1"/>
  <c r="L333"/>
  <c r="L332" s="1"/>
  <c r="L325" s="1"/>
  <c r="Q271"/>
  <c r="Q270" s="1"/>
  <c r="N271"/>
  <c r="K271"/>
  <c r="K270" s="1"/>
  <c r="P271"/>
  <c r="P270" s="1"/>
  <c r="L271"/>
  <c r="L270" s="1"/>
  <c r="J271"/>
  <c r="J270" s="1"/>
  <c r="Q285"/>
  <c r="Q261"/>
  <c r="Q260" s="1"/>
  <c r="Q259" s="1"/>
  <c r="Q258" s="1"/>
  <c r="H194"/>
  <c r="H284"/>
  <c r="M263"/>
  <c r="M228"/>
  <c r="M227" s="1"/>
  <c r="L214" i="36" s="1"/>
  <c r="M327" i="35"/>
  <c r="N326"/>
  <c r="I326"/>
  <c r="H327"/>
  <c r="N299"/>
  <c r="I299"/>
  <c r="H261"/>
  <c r="H262"/>
  <c r="N282"/>
  <c r="I271"/>
  <c r="H272"/>
  <c r="H334"/>
  <c r="H328"/>
  <c r="M307"/>
  <c r="M301"/>
  <c r="M262"/>
  <c r="M261" s="1"/>
  <c r="M260" s="1"/>
  <c r="M259" s="1"/>
  <c r="M258" s="1"/>
  <c r="O271"/>
  <c r="O270" s="1"/>
  <c r="M272"/>
  <c r="M334"/>
  <c r="M328"/>
  <c r="H307"/>
  <c r="H301"/>
  <c r="M235"/>
  <c r="N234"/>
  <c r="N233" s="1"/>
  <c r="M233" s="1"/>
  <c r="H263"/>
  <c r="O285"/>
  <c r="J283"/>
  <c r="M273"/>
  <c r="H273"/>
  <c r="I234"/>
  <c r="I233" s="1"/>
  <c r="H233" s="1"/>
  <c r="H235"/>
  <c r="M236"/>
  <c r="H236"/>
  <c r="M245"/>
  <c r="H245"/>
  <c r="P244"/>
  <c r="H241"/>
  <c r="P227"/>
  <c r="O214" i="36" s="1"/>
  <c r="O213" s="1"/>
  <c r="O212" s="1"/>
  <c r="O211" s="1"/>
  <c r="H227" i="35"/>
  <c r="K244"/>
  <c r="M240"/>
  <c r="M239" s="1"/>
  <c r="I241" i="36" l="1"/>
  <c r="G23" i="37"/>
  <c r="G22" s="1"/>
  <c r="L213" i="36"/>
  <c r="K241"/>
  <c r="I23" i="37"/>
  <c r="I22" s="1"/>
  <c r="H245" i="36"/>
  <c r="G246"/>
  <c r="M309"/>
  <c r="L310"/>
  <c r="L212"/>
  <c r="L211" s="1"/>
  <c r="M211"/>
  <c r="M210" s="1"/>
  <c r="H212"/>
  <c r="G213"/>
  <c r="J241"/>
  <c r="H23" i="37"/>
  <c r="H22" s="1"/>
  <c r="H19"/>
  <c r="M245" i="36"/>
  <c r="L246"/>
  <c r="G310"/>
  <c r="H309"/>
  <c r="G19" i="37"/>
  <c r="J282" i="35"/>
  <c r="H282" s="1"/>
  <c r="J324"/>
  <c r="J323" s="1"/>
  <c r="J322" s="1"/>
  <c r="J294" s="1"/>
  <c r="P324"/>
  <c r="P323" s="1"/>
  <c r="P322" s="1"/>
  <c r="P294" s="1"/>
  <c r="Q324"/>
  <c r="Q323" s="1"/>
  <c r="Q322" s="1"/>
  <c r="Q294" s="1"/>
  <c r="O324"/>
  <c r="O323" s="1"/>
  <c r="O322" s="1"/>
  <c r="O294" s="1"/>
  <c r="K324"/>
  <c r="K323" s="1"/>
  <c r="K322" s="1"/>
  <c r="K294" s="1"/>
  <c r="L324"/>
  <c r="L323" s="1"/>
  <c r="L322" s="1"/>
  <c r="L294" s="1"/>
  <c r="N324"/>
  <c r="N323" s="1"/>
  <c r="N322" s="1"/>
  <c r="N294" s="1"/>
  <c r="P252"/>
  <c r="O237" i="36" s="1"/>
  <c r="O236" s="1"/>
  <c r="O235" s="1"/>
  <c r="O222" s="1"/>
  <c r="O210" s="1"/>
  <c r="Q253" i="35"/>
  <c r="Q252" s="1"/>
  <c r="P237" i="36" s="1"/>
  <c r="P236" s="1"/>
  <c r="P235" s="1"/>
  <c r="P222" s="1"/>
  <c r="P210" s="1"/>
  <c r="O253" i="35"/>
  <c r="I225"/>
  <c r="I224" s="1"/>
  <c r="I223" s="1"/>
  <c r="I222" s="1"/>
  <c r="H300"/>
  <c r="L295"/>
  <c r="M300"/>
  <c r="Q295"/>
  <c r="H306"/>
  <c r="H305" s="1"/>
  <c r="M306"/>
  <c r="M305" s="1"/>
  <c r="M238"/>
  <c r="H226"/>
  <c r="M332"/>
  <c r="M325" s="1"/>
  <c r="H333"/>
  <c r="M271"/>
  <c r="M333"/>
  <c r="H332"/>
  <c r="N270"/>
  <c r="P226"/>
  <c r="P225" s="1"/>
  <c r="P224" s="1"/>
  <c r="P243"/>
  <c r="P242" s="1"/>
  <c r="M242" s="1"/>
  <c r="I239"/>
  <c r="I238" s="1"/>
  <c r="K243"/>
  <c r="K242" s="1"/>
  <c r="H242" s="1"/>
  <c r="H240"/>
  <c r="H239" s="1"/>
  <c r="H283"/>
  <c r="M244"/>
  <c r="H234"/>
  <c r="M285"/>
  <c r="O284"/>
  <c r="I270"/>
  <c r="H271"/>
  <c r="H299"/>
  <c r="I298"/>
  <c r="H304"/>
  <c r="I303"/>
  <c r="M326"/>
  <c r="M234"/>
  <c r="N298"/>
  <c r="M299"/>
  <c r="M304"/>
  <c r="H326"/>
  <c r="H244"/>
  <c r="O209" i="36" l="1"/>
  <c r="M20" i="37"/>
  <c r="M19" s="1"/>
  <c r="M209" i="36"/>
  <c r="K20" i="37"/>
  <c r="H244" i="36"/>
  <c r="G245"/>
  <c r="G309"/>
  <c r="H302"/>
  <c r="M244"/>
  <c r="M243" s="1"/>
  <c r="M242" s="1"/>
  <c r="L245"/>
  <c r="L244" s="1"/>
  <c r="L243" s="1"/>
  <c r="L242" s="1"/>
  <c r="P209"/>
  <c r="N20" i="37"/>
  <c r="N19" s="1"/>
  <c r="G212" i="36"/>
  <c r="H211"/>
  <c r="M302"/>
  <c r="M301" s="1"/>
  <c r="M300" s="1"/>
  <c r="L309"/>
  <c r="L302" s="1"/>
  <c r="L301" s="1"/>
  <c r="L300" s="1"/>
  <c r="H269" i="35"/>
  <c r="Q251"/>
  <c r="Q250" s="1"/>
  <c r="Q237" s="1"/>
  <c r="Q223" s="1"/>
  <c r="Q222" s="1"/>
  <c r="P251"/>
  <c r="P250" s="1"/>
  <c r="P237" s="1"/>
  <c r="P223" s="1"/>
  <c r="P222" s="1"/>
  <c r="M324"/>
  <c r="M323" s="1"/>
  <c r="M322" s="1"/>
  <c r="M294" s="1"/>
  <c r="H238"/>
  <c r="M253"/>
  <c r="M252" s="1"/>
  <c r="L237" i="36" s="1"/>
  <c r="O252" i="35"/>
  <c r="N237" i="36" s="1"/>
  <c r="N236" s="1"/>
  <c r="H225" i="35"/>
  <c r="M225"/>
  <c r="M224" s="1"/>
  <c r="M270"/>
  <c r="M226"/>
  <c r="M243"/>
  <c r="H243"/>
  <c r="H303"/>
  <c r="H298"/>
  <c r="I297"/>
  <c r="M303"/>
  <c r="N297"/>
  <c r="M298"/>
  <c r="H270"/>
  <c r="O283"/>
  <c r="M284"/>
  <c r="L299" i="36" l="1"/>
  <c r="L273" s="1"/>
  <c r="J21" i="37"/>
  <c r="H301" i="36"/>
  <c r="G302"/>
  <c r="N235"/>
  <c r="L236"/>
  <c r="M299"/>
  <c r="M273" s="1"/>
  <c r="K21" i="37"/>
  <c r="K19" s="1"/>
  <c r="G211" i="36"/>
  <c r="H210"/>
  <c r="L241"/>
  <c r="J23" i="37"/>
  <c r="J22" s="1"/>
  <c r="M241" i="36"/>
  <c r="K23" i="37"/>
  <c r="K22" s="1"/>
  <c r="H243" i="36"/>
  <c r="G244"/>
  <c r="O251" i="35"/>
  <c r="O250" s="1"/>
  <c r="O237" s="1"/>
  <c r="O223" s="1"/>
  <c r="O222" s="1"/>
  <c r="H325"/>
  <c r="I324"/>
  <c r="H224"/>
  <c r="H237"/>
  <c r="O282"/>
  <c r="M283"/>
  <c r="N296"/>
  <c r="N295" s="1"/>
  <c r="M297"/>
  <c r="M296" s="1"/>
  <c r="H260"/>
  <c r="H297"/>
  <c r="H296" s="1"/>
  <c r="I296"/>
  <c r="I295" s="1"/>
  <c r="G243" i="36" l="1"/>
  <c r="H242"/>
  <c r="F20" i="37"/>
  <c r="H209" i="36"/>
  <c r="G209" s="1"/>
  <c r="G210"/>
  <c r="G301"/>
  <c r="H300"/>
  <c r="N222"/>
  <c r="N210" s="1"/>
  <c r="L235"/>
  <c r="L222" s="1"/>
  <c r="L210" s="1"/>
  <c r="M251" i="35"/>
  <c r="H324"/>
  <c r="I323"/>
  <c r="H223"/>
  <c r="M250"/>
  <c r="M237" s="1"/>
  <c r="M223" s="1"/>
  <c r="M222" s="1"/>
  <c r="O281"/>
  <c r="O280" s="1"/>
  <c r="H295"/>
  <c r="H258"/>
  <c r="H259"/>
  <c r="M295"/>
  <c r="M282"/>
  <c r="N206"/>
  <c r="I206"/>
  <c r="L206"/>
  <c r="L205" s="1"/>
  <c r="L204" s="1"/>
  <c r="L203" s="1"/>
  <c r="K206"/>
  <c r="K205" s="1"/>
  <c r="K204" s="1"/>
  <c r="K203" s="1"/>
  <c r="J206"/>
  <c r="J205" s="1"/>
  <c r="J204" s="1"/>
  <c r="J203" s="1"/>
  <c r="H213"/>
  <c r="N212"/>
  <c r="M202" i="36" s="1"/>
  <c r="M201" s="1"/>
  <c r="L212" i="35"/>
  <c r="K202" i="36" s="1"/>
  <c r="K212" i="35"/>
  <c r="J202" i="36" s="1"/>
  <c r="J212" i="35"/>
  <c r="I202" i="36" s="1"/>
  <c r="I212" i="35"/>
  <c r="H202" i="36" s="1"/>
  <c r="M201" i="35"/>
  <c r="H201"/>
  <c r="Q200"/>
  <c r="Q199" s="1"/>
  <c r="P200"/>
  <c r="P199" s="1"/>
  <c r="P198" s="1"/>
  <c r="O200"/>
  <c r="O199" s="1"/>
  <c r="O198" s="1"/>
  <c r="N200"/>
  <c r="N199" s="1"/>
  <c r="N198" s="1"/>
  <c r="L200"/>
  <c r="L199" s="1"/>
  <c r="L198" s="1"/>
  <c r="K200"/>
  <c r="K199" s="1"/>
  <c r="K198" s="1"/>
  <c r="J200"/>
  <c r="J199" s="1"/>
  <c r="J198" s="1"/>
  <c r="I200"/>
  <c r="I199" s="1"/>
  <c r="I198" s="1"/>
  <c r="H193"/>
  <c r="O192"/>
  <c r="N192"/>
  <c r="L192"/>
  <c r="K192"/>
  <c r="J192"/>
  <c r="I192"/>
  <c r="Q189"/>
  <c r="Q188" s="1"/>
  <c r="O189"/>
  <c r="O188" s="1"/>
  <c r="H189"/>
  <c r="P188"/>
  <c r="L188"/>
  <c r="K188"/>
  <c r="J188"/>
  <c r="I188"/>
  <c r="L180"/>
  <c r="L179" s="1"/>
  <c r="P180"/>
  <c r="P179" s="1"/>
  <c r="O180"/>
  <c r="O179" s="1"/>
  <c r="O178" s="1"/>
  <c r="N180"/>
  <c r="N179" s="1"/>
  <c r="K180"/>
  <c r="K179" s="1"/>
  <c r="I180"/>
  <c r="L177"/>
  <c r="J177"/>
  <c r="P177"/>
  <c r="P176" s="1"/>
  <c r="K177"/>
  <c r="K176"/>
  <c r="K175" s="1"/>
  <c r="M156"/>
  <c r="H156"/>
  <c r="Q155"/>
  <c r="P155"/>
  <c r="O155"/>
  <c r="N155"/>
  <c r="N154" s="1"/>
  <c r="L155"/>
  <c r="K155"/>
  <c r="J155"/>
  <c r="I155"/>
  <c r="I154" s="1"/>
  <c r="M153"/>
  <c r="H153"/>
  <c r="Q152"/>
  <c r="P152"/>
  <c r="O152"/>
  <c r="N152"/>
  <c r="L152"/>
  <c r="K152"/>
  <c r="J152"/>
  <c r="I152"/>
  <c r="H145"/>
  <c r="L144"/>
  <c r="L143" s="1"/>
  <c r="K144"/>
  <c r="K143" s="1"/>
  <c r="J144"/>
  <c r="J143" s="1"/>
  <c r="I144"/>
  <c r="I143" s="1"/>
  <c r="H142"/>
  <c r="P141"/>
  <c r="L141"/>
  <c r="L140" s="1"/>
  <c r="K141"/>
  <c r="K140" s="1"/>
  <c r="J141"/>
  <c r="J140" s="1"/>
  <c r="I141"/>
  <c r="I140" s="1"/>
  <c r="M140"/>
  <c r="M138"/>
  <c r="M137"/>
  <c r="H137"/>
  <c r="Q136"/>
  <c r="P136"/>
  <c r="O136"/>
  <c r="L136"/>
  <c r="K136"/>
  <c r="J136"/>
  <c r="K201" i="36" l="1"/>
  <c r="K200"/>
  <c r="K199" s="1"/>
  <c r="K198" s="1"/>
  <c r="K192" s="1"/>
  <c r="N209"/>
  <c r="L20" i="37"/>
  <c r="L19" s="1"/>
  <c r="H201" i="36"/>
  <c r="H200"/>
  <c r="G202"/>
  <c r="M200"/>
  <c r="L201"/>
  <c r="F21" i="37"/>
  <c r="E21" s="1"/>
  <c r="H299" i="36"/>
  <c r="G300"/>
  <c r="E20" i="37"/>
  <c r="F19"/>
  <c r="E19" s="1"/>
  <c r="I201" i="36"/>
  <c r="I200"/>
  <c r="I199" s="1"/>
  <c r="I198" s="1"/>
  <c r="I192" s="1"/>
  <c r="F23" i="37"/>
  <c r="G242" i="36"/>
  <c r="H241"/>
  <c r="G241" s="1"/>
  <c r="J201"/>
  <c r="J200"/>
  <c r="J199" s="1"/>
  <c r="J198" s="1"/>
  <c r="J192" s="1"/>
  <c r="L209"/>
  <c r="J20" i="37"/>
  <c r="J19" s="1"/>
  <c r="O174" i="35"/>
  <c r="H323"/>
  <c r="I322"/>
  <c r="I294" s="1"/>
  <c r="P175"/>
  <c r="M280"/>
  <c r="H222"/>
  <c r="M281"/>
  <c r="M221"/>
  <c r="Q220"/>
  <c r="Q198"/>
  <c r="Q193" s="1"/>
  <c r="I179"/>
  <c r="K139"/>
  <c r="L139"/>
  <c r="L138" s="1"/>
  <c r="I139"/>
  <c r="J139"/>
  <c r="J138" s="1"/>
  <c r="Q151"/>
  <c r="Q150" s="1"/>
  <c r="K135"/>
  <c r="K134" s="1"/>
  <c r="K133" s="1"/>
  <c r="Q135"/>
  <c r="Q134" s="1"/>
  <c r="Q133" s="1"/>
  <c r="K151"/>
  <c r="K150" s="1"/>
  <c r="P151"/>
  <c r="P150" s="1"/>
  <c r="L135"/>
  <c r="L134" s="1"/>
  <c r="L133" s="1"/>
  <c r="L151"/>
  <c r="L150" s="1"/>
  <c r="O135"/>
  <c r="O134" s="1"/>
  <c r="O133" s="1"/>
  <c r="J135"/>
  <c r="J134" s="1"/>
  <c r="J133" s="1"/>
  <c r="P135"/>
  <c r="P134" s="1"/>
  <c r="P133" s="1"/>
  <c r="J151"/>
  <c r="J150" s="1"/>
  <c r="O151"/>
  <c r="O150" s="1"/>
  <c r="L187"/>
  <c r="L186" s="1"/>
  <c r="L191"/>
  <c r="L190" s="1"/>
  <c r="I187"/>
  <c r="I186" s="1"/>
  <c r="P187"/>
  <c r="P186" s="1"/>
  <c r="I191"/>
  <c r="I190" s="1"/>
  <c r="N191"/>
  <c r="N190" s="1"/>
  <c r="J191"/>
  <c r="J190" s="1"/>
  <c r="Q184"/>
  <c r="O177"/>
  <c r="O176" s="1"/>
  <c r="O175" s="1"/>
  <c r="K187"/>
  <c r="K186" s="1"/>
  <c r="O187"/>
  <c r="O186" s="1"/>
  <c r="O185" s="1"/>
  <c r="K191"/>
  <c r="K190" s="1"/>
  <c r="I210"/>
  <c r="I209" s="1"/>
  <c r="I208" s="1"/>
  <c r="I202" s="1"/>
  <c r="I131" s="1"/>
  <c r="N211"/>
  <c r="M211" s="1"/>
  <c r="O207"/>
  <c r="L211"/>
  <c r="J210"/>
  <c r="J209" s="1"/>
  <c r="J208" s="1"/>
  <c r="J202" s="1"/>
  <c r="J131" s="1"/>
  <c r="K211"/>
  <c r="Q145"/>
  <c r="Q144" s="1"/>
  <c r="J154"/>
  <c r="L154"/>
  <c r="O154"/>
  <c r="Q154"/>
  <c r="K154"/>
  <c r="P154"/>
  <c r="N178"/>
  <c r="Q187"/>
  <c r="Q186" s="1"/>
  <c r="Q185" s="1"/>
  <c r="Q181" s="1"/>
  <c r="N205"/>
  <c r="N204" s="1"/>
  <c r="K210"/>
  <c r="K209" s="1"/>
  <c r="K208" s="1"/>
  <c r="K202" s="1"/>
  <c r="K131" s="1"/>
  <c r="O145"/>
  <c r="O144" s="1"/>
  <c r="H192"/>
  <c r="J211"/>
  <c r="H152"/>
  <c r="M152"/>
  <c r="H188"/>
  <c r="H207"/>
  <c r="H206"/>
  <c r="H155"/>
  <c r="M155"/>
  <c r="N136"/>
  <c r="H144"/>
  <c r="L210"/>
  <c r="L209" s="1"/>
  <c r="L208" s="1"/>
  <c r="L202" s="1"/>
  <c r="L131" s="1"/>
  <c r="H212"/>
  <c r="H199"/>
  <c r="H200"/>
  <c r="I151"/>
  <c r="L176"/>
  <c r="L175" s="1"/>
  <c r="H143"/>
  <c r="J187"/>
  <c r="J186" s="1"/>
  <c r="M200"/>
  <c r="M199"/>
  <c r="H178"/>
  <c r="H181"/>
  <c r="J176"/>
  <c r="I177"/>
  <c r="H177" s="1"/>
  <c r="I176"/>
  <c r="P192"/>
  <c r="P147"/>
  <c r="P146" s="1"/>
  <c r="H140"/>
  <c r="N151"/>
  <c r="J180"/>
  <c r="J179" s="1"/>
  <c r="I205"/>
  <c r="I204" s="1"/>
  <c r="H141"/>
  <c r="I136"/>
  <c r="I211"/>
  <c r="M220" l="1"/>
  <c r="L208" i="36" s="1"/>
  <c r="L207" s="1"/>
  <c r="P208"/>
  <c r="P207" s="1"/>
  <c r="I121"/>
  <c r="G18" i="37"/>
  <c r="G17" s="1"/>
  <c r="L200" i="36"/>
  <c r="L199" s="1"/>
  <c r="L198" s="1"/>
  <c r="L192" s="1"/>
  <c r="L121" s="1"/>
  <c r="M199"/>
  <c r="M198" s="1"/>
  <c r="M192" s="1"/>
  <c r="G299"/>
  <c r="H273"/>
  <c r="G273" s="1"/>
  <c r="G200"/>
  <c r="H199"/>
  <c r="I18" i="37"/>
  <c r="I17" s="1"/>
  <c r="K121" i="36"/>
  <c r="J121"/>
  <c r="H18" i="37"/>
  <c r="H17" s="1"/>
  <c r="F22"/>
  <c r="E22" s="1"/>
  <c r="E23"/>
  <c r="G201" i="36"/>
  <c r="J175" i="35"/>
  <c r="I175"/>
  <c r="N203"/>
  <c r="I203"/>
  <c r="H204"/>
  <c r="L185"/>
  <c r="I185"/>
  <c r="K185"/>
  <c r="J185"/>
  <c r="Q207"/>
  <c r="Q192"/>
  <c r="M193"/>
  <c r="H186"/>
  <c r="K149"/>
  <c r="O149"/>
  <c r="O132" s="1"/>
  <c r="J149"/>
  <c r="J132" s="1"/>
  <c r="Q149"/>
  <c r="Q132" s="1"/>
  <c r="L149"/>
  <c r="L132" s="1"/>
  <c r="P149"/>
  <c r="P132" s="1"/>
  <c r="N210"/>
  <c r="N209" s="1"/>
  <c r="N208" s="1"/>
  <c r="N202" s="1"/>
  <c r="N131" s="1"/>
  <c r="M184"/>
  <c r="H151"/>
  <c r="H190"/>
  <c r="M136"/>
  <c r="P143"/>
  <c r="P139" s="1"/>
  <c r="O143"/>
  <c r="Q183"/>
  <c r="M183" s="1"/>
  <c r="Q143"/>
  <c r="H191"/>
  <c r="P191"/>
  <c r="P190" s="1"/>
  <c r="P185" s="1"/>
  <c r="H162"/>
  <c r="M154"/>
  <c r="N177"/>
  <c r="O147"/>
  <c r="O146" s="1"/>
  <c r="N135"/>
  <c r="N134" s="1"/>
  <c r="K138"/>
  <c r="H210"/>
  <c r="H187"/>
  <c r="I150"/>
  <c r="H176"/>
  <c r="H179"/>
  <c r="Q180"/>
  <c r="M181"/>
  <c r="O205"/>
  <c r="O204" s="1"/>
  <c r="O203" s="1"/>
  <c r="O206"/>
  <c r="H211"/>
  <c r="H198"/>
  <c r="N150"/>
  <c r="N149" s="1"/>
  <c r="M151"/>
  <c r="M198"/>
  <c r="H136"/>
  <c r="I135"/>
  <c r="M162"/>
  <c r="N145"/>
  <c r="I138"/>
  <c r="P207"/>
  <c r="H180"/>
  <c r="H154"/>
  <c r="H205"/>
  <c r="H198" i="36" l="1"/>
  <c r="G199"/>
  <c r="M121"/>
  <c r="K18" i="37"/>
  <c r="I174" i="35"/>
  <c r="H174" s="1"/>
  <c r="H175"/>
  <c r="N144"/>
  <c r="M144" s="1"/>
  <c r="H185"/>
  <c r="M192"/>
  <c r="Q205"/>
  <c r="Q204" s="1"/>
  <c r="Q203" s="1"/>
  <c r="Q212" s="1"/>
  <c r="P202" i="36" s="1"/>
  <c r="P201" s="1"/>
  <c r="P200" s="1"/>
  <c r="P199" s="1"/>
  <c r="P198" s="1"/>
  <c r="P192" s="1"/>
  <c r="Q206" i="35"/>
  <c r="H203"/>
  <c r="M217"/>
  <c r="Q216"/>
  <c r="K132"/>
  <c r="M210"/>
  <c r="M209" s="1"/>
  <c r="M208" s="1"/>
  <c r="M202" s="1"/>
  <c r="M131" s="1"/>
  <c r="M190"/>
  <c r="H150"/>
  <c r="I149"/>
  <c r="Q142"/>
  <c r="O142"/>
  <c r="O139"/>
  <c r="M191"/>
  <c r="H138"/>
  <c r="M189"/>
  <c r="N188"/>
  <c r="M180"/>
  <c r="Q179"/>
  <c r="N176"/>
  <c r="N175" s="1"/>
  <c r="N174" s="1"/>
  <c r="N146"/>
  <c r="M135"/>
  <c r="H139"/>
  <c r="H322"/>
  <c r="M134"/>
  <c r="N133"/>
  <c r="M150"/>
  <c r="M149" s="1"/>
  <c r="M145"/>
  <c r="H135"/>
  <c r="I134"/>
  <c r="I133" s="1"/>
  <c r="P206"/>
  <c r="P205"/>
  <c r="P204" s="1"/>
  <c r="P203" s="1"/>
  <c r="M207"/>
  <c r="H208"/>
  <c r="H209"/>
  <c r="K17" i="37" l="1"/>
  <c r="M216" i="35"/>
  <c r="L205" i="36" s="1"/>
  <c r="P205"/>
  <c r="P121"/>
  <c r="N18" i="37"/>
  <c r="N17" s="1"/>
  <c r="H192" i="36"/>
  <c r="G198"/>
  <c r="M204" i="35"/>
  <c r="M203" s="1"/>
  <c r="M206"/>
  <c r="P212"/>
  <c r="O202" i="36" s="1"/>
  <c r="O201" s="1"/>
  <c r="O200" s="1"/>
  <c r="O199" s="1"/>
  <c r="O198" s="1"/>
  <c r="O192" s="1"/>
  <c r="H202" i="35"/>
  <c r="I132"/>
  <c r="H132" s="1"/>
  <c r="M133"/>
  <c r="M132" s="1"/>
  <c r="N132"/>
  <c r="O141"/>
  <c r="Q141"/>
  <c r="Q211"/>
  <c r="Q210" s="1"/>
  <c r="Q209" s="1"/>
  <c r="Q208" s="1"/>
  <c r="Q202" s="1"/>
  <c r="Q131" s="1"/>
  <c r="H149"/>
  <c r="M188"/>
  <c r="N187"/>
  <c r="Q178"/>
  <c r="M179"/>
  <c r="H294"/>
  <c r="H133"/>
  <c r="H134"/>
  <c r="M205"/>
  <c r="N143"/>
  <c r="N139" s="1"/>
  <c r="O121" i="36" l="1"/>
  <c r="M18" i="37"/>
  <c r="M17" s="1"/>
  <c r="H121" i="36"/>
  <c r="G121" s="1"/>
  <c r="F18" i="37"/>
  <c r="G192" i="36"/>
  <c r="Q174" i="35"/>
  <c r="M174" s="1"/>
  <c r="P211"/>
  <c r="P210" s="1"/>
  <c r="P209" s="1"/>
  <c r="P208" s="1"/>
  <c r="P202" s="1"/>
  <c r="P131" s="1"/>
  <c r="N186"/>
  <c r="M187"/>
  <c r="Q177"/>
  <c r="Q173" s="1"/>
  <c r="M178"/>
  <c r="M143"/>
  <c r="N142"/>
  <c r="M213"/>
  <c r="O212"/>
  <c r="N202" i="36" s="1"/>
  <c r="N201" s="1"/>
  <c r="N200" s="1"/>
  <c r="N199" s="1"/>
  <c r="N198" s="1"/>
  <c r="N192" s="1"/>
  <c r="E18" i="37" l="1"/>
  <c r="F17"/>
  <c r="E17" s="1"/>
  <c r="N121" i="36"/>
  <c r="L18" i="37"/>
  <c r="M173" i="35"/>
  <c r="Q172"/>
  <c r="M172" s="1"/>
  <c r="M186"/>
  <c r="N185"/>
  <c r="Q148"/>
  <c r="Q176"/>
  <c r="Q175" s="1"/>
  <c r="M177"/>
  <c r="H131"/>
  <c r="M142"/>
  <c r="N141"/>
  <c r="M141" s="1"/>
  <c r="M212"/>
  <c r="L202" i="36" s="1"/>
  <c r="O211" i="35"/>
  <c r="O210" s="1"/>
  <c r="O209" s="1"/>
  <c r="O208" s="1"/>
  <c r="O202" s="1"/>
  <c r="O131" s="1"/>
  <c r="L17" i="37" l="1"/>
  <c r="J17" s="1"/>
  <c r="J18"/>
  <c r="M185" i="35"/>
  <c r="M176"/>
  <c r="M175" s="1"/>
  <c r="Q147"/>
  <c r="M148"/>
  <c r="Q146" l="1"/>
  <c r="M147"/>
  <c r="M146" l="1"/>
  <c r="Q139"/>
  <c r="M139" l="1"/>
  <c r="M96" l="1"/>
  <c r="Q95"/>
  <c r="P95"/>
  <c r="O95"/>
  <c r="N95"/>
  <c r="M92"/>
  <c r="Q91"/>
  <c r="P88" i="36" s="1"/>
  <c r="P87" s="1"/>
  <c r="P84" s="1"/>
  <c r="P91" i="35"/>
  <c r="O88" i="36" s="1"/>
  <c r="O87" s="1"/>
  <c r="O91" i="35"/>
  <c r="N88" i="36" s="1"/>
  <c r="N87" s="1"/>
  <c r="N84" s="1"/>
  <c r="N91" i="35"/>
  <c r="M88" i="36" s="1"/>
  <c r="M87" s="1"/>
  <c r="M84" s="1"/>
  <c r="H96" i="35"/>
  <c r="L95"/>
  <c r="K95"/>
  <c r="J95"/>
  <c r="I95"/>
  <c r="H92"/>
  <c r="L91"/>
  <c r="K88" i="36" s="1"/>
  <c r="K87" s="1"/>
  <c r="K84" s="1"/>
  <c r="K91" i="35"/>
  <c r="J88" i="36" s="1"/>
  <c r="J87" s="1"/>
  <c r="J91" i="35"/>
  <c r="I88" i="36" s="1"/>
  <c r="I87" s="1"/>
  <c r="I84" s="1"/>
  <c r="I91" i="35"/>
  <c r="H88" i="36" s="1"/>
  <c r="H87" l="1"/>
  <c r="H84" s="1"/>
  <c r="G88"/>
  <c r="L94" i="35"/>
  <c r="L93" s="1"/>
  <c r="L85" s="1"/>
  <c r="K91" i="36"/>
  <c r="K90" s="1"/>
  <c r="K89" s="1"/>
  <c r="K83" s="1"/>
  <c r="K82" s="1"/>
  <c r="K81" s="1"/>
  <c r="L87"/>
  <c r="O84"/>
  <c r="L84" s="1"/>
  <c r="O94" i="35"/>
  <c r="O93" s="1"/>
  <c r="O85" s="1"/>
  <c r="N91" i="36"/>
  <c r="N90" s="1"/>
  <c r="N89" s="1"/>
  <c r="N83" s="1"/>
  <c r="N82" s="1"/>
  <c r="N81" s="1"/>
  <c r="P94" i="35"/>
  <c r="P93" s="1"/>
  <c r="P85" s="1"/>
  <c r="O91" i="36"/>
  <c r="O90" s="1"/>
  <c r="O89" s="1"/>
  <c r="O83" s="1"/>
  <c r="O82" s="1"/>
  <c r="O81" s="1"/>
  <c r="I94" i="35"/>
  <c r="I93" s="1"/>
  <c r="H91" i="36"/>
  <c r="G87"/>
  <c r="J84"/>
  <c r="J83" s="1"/>
  <c r="J82" s="1"/>
  <c r="J81" s="1"/>
  <c r="J94" i="35"/>
  <c r="J93" s="1"/>
  <c r="I91" i="36"/>
  <c r="I90" s="1"/>
  <c r="I89" s="1"/>
  <c r="Q94" i="35"/>
  <c r="Q93" s="1"/>
  <c r="Q85" s="1"/>
  <c r="P91" i="36"/>
  <c r="P90" s="1"/>
  <c r="P89" s="1"/>
  <c r="P83" s="1"/>
  <c r="P82" s="1"/>
  <c r="P81" s="1"/>
  <c r="I83"/>
  <c r="I82" s="1"/>
  <c r="I81" s="1"/>
  <c r="K94" i="35"/>
  <c r="K93" s="1"/>
  <c r="J91" i="36"/>
  <c r="J90" s="1"/>
  <c r="J89" s="1"/>
  <c r="N94" i="35"/>
  <c r="N93" s="1"/>
  <c r="N85" s="1"/>
  <c r="M91" i="36"/>
  <c r="M90" s="1"/>
  <c r="Q90" i="35"/>
  <c r="Q86" s="1"/>
  <c r="J90"/>
  <c r="J86" s="1"/>
  <c r="K90"/>
  <c r="K86" s="1"/>
  <c r="K85" s="1"/>
  <c r="L90"/>
  <c r="L86" s="1"/>
  <c r="O90"/>
  <c r="O86" s="1"/>
  <c r="N90"/>
  <c r="N86" s="1"/>
  <c r="I90"/>
  <c r="I86" s="1"/>
  <c r="I85" s="1"/>
  <c r="P90"/>
  <c r="P86" s="1"/>
  <c r="H95"/>
  <c r="H91"/>
  <c r="H94"/>
  <c r="M94"/>
  <c r="M93"/>
  <c r="M85" s="1"/>
  <c r="M91"/>
  <c r="L88" i="36" s="1"/>
  <c r="M95" i="35"/>
  <c r="L91" i="36" s="1"/>
  <c r="H93" i="35"/>
  <c r="G91" i="36" l="1"/>
  <c r="H90"/>
  <c r="L16" i="37"/>
  <c r="L15" s="1"/>
  <c r="L24" s="1"/>
  <c r="N13" i="36"/>
  <c r="N315" s="1"/>
  <c r="I16" i="37"/>
  <c r="I15" s="1"/>
  <c r="I24" s="1"/>
  <c r="K13" i="36"/>
  <c r="K315" s="1"/>
  <c r="M89"/>
  <c r="L90"/>
  <c r="G16" i="37"/>
  <c r="G15" s="1"/>
  <c r="G24" s="1"/>
  <c r="I13" i="36"/>
  <c r="I315" s="1"/>
  <c r="N16" i="37"/>
  <c r="N15" s="1"/>
  <c r="N24" s="1"/>
  <c r="P13" i="36"/>
  <c r="P315" s="1"/>
  <c r="J13"/>
  <c r="J315" s="1"/>
  <c r="H16" i="37"/>
  <c r="H15" s="1"/>
  <c r="H24" s="1"/>
  <c r="O13" i="36"/>
  <c r="O315" s="1"/>
  <c r="M16" i="37"/>
  <c r="M15" s="1"/>
  <c r="M24" s="1"/>
  <c r="J85" i="35"/>
  <c r="G84" i="36"/>
  <c r="K84" i="35"/>
  <c r="K83" s="1"/>
  <c r="K13" s="1"/>
  <c r="N84"/>
  <c r="N83" s="1"/>
  <c r="N13" s="1"/>
  <c r="O84"/>
  <c r="O83" s="1"/>
  <c r="O13" s="1"/>
  <c r="J84"/>
  <c r="J83" s="1"/>
  <c r="J13" s="1"/>
  <c r="Q84"/>
  <c r="Q83" s="1"/>
  <c r="Q13" s="1"/>
  <c r="L84"/>
  <c r="L83" s="1"/>
  <c r="L13" s="1"/>
  <c r="M86"/>
  <c r="P84"/>
  <c r="P83" s="1"/>
  <c r="P13" s="1"/>
  <c r="H86"/>
  <c r="H90"/>
  <c r="M90"/>
  <c r="M83" i="36" l="1"/>
  <c r="M82" s="1"/>
  <c r="L89"/>
  <c r="L83" s="1"/>
  <c r="H89"/>
  <c r="G90"/>
  <c r="P340" i="35"/>
  <c r="Q340"/>
  <c r="O340"/>
  <c r="L340"/>
  <c r="J340"/>
  <c r="N340"/>
  <c r="K340"/>
  <c r="I84"/>
  <c r="I83" s="1"/>
  <c r="I13" s="1"/>
  <c r="M84"/>
  <c r="M83" s="1"/>
  <c r="M13" s="1"/>
  <c r="H85"/>
  <c r="L82" i="36" l="1"/>
  <c r="L81" s="1"/>
  <c r="M81"/>
  <c r="G89"/>
  <c r="H83"/>
  <c r="M340" i="35"/>
  <c r="I340"/>
  <c r="J16" i="37" l="1"/>
  <c r="L13" i="36"/>
  <c r="L315" s="1"/>
  <c r="G83"/>
  <c r="H82"/>
  <c r="K16" i="37"/>
  <c r="K15" s="1"/>
  <c r="M13" i="36"/>
  <c r="M315" s="1"/>
  <c r="H84" i="35"/>
  <c r="K24" i="37" l="1"/>
  <c r="J15"/>
  <c r="J24" s="1"/>
  <c r="G82" i="36"/>
  <c r="H81"/>
  <c r="H83" i="35"/>
  <c r="G81" i="36" l="1"/>
  <c r="F16" i="37"/>
  <c r="H13" i="36"/>
  <c r="H13" i="35"/>
  <c r="G13" i="36" l="1"/>
  <c r="H315"/>
  <c r="G315" s="1"/>
  <c r="F15" i="37"/>
  <c r="E16"/>
  <c r="H340" i="35"/>
  <c r="F24" i="37" l="1"/>
  <c r="E24" s="1"/>
  <c r="E15"/>
</calcChain>
</file>

<file path=xl/sharedStrings.xml><?xml version="1.0" encoding="utf-8"?>
<sst xmlns="http://schemas.openxmlformats.org/spreadsheetml/2006/main" count="3049" uniqueCount="316">
  <si>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</si>
  <si>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</si>
  <si>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</si>
  <si>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</si>
  <si>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</si>
  <si>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</si>
  <si>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</si>
  <si>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</si>
  <si>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</si>
  <si>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</si>
  <si>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</si>
  <si>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</si>
  <si>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</si>
  <si>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</si>
  <si>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</si>
  <si>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</si>
  <si>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</si>
  <si>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</si>
  <si>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</si>
  <si>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</si>
  <si>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</si>
  <si>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</si>
  <si>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08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</si>
  <si>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</si>
  <si>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</si>
  <si>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</si>
  <si>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</si>
  <si>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</si>
  <si>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</si>
  <si>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 xml:space="preserve">Культура </t>
  </si>
  <si>
    <t>Бюджетные инвестиции</t>
  </si>
  <si>
    <t>Благоустройство</t>
  </si>
  <si>
    <t>14</t>
  </si>
  <si>
    <t>Национальная  экономика</t>
  </si>
  <si>
    <t>Дорожное хозяйство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</si>
  <si>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</si>
  <si>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</si>
  <si>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</si>
  <si>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</si>
  <si>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</si>
  <si>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</si>
  <si>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</si>
  <si>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</si>
  <si>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</si>
  <si>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</si>
  <si>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</si>
  <si>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</si>
  <si>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</si>
  <si>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</si>
  <si>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</si>
  <si>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</si>
  <si>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</si>
  <si>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</si>
  <si>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</si>
  <si>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</si>
  <si>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</si>
  <si>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</si>
  <si>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</si>
  <si>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</si>
  <si>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</si>
  <si>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</si>
  <si>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</si>
  <si>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</si>
  <si>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</si>
  <si>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</si>
  <si>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</si>
  <si>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</si>
  <si>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</si>
  <si>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</si>
  <si>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</si>
  <si>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</si>
  <si>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</si>
  <si>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</si>
  <si>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</si>
  <si>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</si>
  <si>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</si>
  <si>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</si>
  <si>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1200000</t>
  </si>
  <si>
    <t>Закупка товаров, работ и услуг для государственных (муниципальных)нужд</t>
  </si>
  <si>
    <t>в т.ч. дорожный фонд</t>
  </si>
  <si>
    <t>Дорожное хозяйство (в т.ч. дорожный фонд)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</si>
  <si>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</si>
  <si>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</si>
  <si>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</si>
  <si>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</si>
  <si>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</si>
  <si>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 xml:space="preserve">видам расходов  классификации расходов бюджета городского округа город Урай  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</si>
  <si>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</si>
  <si>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</si>
  <si>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Предоставление субсидий государственным (муниципальным) бюджетным, автономным учреждениям и иным некоммерческим организациям на реализацию муниципальной программы "Культура города Урай" на 2012-2016 годы</t>
  </si>
  <si>
    <t>Муниципальная программа "Совершенствование и развитие муниципального управления в городе Урай" на 2015-2017 год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</si>
  <si>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</si>
  <si>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Муниципальная программа "Обеспечение градостроительной деятельности на территории города Урай" на 2015-2017 годы</t>
  </si>
  <si>
    <t>Реализация мероприятий подпрограммы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</si>
  <si>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Подпрограмма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</si>
  <si>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Общегосударственные вопросы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</si>
  <si>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</si>
  <si>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</si>
  <si>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</si>
  <si>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</si>
  <si>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</si>
  <si>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</si>
  <si>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</si>
  <si>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</si>
  <si>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</si>
  <si>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</si>
  <si>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</si>
  <si>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</si>
  <si>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Другие общегосударственные вопросы</t>
  </si>
  <si>
    <t>13</t>
  </si>
  <si>
    <t>Подпрограмма "Создание условий для совершенствования системы муниципального управления"</t>
  </si>
  <si>
    <t>210 0000</t>
  </si>
  <si>
    <t>211 0000</t>
  </si>
  <si>
    <t>Расходы на обеспечение функций органов местного самоуправления</t>
  </si>
  <si>
    <t>211 0204</t>
  </si>
  <si>
    <t>211 0208</t>
  </si>
  <si>
    <t>Муниципальная программа "Профилактика правонарушений на территории города Урай" на 2015-2017 годы</t>
  </si>
  <si>
    <t>130 0000</t>
  </si>
  <si>
    <t>Подпрограмма "Развитие муниципальной службы и резерва управленческих кадров"</t>
  </si>
  <si>
    <t>213 0000</t>
  </si>
  <si>
    <t>213 7000</t>
  </si>
  <si>
    <t>Подпрограмма "Управление и распоряжение муниципальным имуществом муниципального образования город Урай"</t>
  </si>
  <si>
    <t>214 0000</t>
  </si>
  <si>
    <t>214 7000</t>
  </si>
  <si>
    <t>180 0000</t>
  </si>
  <si>
    <t>Муниципальная программа "Повышение безопасности дорожного движения в городе Урай" на 2013-2017 годы</t>
  </si>
  <si>
    <t>260 0000</t>
  </si>
  <si>
    <t>Реализация мероприятий муниципальной программы "Повышение безопасности дорожного движения в городе Урай" на 2013-2017 годы</t>
  </si>
  <si>
    <t>260 7000</t>
  </si>
  <si>
    <t>250 0000</t>
  </si>
  <si>
    <t>250 7000</t>
  </si>
  <si>
    <t>270 0000</t>
  </si>
  <si>
    <t>2016 год</t>
  </si>
  <si>
    <t>2017 год</t>
  </si>
  <si>
    <t/>
  </si>
  <si>
    <t>Субсидии на благоустройство домовых территорий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</si>
  <si>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800 0000</t>
  </si>
  <si>
    <t>Муниципальная программа "Совершенствование и развитие муниципального управления в городе Урай" на 2015-2017 годы</t>
  </si>
  <si>
    <t>800 0060</t>
  </si>
  <si>
    <t>Прочие мероприятия</t>
  </si>
  <si>
    <t>050 0000</t>
  </si>
  <si>
    <t xml:space="preserve">Расходы на обеспечение деятельности (оказание услуг) муниципальных учреждений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</si>
  <si>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</si>
  <si>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</si>
  <si>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"Поддержка социально ориентированных некоммерческих организаций в городе Урай" на 2015-2017 годы</t>
  </si>
  <si>
    <t>Субсидии отдельным общественным организациям и иным некоммерческим объединениям</t>
  </si>
  <si>
    <t>3.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</si>
  <si>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</si>
  <si>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</si>
  <si>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Подпрограмма "Организация каникулярного отдыха детей и подростков"</t>
  </si>
  <si>
    <t>100 0000</t>
  </si>
  <si>
    <t>100 0070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</si>
  <si>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</t>
  </si>
  <si>
    <t>Субсидия на приобретение жилья, проектирование и строительство объектов инженерной ифраструктуры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округа-Югры в 2014-2020 годах"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</si>
  <si>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</si>
  <si>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</si>
  <si>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 </t>
  </si>
  <si>
    <t>Субсидия на строительство (реконструкцию), капитальный ремонт и ремонт автомобильных дорог общего пользования местного значения в рамках подпрограммы  "Дорожное хозяйство" государственной программы "Развитие транспортной системы Ханты-Мансийского автономного округа-Югры на 2014-2020 годы"</t>
  </si>
  <si>
    <t xml:space="preserve">Иные межбюджетные трансферты на реализациюдополнительных 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округе-Югре" на 2014-2020 годы </t>
  </si>
  <si>
    <t>360 0000</t>
  </si>
  <si>
    <t>274 0000</t>
  </si>
  <si>
    <t>274 7000</t>
  </si>
  <si>
    <t>020 0000</t>
  </si>
  <si>
    <t>024 0000</t>
  </si>
  <si>
    <t xml:space="preserve">                        в ведомственной сруктуре расходов  на 2016-2017  годы</t>
  </si>
  <si>
    <t>130 5520</t>
  </si>
  <si>
    <t>130 5589</t>
  </si>
  <si>
    <t xml:space="preserve">Муниципальная программа "Совершенствование и развитие муниципального управления в городе Урай" на 2015-2017 годы </t>
  </si>
  <si>
    <t xml:space="preserve">Реализация мероприятий подпрограммы "Развитие муниципальной службы и резерва управленческих кадров"муниципальной программы "Совершенствование и развитие муниципального управления в городе Урай" на 2015-2017 годы </t>
  </si>
  <si>
    <t xml:space="preserve">Реализация мероприятий подпрограммы "Управление и распоряжение муниципальным имуществом муниципального образования город Урай"муниципальной программы "Совершенствование и развитие муниципального управления в городе Урай" на 2015-2017 годы  </t>
  </si>
  <si>
    <t>130 5443</t>
  </si>
  <si>
    <t>130 5431</t>
  </si>
  <si>
    <t>211 5683</t>
  </si>
  <si>
    <t>Непрограммные расходы</t>
  </si>
  <si>
    <t>180 5419</t>
  </si>
  <si>
    <t>180 5431</t>
  </si>
  <si>
    <t>Ведомственная программа "Содержание жилищного, дорожного хозяйства и объектов благоустройства города Урай" на 2015-2017 годы</t>
  </si>
  <si>
    <t xml:space="preserve">Реализация мероприятий ведомственной программы "Содержание жилищного, дорожного хозяйства и объектов благоустройства города Урай" на 2015-2017 годы </t>
  </si>
  <si>
    <t>120 5430</t>
  </si>
  <si>
    <t>120 5431</t>
  </si>
  <si>
    <t>360 5404</t>
  </si>
  <si>
    <t>360 5431</t>
  </si>
  <si>
    <t>274 5431</t>
  </si>
  <si>
    <t xml:space="preserve">Непрограммные расходы </t>
  </si>
  <si>
    <t>800 5516</t>
  </si>
  <si>
    <t>050 5431</t>
  </si>
  <si>
    <t>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</si>
  <si>
    <t>024 5407</t>
  </si>
  <si>
    <t>024 5431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</si>
  <si>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</si>
  <si>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</si>
  <si>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       (муниципальным программам и непрограммным направлениям деятельности), </t>
  </si>
  <si>
    <t>Субсидия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</si>
  <si>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2014–2020 годы"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</si>
  <si>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 </t>
  </si>
  <si>
    <t>Субсидия на обновление материально-технической базы муниципальных детских школ искусств (по видам искусств) в сфере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</si>
  <si>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>Субсидия на модернизацию общедоступных муниципальных библиотек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</si>
  <si>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 xml:space="preserve">Субсидия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жильем жителей ХМАО – Югры в 2014-2020 годах» </t>
  </si>
  <si>
    <t>801 0000</t>
  </si>
  <si>
    <t>Непрограммные расходы, возникшие в связи с окончанием срока действия программ</t>
  </si>
  <si>
    <t>801 5431</t>
  </si>
  <si>
    <t>801 6431</t>
  </si>
  <si>
    <t>801 0059</t>
  </si>
  <si>
    <t>274 5432</t>
  </si>
  <si>
    <t>801 5404</t>
  </si>
  <si>
    <t xml:space="preserve">Непрограммные расходы, возникшие в связи с окончанием срока действия муниципальных программ </t>
  </si>
  <si>
    <t xml:space="preserve">Субсидии на реконструкцию, расширение, модернизацию, строительство и капитальный ремонт объектов коммунального комплекса в рамках реализации 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</si>
  <si>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801 5471</t>
  </si>
  <si>
    <t>801 5144</t>
  </si>
  <si>
    <t>801 5418</t>
  </si>
  <si>
    <t>801 5417</t>
  </si>
  <si>
    <t xml:space="preserve">Реализация мероприятий ведомственная программа "Содержание жилищного, дорожного хозяйства и объектов благоустройства города Урай" на 2015-2017 годы </t>
  </si>
  <si>
    <t xml:space="preserve">Софинансирование  расходов на оплату стоимости питания детей школьного возраста в оздоровительных лагерях с дневным пребыванием детей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</si>
  <si>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оплату стоимости питания детей школьного возраста в оздоровительных лагерях с дневным пребыванием детей из средств местного бюджета </t>
  </si>
  <si>
    <t>Софинансирование расходов на создание условий для деятельности добровольных формирований населения по охране общественного порядка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</si>
  <si>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создание условий для деятельности добровольных формирований населения по охране общественного порядка из средств местного бюджета </t>
  </si>
  <si>
    <t>130 6443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</si>
  <si>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</si>
  <si>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строительство (реконструкцию), капитальный ремонт и ремонт автомобильных дорог общего пользования местного значения из средств местного бюджета </t>
  </si>
  <si>
    <t>180 6419</t>
  </si>
  <si>
    <t>Софинансирование расходов на реконструкцию, расширение, модернизацию, строительство объектов коммунального комплекса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</si>
  <si>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реконструкцию, расширение, модернизацию, строительство объектов коммунального комплекса из средств местного бюджета </t>
  </si>
  <si>
    <t>120 6430</t>
  </si>
  <si>
    <t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</si>
  <si>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из средств местного бюджета </t>
  </si>
  <si>
    <t>360 6404</t>
  </si>
  <si>
    <t xml:space="preserve">Софинансирование расходов на благоустройство домовых территорий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</si>
  <si>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благоустройство домовых территорий из средств местного бюджета </t>
  </si>
  <si>
    <t>274 6432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</si>
  <si>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за счет субсидии на развитие общественной инфраструктуры и реализацию приоритетных направлений развития</t>
  </si>
  <si>
    <t>051 5431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</si>
  <si>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из средств местного бюджета</t>
  </si>
  <si>
    <t>050 6417</t>
  </si>
  <si>
    <t xml:space="preserve">Софинансирование расходов на модернизацию общедоступных муниципальных библиотек за счет субсидии на развитие общественной инфраструктуры и реализацию приоритетных направлений развития </t>
  </si>
  <si>
    <t>Софинансирование расходов на модернизацию общедоступных муниципальных библиотек из средств местного бюджета</t>
  </si>
  <si>
    <t>050 6418</t>
  </si>
  <si>
    <t>024 6407</t>
  </si>
  <si>
    <t xml:space="preserve">Субвенция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социально-ориентированным розничным тарифам и сжиженного газа по социально-ориентированным розничным ценам, в рамках подпрограммы  «Обеспечение равных прав потребителей на получение энергетических  ресурсов» государственной программы «Развитие жилищно-коммунального комплекса и повышение энергетической эффективности в ХМАО – Югре на 2014 – 2020 годы»   </t>
  </si>
  <si>
    <t xml:space="preserve">Софинансирование расходов на развитие общественной инфраструктуры и реализацию приоритетных направлений развития </t>
  </si>
  <si>
    <t>243</t>
  </si>
  <si>
    <t>Закупка товаров, работ, услуг в целях капитального ремонта государственного (муниципального ) имущества</t>
  </si>
  <si>
    <t xml:space="preserve">Прочие мероприятия                                                                                                                                                       </t>
  </si>
  <si>
    <t>800 5683</t>
  </si>
  <si>
    <t>Приложение №9.1</t>
  </si>
  <si>
    <t>к решению Думы города Урай от 22.12.2014 №73 "</t>
  </si>
  <si>
    <t>"О бюджете городского округа город Урай на 2015 год</t>
  </si>
  <si>
    <t>и плановый период 2016 и 2017 годов"</t>
  </si>
  <si>
    <t xml:space="preserve">        Изменения распределения бюджетных ассигнований  по разделам, подразделам, целевым статьям </t>
  </si>
  <si>
    <t>Приложение №7.1</t>
  </si>
  <si>
    <t xml:space="preserve"> классификации расходов бюджета городского округа город Урай на 2016-2017 годы</t>
  </si>
  <si>
    <t>1.</t>
  </si>
  <si>
    <t>2.3.</t>
  </si>
  <si>
    <t>4.</t>
  </si>
  <si>
    <t>4.3.</t>
  </si>
  <si>
    <t>5.</t>
  </si>
  <si>
    <t>5.2.</t>
  </si>
  <si>
    <t>5.3.</t>
  </si>
  <si>
    <t>6.</t>
  </si>
  <si>
    <t>6.1.</t>
  </si>
  <si>
    <t>7.</t>
  </si>
  <si>
    <t>8.</t>
  </si>
  <si>
    <t>9.</t>
  </si>
  <si>
    <t>10.</t>
  </si>
  <si>
    <t>бюджета городского округа город Урай на 2016-2017 годы</t>
  </si>
  <si>
    <t>№п/п</t>
  </si>
  <si>
    <t>Подпрограмма 1 "Модернизация образования"</t>
  </si>
  <si>
    <t>Расходы на обеспечение деятельности (оказание услуг) муниципальных учреждений</t>
  </si>
  <si>
    <t>Субвенция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</si>
  <si>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Субвенция на реализацию дошкольными образовательными организациями основных общеобразовательных программ дошкольного образования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</si>
  <si>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Субвенция на информационное обеспечение общеобразовательных организаций в части доступа к образовательным ресурсам сети «Интернет»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</si>
  <si>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 xml:space="preserve">Реализация мероприятий муниципальной программы </t>
  </si>
  <si>
    <t>Подпрограмма 2 Развитие кадрового потенциала:</t>
  </si>
  <si>
    <t>Подпрограмма 3 "Обеспечение условий для реализации образовательных программ"</t>
  </si>
  <si>
    <t>Субвенция на предоставление обучающимся 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</si>
  <si>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 xml:space="preserve">Софинансирование расходов на обеспечение комплексной безопасности и комфортных условий образовательного процесса из средств местного бюджета </t>
  </si>
  <si>
    <t>Подпрограмма 4 "Организация каникулярного отдыха детей и подростков"</t>
  </si>
  <si>
    <t>Субсидия на оплату стоимости питания детей школьного возраста в оздоровительных лагерях с дневным пребыванием детей в рамках подпрограммы «Дети Югры» государственной программы «Социальная поддержка жителей ХМАО – Югры» на 2014 – 2020 годы</t>
  </si>
  <si>
    <t xml:space="preserve">Субвенция на организацию отдыха и оздоровления детей в рамках подпрограммы «Дети Югры» государственной программы «Социальная поддержка жителей ХМАО – Югры» на 2014 – 2020 годы </t>
  </si>
  <si>
    <t>Муниципальная программа "Обустройство городских лесов города Урай на 2009-2018 годы"</t>
  </si>
  <si>
    <t>Муниципальная программа «Поддержка социально ориентированных некоммерческих организаций в городе Урай» на 2015-2017 годы</t>
  </si>
  <si>
    <t xml:space="preserve">Субсидия на реконструкцию, расширение, модернизацию, строительство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Югре» на 2014 – 2020 годы </t>
  </si>
  <si>
    <t xml:space="preserve">Субсидия на создание условий для деятельности добровольных формирований населения по охране общественного порядка в рамках подпрограммы «Профилактика правонарушений»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</si>
  <si>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 xml:space="preserve">Субвенция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</si>
  <si>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>Субвенция на осуществление полномочий по образованию и организации деятельности комиссий по делам несовершеннолетних и защите их прав</t>
  </si>
  <si>
    <t>Муниципальная программа "Защита населения и территории городского округа город Урай от чрезвычайных ситуаций, совершенствование гражданской обороны" на 2013-2018 годы</t>
  </si>
  <si>
    <t>Расходы на обеспечение деятельности муниципальных учреждений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</si>
  <si>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</si>
  <si>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Расходы на обслуживание муниципального долга</t>
  </si>
  <si>
    <t>Резервный фонд местных администраций</t>
  </si>
  <si>
    <t>Условно-утвержденные расходы</t>
  </si>
  <si>
    <t xml:space="preserve"> Муниципальная программа «Совершенствование и развитие муниципального управления в городе Урай» на 2015-2017 год</t>
  </si>
  <si>
    <t>Подпрограмма I «Создание условий для совершенствования системы муниципального управления»</t>
  </si>
  <si>
    <t xml:space="preserve"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«Профилактика правонарушений»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</si>
  <si>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</si>
  <si>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 xml:space="preserve">Иные межбюджетные трансферты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ХМАО-Югре на 2014-2020 годы» </t>
  </si>
  <si>
    <t xml:space="preserve">Софинансирование мероприятий по содействию трудоустройству граждан (общественные работы) из средств местного бюджета </t>
  </si>
  <si>
    <t xml:space="preserve">Иные межбюджетные трансферты на реализацию дополнительных мероприятий в сфере занятости населения в рамках подпрограммы «Дополнительные мероприятия в области содействия занятости населения» государственной  программы «Содействие занятости населения в ХМАО-Югре на 2014-2020 годы» </t>
  </si>
  <si>
    <t xml:space="preserve">Субвенция на осуществление полномочий по государственному управлению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ХМАО-Югре на 2014-2020 годы» </t>
  </si>
  <si>
    <t xml:space="preserve"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 </t>
  </si>
  <si>
    <t>Реализация мероприятий муниципальной программы</t>
  </si>
  <si>
    <t>Подпрограмма III «Развитие муниципальной службы и резерва управленческих кадров»</t>
  </si>
  <si>
    <t>Подпрограмма IV «Управление и распоряжение муниципальным имуществом муниципального образования город Урай»</t>
  </si>
  <si>
    <t>Ведомственная целевая программа «Содержание жилищного, дорожного хозяйства и объектов благоустройства города Урай» на 2015-2017 годы</t>
  </si>
  <si>
    <t>11.</t>
  </si>
  <si>
    <t>12.</t>
  </si>
  <si>
    <t>Муниципальная программа "Обеспечение градостроительной деятельности на территории города Урай" на 2015-2017 годы"</t>
  </si>
  <si>
    <t>Подпрограмма 1 «Обеспечение территории города Урай документами градорегулирования»</t>
  </si>
  <si>
    <t>Подпрограмма 2 «Управление земельными ресурсами»</t>
  </si>
  <si>
    <t>Подпрограмма 3 «Развитие информационной системы градостроительной деятельности»</t>
  </si>
  <si>
    <t>Подпрограмма 4 «Благоустройство и озеленение города Урай»</t>
  </si>
  <si>
    <t xml:space="preserve">Субсидия на благоустройство домовых территорий в рамках подпрограммы «Содействие проведению капитального ремонта многоквартирных домов» государственной  программы «Развитие жилищно-коммунального комплекса и повышение энергетической эффективности в ХМАО – Югре» на 2014 – 2020 годы </t>
  </si>
  <si>
    <t>13.</t>
  </si>
  <si>
    <t>Изменения распределения бюджетных ассигнований  по разделам и подразделам</t>
  </si>
  <si>
    <t>Приложение №11.1</t>
  </si>
  <si>
    <t>Приложение №13.1</t>
  </si>
  <si>
    <t>Изменения в перечне муниципальных программ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</si>
</sst>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"/>
    <numFmt numFmtId="165" formatCode="0.0"/>
    <numFmt numFmtId="166" formatCode="#,##0.0;[Red]\-#,##0.0;0.0"/>
    <numFmt numFmtId="167" formatCode="000"/>
    <numFmt numFmtId="168" formatCode="00"/>
    <numFmt numFmtId="169" formatCode="&quot;+&quot;\ #,##0.0;&quot;-&quot;\ #,##0.0;&quot;&quot;\ 0.0"/>
    <numFmt numFmtId="170" formatCode="_(* #,##0.0_);_(* \(#,##0.0\);_(* &quot;-&quot;??_);_(@_)"/>
    <numFmt numFmtId="171" formatCode="_-* #,##0.0_р_._-;\-* #,##0.0_р_._-;_-* &quot;-&quot;?_р_._-;_-@_-"/>
    <numFmt numFmtId="172" formatCode="_-* #,##0.0\ _₽_-;\-* #,##0.0\ _₽_-;_-* &quot;-&quot;?\ _₽_-;_-@_-"/>
  </numFmts>
  <fonts count="3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" fillId="2" borderId="1">
      <alignment horizontal="left" vertical="top" wrapText="1"/>
    </xf>
    <xf numFmtId="0" fontId="1" fillId="0" borderId="0"/>
    <xf numFmtId="43" fontId="6" fillId="0" borderId="0" applyFont="0" applyFill="0" applyBorder="0" applyAlignment="0" applyProtection="0"/>
  </cellStyleXfs>
  <cellXfs count="187">
    <xf numFmtId="0" fontId="0" fillId="0" borderId="0" xfId="0"/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4" fontId="5" fillId="3" borderId="3" xfId="0" applyNumberFormat="1" applyFont="1" applyFill="1" applyBorder="1"/>
    <xf numFmtId="49" fontId="4" fillId="3" borderId="3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right"/>
    </xf>
    <xf numFmtId="164" fontId="4" fillId="3" borderId="3" xfId="0" applyNumberFormat="1" applyFont="1" applyFill="1" applyBorder="1"/>
    <xf numFmtId="0" fontId="5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wrapText="1"/>
    </xf>
    <xf numFmtId="0" fontId="4" fillId="3" borderId="3" xfId="0" applyNumberFormat="1" applyFont="1" applyFill="1" applyBorder="1" applyAlignment="1">
      <alignment horizontal="left" wrapText="1"/>
    </xf>
    <xf numFmtId="165" fontId="5" fillId="3" borderId="3" xfId="0" applyNumberFormat="1" applyFont="1" applyFill="1" applyBorder="1"/>
    <xf numFmtId="0" fontId="4" fillId="3" borderId="3" xfId="0" applyFont="1" applyFill="1" applyBorder="1"/>
    <xf numFmtId="165" fontId="4" fillId="3" borderId="3" xfId="0" applyNumberFormat="1" applyFont="1" applyFill="1" applyBorder="1"/>
    <xf numFmtId="165" fontId="4" fillId="3" borderId="3" xfId="0" applyNumberFormat="1" applyFont="1" applyFill="1" applyBorder="1" applyAlignment="1">
      <alignment wrapText="1"/>
    </xf>
    <xf numFmtId="49" fontId="4" fillId="3" borderId="3" xfId="1" applyNumberFormat="1" applyFont="1" applyFill="1" applyBorder="1" applyAlignment="1" applyProtection="1">
      <alignment horizontal="left" vertical="center" wrapText="1"/>
      <protection hidden="1"/>
    </xf>
    <xf numFmtId="166" fontId="4" fillId="3" borderId="3" xfId="1" applyNumberFormat="1" applyFont="1" applyFill="1" applyBorder="1" applyAlignment="1" applyProtection="1">
      <alignment horizontal="left" wrapText="1"/>
      <protection hidden="1"/>
    </xf>
    <xf numFmtId="164" fontId="4" fillId="3" borderId="3" xfId="0" applyNumberFormat="1" applyFont="1" applyFill="1" applyBorder="1" applyAlignment="1">
      <alignment horizontal="right"/>
    </xf>
    <xf numFmtId="0" fontId="4" fillId="3" borderId="3" xfId="1" applyNumberFormat="1" applyFont="1" applyFill="1" applyBorder="1" applyAlignment="1" applyProtection="1">
      <alignment horizontal="left" vertical="center" wrapText="1"/>
      <protection hidden="1"/>
    </xf>
    <xf numFmtId="0" fontId="4" fillId="3" borderId="3" xfId="4" applyNumberFormat="1" applyFont="1" applyFill="1" applyBorder="1" applyAlignment="1" applyProtection="1">
      <alignment wrapText="1"/>
      <protection hidden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164" fontId="4" fillId="3" borderId="0" xfId="0" applyNumberFormat="1" applyFont="1" applyFill="1"/>
    <xf numFmtId="165" fontId="5" fillId="3" borderId="0" xfId="0" applyNumberFormat="1" applyFont="1" applyFill="1"/>
    <xf numFmtId="165" fontId="4" fillId="3" borderId="0" xfId="0" applyNumberFormat="1" applyFont="1" applyFill="1"/>
    <xf numFmtId="0" fontId="5" fillId="3" borderId="0" xfId="0" applyFont="1" applyFill="1"/>
    <xf numFmtId="0" fontId="8" fillId="3" borderId="3" xfId="0" applyFont="1" applyFill="1" applyBorder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5" fillId="3" borderId="3" xfId="0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8" fillId="3" borderId="0" xfId="0" applyFont="1" applyFill="1"/>
    <xf numFmtId="164" fontId="5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right" wrapText="1"/>
    </xf>
    <xf numFmtId="49" fontId="5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right" wrapText="1"/>
    </xf>
    <xf numFmtId="43" fontId="8" fillId="3" borderId="0" xfId="5" applyFont="1" applyFill="1"/>
    <xf numFmtId="43" fontId="11" fillId="3" borderId="0" xfId="5" applyFont="1" applyFill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7" fontId="4" fillId="3" borderId="3" xfId="1" applyNumberFormat="1" applyFont="1" applyFill="1" applyBorder="1" applyAlignment="1" applyProtection="1">
      <alignment horizontal="center" wrapText="1"/>
      <protection hidden="1"/>
    </xf>
    <xf numFmtId="168" fontId="4" fillId="3" borderId="3" xfId="1" applyNumberFormat="1" applyFont="1" applyFill="1" applyBorder="1" applyAlignment="1" applyProtection="1">
      <alignment horizontal="center" wrapText="1"/>
      <protection hidden="1"/>
    </xf>
    <xf numFmtId="49" fontId="4" fillId="3" borderId="3" xfId="1" applyNumberFormat="1" applyFont="1" applyFill="1" applyBorder="1" applyAlignment="1" applyProtection="1">
      <alignment horizontal="center" wrapText="1"/>
      <protection hidden="1"/>
    </xf>
    <xf numFmtId="167" fontId="8" fillId="3" borderId="3" xfId="1" applyNumberFormat="1" applyFont="1" applyFill="1" applyBorder="1" applyAlignment="1" applyProtection="1">
      <alignment horizontal="center" wrapText="1"/>
      <protection hidden="1"/>
    </xf>
    <xf numFmtId="164" fontId="5" fillId="3" borderId="0" xfId="0" applyNumberFormat="1" applyFont="1" applyFill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9" fontId="5" fillId="3" borderId="3" xfId="0" applyNumberFormat="1" applyFont="1" applyFill="1" applyBorder="1"/>
    <xf numFmtId="169" fontId="4" fillId="3" borderId="3" xfId="0" applyNumberFormat="1" applyFont="1" applyFill="1" applyBorder="1"/>
    <xf numFmtId="169" fontId="4" fillId="3" borderId="3" xfId="0" applyNumberFormat="1" applyFont="1" applyFill="1" applyBorder="1" applyAlignment="1">
      <alignment wrapText="1"/>
    </xf>
    <xf numFmtId="0" fontId="10" fillId="3" borderId="0" xfId="0" applyFont="1" applyFill="1" applyAlignment="1">
      <alignment horizontal="right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165" fontId="1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16" fillId="0" borderId="3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164" fontId="15" fillId="0" borderId="3" xfId="0" applyNumberFormat="1" applyFont="1" applyFill="1" applyBorder="1" applyAlignment="1">
      <alignment wrapText="1"/>
    </xf>
    <xf numFmtId="49" fontId="15" fillId="0" borderId="3" xfId="0" applyNumberFormat="1" applyFont="1" applyFill="1" applyBorder="1" applyAlignment="1">
      <alignment horizontal="center"/>
    </xf>
    <xf numFmtId="164" fontId="15" fillId="0" borderId="3" xfId="0" applyNumberFormat="1" applyFont="1" applyFill="1" applyBorder="1"/>
    <xf numFmtId="0" fontId="15" fillId="0" borderId="3" xfId="0" applyFont="1" applyFill="1" applyBorder="1"/>
    <xf numFmtId="49" fontId="16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/>
    <xf numFmtId="0" fontId="16" fillId="0" borderId="3" xfId="0" applyFont="1" applyFill="1" applyBorder="1"/>
    <xf numFmtId="0" fontId="15" fillId="0" borderId="7" xfId="0" applyFont="1" applyFill="1" applyBorder="1" applyAlignment="1">
      <alignment wrapText="1"/>
    </xf>
    <xf numFmtId="49" fontId="15" fillId="0" borderId="8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5" fontId="24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5" fillId="0" borderId="0" xfId="0" applyFont="1" applyFill="1"/>
    <xf numFmtId="165" fontId="26" fillId="0" borderId="0" xfId="0" applyNumberFormat="1" applyFont="1" applyFill="1"/>
    <xf numFmtId="0" fontId="24" fillId="0" borderId="0" xfId="0" applyFont="1" applyFill="1"/>
    <xf numFmtId="0" fontId="14" fillId="0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2" fillId="0" borderId="0" xfId="0" applyFont="1" applyFill="1"/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170" fontId="5" fillId="0" borderId="3" xfId="5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5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170" fontId="9" fillId="0" borderId="3" xfId="5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wrapText="1"/>
    </xf>
    <xf numFmtId="171" fontId="28" fillId="0" borderId="0" xfId="0" applyNumberFormat="1" applyFont="1" applyFill="1" applyAlignment="1">
      <alignment wrapText="1"/>
    </xf>
    <xf numFmtId="16" fontId="29" fillId="0" borderId="3" xfId="0" applyNumberFormat="1" applyFont="1" applyFill="1" applyBorder="1" applyAlignment="1">
      <alignment horizontal="center" wrapText="1"/>
    </xf>
    <xf numFmtId="0" fontId="29" fillId="0" borderId="3" xfId="0" applyFont="1" applyFill="1" applyBorder="1" applyAlignment="1">
      <alignment wrapText="1"/>
    </xf>
    <xf numFmtId="170" fontId="29" fillId="0" borderId="3" xfId="5" applyNumberFormat="1" applyFont="1" applyFill="1" applyBorder="1" applyAlignment="1">
      <alignment horizontal="center" wrapText="1"/>
    </xf>
    <xf numFmtId="0" fontId="30" fillId="0" borderId="3" xfId="0" applyFont="1" applyBorder="1" applyAlignment="1">
      <alignment wrapText="1"/>
    </xf>
    <xf numFmtId="170" fontId="30" fillId="0" borderId="3" xfId="5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170" fontId="31" fillId="0" borderId="3" xfId="5" applyNumberFormat="1" applyFont="1" applyFill="1" applyBorder="1" applyAlignment="1">
      <alignment horizontal="center" wrapText="1"/>
    </xf>
    <xf numFmtId="49" fontId="30" fillId="0" borderId="3" xfId="0" applyNumberFormat="1" applyFont="1" applyFill="1" applyBorder="1" applyAlignment="1">
      <alignment horizontal="left" wrapText="1"/>
    </xf>
    <xf numFmtId="16" fontId="30" fillId="0" borderId="3" xfId="0" applyNumberFormat="1" applyFont="1" applyFill="1" applyBorder="1" applyAlignment="1">
      <alignment horizontal="center" wrapText="1"/>
    </xf>
    <xf numFmtId="49" fontId="30" fillId="0" borderId="3" xfId="0" applyNumberFormat="1" applyFont="1" applyFill="1" applyBorder="1" applyAlignment="1">
      <alignment wrapText="1"/>
    </xf>
    <xf numFmtId="0" fontId="29" fillId="0" borderId="3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wrapText="1"/>
    </xf>
    <xf numFmtId="169" fontId="30" fillId="0" borderId="3" xfId="5" applyNumberFormat="1" applyFont="1" applyFill="1" applyBorder="1" applyAlignment="1">
      <alignment horizontal="right" wrapText="1"/>
    </xf>
    <xf numFmtId="169" fontId="31" fillId="0" borderId="3" xfId="5" applyNumberFormat="1" applyFont="1" applyFill="1" applyBorder="1" applyAlignment="1">
      <alignment horizontal="right" wrapText="1"/>
    </xf>
    <xf numFmtId="170" fontId="10" fillId="0" borderId="3" xfId="5" applyNumberFormat="1" applyFont="1" applyFill="1" applyBorder="1" applyAlignment="1">
      <alignment horizontal="center" wrapText="1"/>
    </xf>
    <xf numFmtId="0" fontId="30" fillId="0" borderId="3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170" fontId="7" fillId="0" borderId="3" xfId="5" applyNumberFormat="1" applyFont="1" applyFill="1" applyBorder="1" applyAlignment="1">
      <alignment horizontal="center" wrapText="1"/>
    </xf>
    <xf numFmtId="16" fontId="9" fillId="0" borderId="3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wrapText="1"/>
    </xf>
    <xf numFmtId="14" fontId="30" fillId="0" borderId="3" xfId="0" applyNumberFormat="1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left" wrapText="1"/>
    </xf>
    <xf numFmtId="0" fontId="30" fillId="0" borderId="3" xfId="0" applyFont="1" applyBorder="1"/>
    <xf numFmtId="169" fontId="9" fillId="3" borderId="3" xfId="5" applyNumberFormat="1" applyFont="1" applyFill="1" applyBorder="1" applyAlignment="1">
      <alignment horizontal="right" wrapText="1"/>
    </xf>
    <xf numFmtId="169" fontId="30" fillId="3" borderId="3" xfId="5" applyNumberFormat="1" applyFont="1" applyFill="1" applyBorder="1" applyAlignment="1">
      <alignment horizontal="right" wrapText="1"/>
    </xf>
    <xf numFmtId="172" fontId="28" fillId="0" borderId="0" xfId="0" applyNumberFormat="1" applyFont="1" applyFill="1" applyAlignment="1">
      <alignment wrapText="1"/>
    </xf>
    <xf numFmtId="170" fontId="30" fillId="3" borderId="3" xfId="5" applyNumberFormat="1" applyFont="1" applyFill="1" applyBorder="1" applyAlignment="1">
      <alignment horizontal="center" wrapText="1"/>
    </xf>
    <xf numFmtId="0" fontId="30" fillId="0" borderId="3" xfId="0" applyNumberFormat="1" applyFont="1" applyBorder="1" applyAlignment="1">
      <alignment wrapText="1"/>
    </xf>
    <xf numFmtId="170" fontId="31" fillId="3" borderId="3" xfId="5" applyNumberFormat="1" applyFont="1" applyFill="1" applyBorder="1" applyAlignment="1">
      <alignment horizontal="center" wrapText="1"/>
    </xf>
    <xf numFmtId="0" fontId="29" fillId="0" borderId="3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wrapText="1"/>
    </xf>
    <xf numFmtId="170" fontId="10" fillId="3" borderId="3" xfId="5" applyNumberFormat="1" applyFont="1" applyFill="1" applyBorder="1" applyAlignment="1">
      <alignment horizontal="right" wrapText="1"/>
    </xf>
    <xf numFmtId="169" fontId="31" fillId="3" borderId="3" xfId="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170" fontId="9" fillId="3" borderId="3" xfId="5" applyNumberFormat="1" applyFont="1" applyFill="1" applyBorder="1" applyAlignment="1">
      <alignment horizontal="center" wrapText="1"/>
    </xf>
    <xf numFmtId="43" fontId="12" fillId="3" borderId="3" xfId="5" applyFont="1" applyFill="1" applyBorder="1"/>
    <xf numFmtId="172" fontId="12" fillId="0" borderId="0" xfId="0" applyNumberFormat="1" applyFont="1" applyFill="1"/>
    <xf numFmtId="0" fontId="30" fillId="3" borderId="3" xfId="0" applyFont="1" applyFill="1" applyBorder="1" applyAlignment="1">
      <alignment horizontal="right"/>
    </xf>
    <xf numFmtId="170" fontId="29" fillId="3" borderId="3" xfId="5" applyNumberFormat="1" applyFont="1" applyFill="1" applyBorder="1" applyAlignment="1">
      <alignment horizontal="center" wrapText="1"/>
    </xf>
    <xf numFmtId="165" fontId="30" fillId="3" borderId="3" xfId="0" applyNumberFormat="1" applyFont="1" applyFill="1" applyBorder="1"/>
    <xf numFmtId="0" fontId="30" fillId="3" borderId="3" xfId="0" applyFont="1" applyFill="1" applyBorder="1"/>
    <xf numFmtId="169" fontId="30" fillId="3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169" fontId="9" fillId="3" borderId="3" xfId="5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170" fontId="12" fillId="0" borderId="0" xfId="5" applyNumberFormat="1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3" borderId="0" xfId="0" applyFont="1" applyFill="1" applyAlignment="1"/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horizontal="center" wrapText="1"/>
    </xf>
    <xf numFmtId="43" fontId="7" fillId="3" borderId="3" xfId="5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9" fontId="5" fillId="3" borderId="3" xfId="2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70" fontId="4" fillId="0" borderId="5" xfId="5" applyNumberFormat="1" applyFont="1" applyFill="1" applyBorder="1" applyAlignment="1">
      <alignment horizontal="right"/>
    </xf>
    <xf numFmtId="170" fontId="10" fillId="0" borderId="0" xfId="5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zoomScale="80" zoomScaleNormal="80" workbookViewId="0">
      <selection activeCell="Q6" sqref="Q6"/>
    </sheetView>
  </sheetViews>
  <sheetFormatPr defaultColWidth="9.140625" defaultRowHeight="39.75" customHeight="1"/>
  <cols>
    <col min="1" max="1" width="4.140625" style="32" customWidth="1"/>
    <col min="2" max="2" width="31.85546875" style="32" customWidth="1"/>
    <col min="3" max="3" width="4.85546875" style="32" customWidth="1"/>
    <col min="4" max="4" width="4.28515625" style="32" customWidth="1"/>
    <col min="5" max="5" width="9.42578125" style="32" customWidth="1"/>
    <col min="6" max="6" width="5.7109375" style="32" customWidth="1"/>
    <col min="7" max="7" width="12.28515625" style="36" customWidth="1"/>
    <col min="8" max="8" width="14.140625" style="32" customWidth="1"/>
    <col min="9" max="9" width="12.85546875" style="32" customWidth="1"/>
    <col min="10" max="10" width="14.7109375" style="32" customWidth="1"/>
    <col min="11" max="11" width="12.28515625" style="32" customWidth="1"/>
    <col min="12" max="12" width="12.28515625" style="36" customWidth="1"/>
    <col min="13" max="13" width="14.140625" style="32" customWidth="1"/>
    <col min="14" max="15" width="12.85546875" style="32" customWidth="1"/>
    <col min="16" max="16" width="14" style="32" customWidth="1"/>
    <col min="17" max="17" width="12.7109375" style="32" customWidth="1"/>
    <col min="18" max="18" width="13.140625" style="32" customWidth="1"/>
    <col min="19" max="19" width="5" style="32" customWidth="1"/>
    <col min="20" max="20" width="11.28515625" style="32" customWidth="1"/>
    <col min="21" max="21" width="7.140625" style="32" customWidth="1"/>
    <col min="22" max="16384" width="9.140625" style="32"/>
  </cols>
  <sheetData>
    <row r="1" spans="1:16" ht="15.75">
      <c r="M1" s="40"/>
      <c r="N1" s="40"/>
      <c r="O1" s="164" t="s">
        <v>248</v>
      </c>
      <c r="P1" s="164"/>
    </row>
    <row r="2" spans="1:16" ht="15.75">
      <c r="M2" s="164" t="s">
        <v>244</v>
      </c>
      <c r="N2" s="171"/>
      <c r="O2" s="171"/>
      <c r="P2" s="171"/>
    </row>
    <row r="3" spans="1:16" ht="15.75">
      <c r="M3" s="164" t="s">
        <v>245</v>
      </c>
      <c r="N3" s="172"/>
      <c r="O3" s="172"/>
      <c r="P3" s="172"/>
    </row>
    <row r="4" spans="1:16" ht="20.100000000000001" customHeight="1">
      <c r="M4" s="40"/>
      <c r="N4" s="40"/>
      <c r="O4" s="40"/>
      <c r="P4" s="64" t="s">
        <v>246</v>
      </c>
    </row>
    <row r="5" spans="1:16" ht="20.100000000000001" customHeight="1">
      <c r="A5" s="165" t="s">
        <v>247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  <c r="M5" s="167"/>
      <c r="N5" s="167"/>
      <c r="O5" s="167"/>
      <c r="P5" s="167"/>
    </row>
    <row r="6" spans="1:16" ht="20.100000000000001" customHeight="1">
      <c r="A6" s="168" t="s">
        <v>191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7"/>
      <c r="M6" s="167"/>
      <c r="N6" s="167"/>
      <c r="O6" s="167"/>
      <c r="P6" s="167"/>
    </row>
    <row r="7" spans="1:16" ht="20.100000000000001" customHeight="1">
      <c r="A7" s="165" t="s">
        <v>86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67"/>
      <c r="M7" s="167"/>
      <c r="N7" s="167"/>
      <c r="O7" s="167"/>
      <c r="P7" s="167"/>
    </row>
    <row r="8" spans="1:16" ht="20.100000000000001" customHeight="1">
      <c r="A8" s="165" t="s">
        <v>164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  <c r="M8" s="167"/>
      <c r="N8" s="167"/>
      <c r="O8" s="167"/>
      <c r="P8" s="167"/>
    </row>
    <row r="9" spans="1:16" ht="20.100000000000001" customHeight="1">
      <c r="A9" s="38" t="s">
        <v>12</v>
      </c>
      <c r="B9" s="39"/>
      <c r="C9" s="40"/>
      <c r="D9" s="40"/>
      <c r="E9" s="40"/>
      <c r="F9" s="40"/>
      <c r="G9" s="38"/>
      <c r="H9" s="40"/>
      <c r="I9" s="59"/>
      <c r="J9" s="40"/>
      <c r="K9" s="60"/>
      <c r="L9" s="38"/>
      <c r="M9" s="40"/>
      <c r="N9" s="59"/>
      <c r="O9" s="40"/>
      <c r="P9" s="60" t="s">
        <v>11</v>
      </c>
    </row>
    <row r="10" spans="1:16" ht="15.75">
      <c r="A10" s="173" t="s">
        <v>1</v>
      </c>
      <c r="B10" s="174" t="s">
        <v>3</v>
      </c>
      <c r="C10" s="175" t="s">
        <v>6</v>
      </c>
      <c r="D10" s="175" t="s">
        <v>7</v>
      </c>
      <c r="E10" s="175" t="s">
        <v>8</v>
      </c>
      <c r="F10" s="176" t="s">
        <v>9</v>
      </c>
      <c r="G10" s="177" t="s">
        <v>132</v>
      </c>
      <c r="H10" s="177"/>
      <c r="I10" s="177"/>
      <c r="J10" s="177"/>
      <c r="K10" s="177"/>
      <c r="L10" s="177" t="s">
        <v>133</v>
      </c>
      <c r="M10" s="177"/>
      <c r="N10" s="177"/>
      <c r="O10" s="177"/>
      <c r="P10" s="177"/>
    </row>
    <row r="11" spans="1:16" ht="89.25">
      <c r="A11" s="173"/>
      <c r="B11" s="174"/>
      <c r="C11" s="175"/>
      <c r="D11" s="175"/>
      <c r="E11" s="175"/>
      <c r="F11" s="176"/>
      <c r="G11" s="41" t="s">
        <v>4</v>
      </c>
      <c r="H11" s="41" t="s">
        <v>5</v>
      </c>
      <c r="I11" s="41" t="s">
        <v>87</v>
      </c>
      <c r="J11" s="41" t="s">
        <v>88</v>
      </c>
      <c r="K11" s="41" t="s">
        <v>13</v>
      </c>
      <c r="L11" s="41" t="s">
        <v>4</v>
      </c>
      <c r="M11" s="41" t="s">
        <v>5</v>
      </c>
      <c r="N11" s="41" t="s">
        <v>87</v>
      </c>
      <c r="O11" s="41" t="s">
        <v>88</v>
      </c>
      <c r="P11" s="41" t="s">
        <v>13</v>
      </c>
    </row>
    <row r="12" spans="1:16" s="44" customFormat="1" ht="12.75">
      <c r="A12" s="37">
        <v>1</v>
      </c>
      <c r="B12" s="37">
        <v>2</v>
      </c>
      <c r="C12" s="42">
        <v>4</v>
      </c>
      <c r="D12" s="42">
        <v>5</v>
      </c>
      <c r="E12" s="37">
        <v>6</v>
      </c>
      <c r="F12" s="37">
        <v>7</v>
      </c>
      <c r="G12" s="43">
        <v>8</v>
      </c>
      <c r="H12" s="37">
        <v>9</v>
      </c>
      <c r="I12" s="37">
        <v>10</v>
      </c>
      <c r="J12" s="37">
        <v>11</v>
      </c>
      <c r="K12" s="37">
        <v>12</v>
      </c>
      <c r="L12" s="43">
        <v>13</v>
      </c>
      <c r="M12" s="37">
        <v>14</v>
      </c>
      <c r="N12" s="37">
        <v>15</v>
      </c>
      <c r="O12" s="37">
        <v>16</v>
      </c>
      <c r="P12" s="37">
        <v>17</v>
      </c>
    </row>
    <row r="13" spans="1:16" s="31" customFormat="1" ht="12.75">
      <c r="A13" s="5" t="s">
        <v>102</v>
      </c>
      <c r="B13" s="6" t="s">
        <v>103</v>
      </c>
      <c r="C13" s="4"/>
      <c r="D13" s="4"/>
      <c r="E13" s="4"/>
      <c r="F13" s="4"/>
      <c r="G13" s="8">
        <f t="shared" ref="G13" si="0">H13+I13+J13+K13</f>
        <v>2.2737367544323206E-13</v>
      </c>
      <c r="H13" s="8">
        <f t="shared" ref="H13:P13" si="1">H14+H81+H97+H121+H209+H241</f>
        <v>-1130.3999999999996</v>
      </c>
      <c r="I13" s="8">
        <f t="shared" si="1"/>
        <v>0</v>
      </c>
      <c r="J13" s="8">
        <f t="shared" si="1"/>
        <v>1130.3999999999999</v>
      </c>
      <c r="K13" s="8">
        <f t="shared" si="1"/>
        <v>0</v>
      </c>
      <c r="L13" s="8">
        <f t="shared" si="1"/>
        <v>-9.0594198809412774E-14</v>
      </c>
      <c r="M13" s="8">
        <f t="shared" si="1"/>
        <v>-1130.3999999999999</v>
      </c>
      <c r="N13" s="8">
        <f t="shared" si="1"/>
        <v>0</v>
      </c>
      <c r="O13" s="8">
        <f t="shared" si="1"/>
        <v>1130.3999999999999</v>
      </c>
      <c r="P13" s="8">
        <f t="shared" si="1"/>
        <v>0</v>
      </c>
    </row>
    <row r="14" spans="1:16" s="30" customFormat="1" ht="18" customHeight="1">
      <c r="A14" s="5"/>
      <c r="B14" s="2" t="s">
        <v>95</v>
      </c>
      <c r="C14" s="4" t="s">
        <v>14</v>
      </c>
      <c r="D14" s="4" t="s">
        <v>15</v>
      </c>
      <c r="E14" s="4"/>
      <c r="F14" s="4"/>
      <c r="G14" s="8">
        <f>H14+I14+J14+K14</f>
        <v>0</v>
      </c>
      <c r="H14" s="8">
        <f>H47</f>
        <v>0</v>
      </c>
      <c r="I14" s="8">
        <f t="shared" ref="I14:K14" si="2">I47</f>
        <v>0</v>
      </c>
      <c r="J14" s="8">
        <f t="shared" si="2"/>
        <v>0</v>
      </c>
      <c r="K14" s="8">
        <f t="shared" si="2"/>
        <v>0</v>
      </c>
      <c r="L14" s="8">
        <f>M14+N14+O14+P14</f>
        <v>0</v>
      </c>
      <c r="M14" s="8">
        <f>M47</f>
        <v>0</v>
      </c>
      <c r="N14" s="8">
        <f t="shared" ref="N14:P14" si="3">N47</f>
        <v>0</v>
      </c>
      <c r="O14" s="8">
        <f t="shared" si="3"/>
        <v>0</v>
      </c>
      <c r="P14" s="8">
        <f t="shared" si="3"/>
        <v>0</v>
      </c>
    </row>
    <row r="15" spans="1:16" s="30" customFormat="1" ht="51" hidden="1">
      <c r="A15" s="5"/>
      <c r="B15" s="6" t="s">
        <v>105</v>
      </c>
      <c r="C15" s="4" t="s">
        <v>14</v>
      </c>
      <c r="D15" s="4" t="s">
        <v>16</v>
      </c>
      <c r="E15" s="4"/>
      <c r="F15" s="4"/>
      <c r="G15" s="8">
        <f>SUM(H15:K15)</f>
        <v>16156.7</v>
      </c>
      <c r="H15" s="8">
        <f>H16</f>
        <v>16156.7</v>
      </c>
      <c r="I15" s="8">
        <f t="shared" ref="I15:K17" si="4">I16</f>
        <v>0</v>
      </c>
      <c r="J15" s="8">
        <f t="shared" si="4"/>
        <v>0</v>
      </c>
      <c r="K15" s="8">
        <f t="shared" si="4"/>
        <v>0</v>
      </c>
      <c r="L15" s="8">
        <f>SUM(M15:P15)</f>
        <v>16156.7</v>
      </c>
      <c r="M15" s="8">
        <f>M16</f>
        <v>16156.7</v>
      </c>
      <c r="N15" s="8">
        <f t="shared" ref="N15:P17" si="5">N16</f>
        <v>0</v>
      </c>
      <c r="O15" s="8">
        <f t="shared" si="5"/>
        <v>0</v>
      </c>
      <c r="P15" s="8">
        <f t="shared" si="5"/>
        <v>0</v>
      </c>
    </row>
    <row r="16" spans="1:16" s="30" customFormat="1" ht="51" hidden="1">
      <c r="A16" s="5"/>
      <c r="B16" s="1" t="s">
        <v>137</v>
      </c>
      <c r="C16" s="3" t="s">
        <v>14</v>
      </c>
      <c r="D16" s="3" t="s">
        <v>16</v>
      </c>
      <c r="E16" s="9" t="s">
        <v>111</v>
      </c>
      <c r="F16" s="4"/>
      <c r="G16" s="8">
        <f>SUM(H16:K16)</f>
        <v>16156.7</v>
      </c>
      <c r="H16" s="12">
        <f>H17</f>
        <v>16156.7</v>
      </c>
      <c r="I16" s="12">
        <f t="shared" si="4"/>
        <v>0</v>
      </c>
      <c r="J16" s="12">
        <f t="shared" si="4"/>
        <v>0</v>
      </c>
      <c r="K16" s="12">
        <f t="shared" si="4"/>
        <v>0</v>
      </c>
      <c r="L16" s="8">
        <f>SUM(M16:P16)</f>
        <v>16156.7</v>
      </c>
      <c r="M16" s="12">
        <f>M17</f>
        <v>16156.7</v>
      </c>
      <c r="N16" s="12">
        <f t="shared" si="5"/>
        <v>0</v>
      </c>
      <c r="O16" s="12">
        <f t="shared" si="5"/>
        <v>0</v>
      </c>
      <c r="P16" s="12">
        <f t="shared" si="5"/>
        <v>0</v>
      </c>
    </row>
    <row r="17" spans="1:16" s="30" customFormat="1" ht="43.9" hidden="1" customHeight="1">
      <c r="A17" s="5"/>
      <c r="B17" s="1" t="s">
        <v>110</v>
      </c>
      <c r="C17" s="3" t="s">
        <v>14</v>
      </c>
      <c r="D17" s="3" t="s">
        <v>16</v>
      </c>
      <c r="E17" s="9" t="s">
        <v>112</v>
      </c>
      <c r="F17" s="4"/>
      <c r="G17" s="8">
        <f>SUM(H17:K17)</f>
        <v>16156.7</v>
      </c>
      <c r="H17" s="12">
        <f>H18</f>
        <v>16156.7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8">
        <f>SUM(M17:P17)</f>
        <v>16156.7</v>
      </c>
      <c r="M17" s="12">
        <f>M18</f>
        <v>16156.7</v>
      </c>
      <c r="N17" s="12">
        <f t="shared" si="5"/>
        <v>0</v>
      </c>
      <c r="O17" s="12">
        <f t="shared" si="5"/>
        <v>0</v>
      </c>
      <c r="P17" s="12">
        <f t="shared" si="5"/>
        <v>0</v>
      </c>
    </row>
    <row r="18" spans="1:16" s="30" customFormat="1" ht="26.25" hidden="1" customHeight="1">
      <c r="A18" s="5"/>
      <c r="B18" s="1" t="s">
        <v>113</v>
      </c>
      <c r="C18" s="3" t="s">
        <v>14</v>
      </c>
      <c r="D18" s="3" t="s">
        <v>16</v>
      </c>
      <c r="E18" s="9" t="s">
        <v>114</v>
      </c>
      <c r="F18" s="4"/>
      <c r="G18" s="8">
        <f>SUM(H18:K18)</f>
        <v>16156.7</v>
      </c>
      <c r="H18" s="12">
        <f>H19+H23</f>
        <v>16156.7</v>
      </c>
      <c r="I18" s="12">
        <f t="shared" ref="I18:K18" si="6">I19+I23</f>
        <v>0</v>
      </c>
      <c r="J18" s="12">
        <f t="shared" si="6"/>
        <v>0</v>
      </c>
      <c r="K18" s="12">
        <f t="shared" si="6"/>
        <v>0</v>
      </c>
      <c r="L18" s="8">
        <f>SUM(M18:P18)</f>
        <v>16156.7</v>
      </c>
      <c r="M18" s="12">
        <f>M19+M23</f>
        <v>16156.7</v>
      </c>
      <c r="N18" s="12">
        <f t="shared" ref="N18:P18" si="7">N19+N23</f>
        <v>0</v>
      </c>
      <c r="O18" s="12">
        <f t="shared" si="7"/>
        <v>0</v>
      </c>
      <c r="P18" s="12">
        <f t="shared" si="7"/>
        <v>0</v>
      </c>
    </row>
    <row r="19" spans="1:16" s="31" customFormat="1" ht="89.25" hidden="1">
      <c r="A19" s="11"/>
      <c r="B19" s="1" t="s">
        <v>46</v>
      </c>
      <c r="C19" s="3" t="s">
        <v>14</v>
      </c>
      <c r="D19" s="3" t="s">
        <v>16</v>
      </c>
      <c r="E19" s="9" t="s">
        <v>114</v>
      </c>
      <c r="F19" s="3" t="s">
        <v>47</v>
      </c>
      <c r="G19" s="8">
        <f t="shared" ref="G19:G26" si="8">H19+I19+J19+K19</f>
        <v>15846.7</v>
      </c>
      <c r="H19" s="12">
        <f>H20</f>
        <v>15846.7</v>
      </c>
      <c r="I19" s="12">
        <f>I20</f>
        <v>0</v>
      </c>
      <c r="J19" s="12">
        <f>J20</f>
        <v>0</v>
      </c>
      <c r="K19" s="12">
        <f>K20</f>
        <v>0</v>
      </c>
      <c r="L19" s="8">
        <f t="shared" ref="L19:L26" si="9">M19+N19+O19+P19</f>
        <v>15846.7</v>
      </c>
      <c r="M19" s="12">
        <f>M20</f>
        <v>15846.7</v>
      </c>
      <c r="N19" s="12">
        <f>N20</f>
        <v>0</v>
      </c>
      <c r="O19" s="12">
        <f>O20</f>
        <v>0</v>
      </c>
      <c r="P19" s="12">
        <f>P20</f>
        <v>0</v>
      </c>
    </row>
    <row r="20" spans="1:16" s="31" customFormat="1" ht="39" hidden="1" customHeight="1">
      <c r="A20" s="11"/>
      <c r="B20" s="1" t="s">
        <v>96</v>
      </c>
      <c r="C20" s="3" t="s">
        <v>14</v>
      </c>
      <c r="D20" s="3" t="s">
        <v>16</v>
      </c>
      <c r="E20" s="9" t="s">
        <v>114</v>
      </c>
      <c r="F20" s="3" t="s">
        <v>97</v>
      </c>
      <c r="G20" s="8">
        <f t="shared" si="8"/>
        <v>15846.7</v>
      </c>
      <c r="H20" s="12">
        <f>H21+H22</f>
        <v>15846.7</v>
      </c>
      <c r="I20" s="12">
        <f t="shared" ref="I20:K20" si="10">I21+I22</f>
        <v>0</v>
      </c>
      <c r="J20" s="12">
        <f t="shared" si="10"/>
        <v>0</v>
      </c>
      <c r="K20" s="12">
        <f t="shared" si="10"/>
        <v>0</v>
      </c>
      <c r="L20" s="8">
        <f t="shared" si="9"/>
        <v>15846.7</v>
      </c>
      <c r="M20" s="12">
        <f>M21+M22</f>
        <v>15846.7</v>
      </c>
      <c r="N20" s="12">
        <f t="shared" ref="N20:P20" si="11">N21+N22</f>
        <v>0</v>
      </c>
      <c r="O20" s="12">
        <f t="shared" si="11"/>
        <v>0</v>
      </c>
      <c r="P20" s="12">
        <f t="shared" si="11"/>
        <v>0</v>
      </c>
    </row>
    <row r="21" spans="1:16" s="31" customFormat="1" ht="51" hidden="1">
      <c r="A21" s="11"/>
      <c r="B21" s="1" t="s">
        <v>98</v>
      </c>
      <c r="C21" s="3" t="s">
        <v>14</v>
      </c>
      <c r="D21" s="3" t="s">
        <v>16</v>
      </c>
      <c r="E21" s="9" t="s">
        <v>114</v>
      </c>
      <c r="F21" s="3" t="s">
        <v>99</v>
      </c>
      <c r="G21" s="8">
        <f t="shared" si="8"/>
        <v>15346.7</v>
      </c>
      <c r="H21" s="12">
        <v>15346.7</v>
      </c>
      <c r="I21" s="12">
        <v>0</v>
      </c>
      <c r="J21" s="12">
        <v>0</v>
      </c>
      <c r="K21" s="12">
        <v>0</v>
      </c>
      <c r="L21" s="8">
        <f t="shared" si="9"/>
        <v>15346.7</v>
      </c>
      <c r="M21" s="12">
        <v>15346.7</v>
      </c>
      <c r="N21" s="12">
        <v>0</v>
      </c>
      <c r="O21" s="12">
        <v>0</v>
      </c>
      <c r="P21" s="12">
        <v>0</v>
      </c>
    </row>
    <row r="22" spans="1:16" s="31" customFormat="1" ht="51" hidden="1">
      <c r="A22" s="11"/>
      <c r="B22" s="1" t="s">
        <v>100</v>
      </c>
      <c r="C22" s="3" t="s">
        <v>14</v>
      </c>
      <c r="D22" s="3" t="s">
        <v>16</v>
      </c>
      <c r="E22" s="9" t="s">
        <v>114</v>
      </c>
      <c r="F22" s="3" t="s">
        <v>101</v>
      </c>
      <c r="G22" s="8">
        <f t="shared" si="8"/>
        <v>500</v>
      </c>
      <c r="H22" s="12">
        <v>500</v>
      </c>
      <c r="I22" s="12">
        <v>0</v>
      </c>
      <c r="J22" s="12">
        <v>0</v>
      </c>
      <c r="K22" s="12">
        <v>0</v>
      </c>
      <c r="L22" s="8">
        <f t="shared" si="9"/>
        <v>500</v>
      </c>
      <c r="M22" s="12">
        <v>500</v>
      </c>
      <c r="N22" s="12">
        <v>0</v>
      </c>
      <c r="O22" s="12">
        <v>0</v>
      </c>
      <c r="P22" s="12">
        <v>0</v>
      </c>
    </row>
    <row r="23" spans="1:16" s="31" customFormat="1" ht="38.25" hidden="1">
      <c r="A23" s="11"/>
      <c r="B23" s="1" t="s">
        <v>73</v>
      </c>
      <c r="C23" s="3" t="s">
        <v>14</v>
      </c>
      <c r="D23" s="3" t="s">
        <v>16</v>
      </c>
      <c r="E23" s="9" t="s">
        <v>114</v>
      </c>
      <c r="F23" s="3" t="s">
        <v>49</v>
      </c>
      <c r="G23" s="8">
        <f t="shared" si="8"/>
        <v>310</v>
      </c>
      <c r="H23" s="12">
        <f>H24</f>
        <v>310</v>
      </c>
      <c r="I23" s="12">
        <f>I24</f>
        <v>0</v>
      </c>
      <c r="J23" s="12">
        <f>J24</f>
        <v>0</v>
      </c>
      <c r="K23" s="12">
        <f>K24</f>
        <v>0</v>
      </c>
      <c r="L23" s="8">
        <f t="shared" si="9"/>
        <v>310</v>
      </c>
      <c r="M23" s="12">
        <f>M24</f>
        <v>310</v>
      </c>
      <c r="N23" s="12">
        <f>N24</f>
        <v>0</v>
      </c>
      <c r="O23" s="12">
        <f>O24</f>
        <v>0</v>
      </c>
      <c r="P23" s="12">
        <f>P24</f>
        <v>0</v>
      </c>
    </row>
    <row r="24" spans="1:16" s="31" customFormat="1" ht="42" hidden="1" customHeight="1">
      <c r="A24" s="11"/>
      <c r="B24" s="1" t="s">
        <v>50</v>
      </c>
      <c r="C24" s="3" t="s">
        <v>14</v>
      </c>
      <c r="D24" s="3" t="s">
        <v>16</v>
      </c>
      <c r="E24" s="9" t="s">
        <v>114</v>
      </c>
      <c r="F24" s="3" t="s">
        <v>51</v>
      </c>
      <c r="G24" s="8">
        <f t="shared" si="8"/>
        <v>310</v>
      </c>
      <c r="H24" s="12">
        <f>H25+H26</f>
        <v>310</v>
      </c>
      <c r="I24" s="12">
        <f t="shared" ref="I24:K24" si="12">I25+I26</f>
        <v>0</v>
      </c>
      <c r="J24" s="12">
        <f t="shared" si="12"/>
        <v>0</v>
      </c>
      <c r="K24" s="12">
        <f t="shared" si="12"/>
        <v>0</v>
      </c>
      <c r="L24" s="8">
        <f t="shared" si="9"/>
        <v>310</v>
      </c>
      <c r="M24" s="12">
        <f>M25+M26</f>
        <v>310</v>
      </c>
      <c r="N24" s="12">
        <f t="shared" ref="N24:P24" si="13">N25+N26</f>
        <v>0</v>
      </c>
      <c r="O24" s="12">
        <f t="shared" si="13"/>
        <v>0</v>
      </c>
      <c r="P24" s="12">
        <f t="shared" si="13"/>
        <v>0</v>
      </c>
    </row>
    <row r="25" spans="1:16" s="31" customFormat="1" ht="42" hidden="1" customHeight="1">
      <c r="A25" s="11"/>
      <c r="B25" s="1" t="s">
        <v>55</v>
      </c>
      <c r="C25" s="3" t="s">
        <v>14</v>
      </c>
      <c r="D25" s="3" t="s">
        <v>16</v>
      </c>
      <c r="E25" s="9" t="s">
        <v>114</v>
      </c>
      <c r="F25" s="3" t="s">
        <v>54</v>
      </c>
      <c r="G25" s="8">
        <f t="shared" si="8"/>
        <v>80</v>
      </c>
      <c r="H25" s="12">
        <v>80</v>
      </c>
      <c r="I25" s="12">
        <v>0</v>
      </c>
      <c r="J25" s="12">
        <v>0</v>
      </c>
      <c r="K25" s="12">
        <v>0</v>
      </c>
      <c r="L25" s="8">
        <f t="shared" si="9"/>
        <v>80</v>
      </c>
      <c r="M25" s="12">
        <v>80</v>
      </c>
      <c r="N25" s="12">
        <v>0</v>
      </c>
      <c r="O25" s="12">
        <v>0</v>
      </c>
      <c r="P25" s="12">
        <v>0</v>
      </c>
    </row>
    <row r="26" spans="1:16" s="31" customFormat="1" ht="43.5" hidden="1" customHeight="1">
      <c r="A26" s="11"/>
      <c r="B26" s="1" t="s">
        <v>52</v>
      </c>
      <c r="C26" s="3" t="s">
        <v>14</v>
      </c>
      <c r="D26" s="3" t="s">
        <v>16</v>
      </c>
      <c r="E26" s="9" t="s">
        <v>114</v>
      </c>
      <c r="F26" s="3" t="s">
        <v>53</v>
      </c>
      <c r="G26" s="8">
        <f t="shared" si="8"/>
        <v>230</v>
      </c>
      <c r="H26" s="12">
        <v>230</v>
      </c>
      <c r="I26" s="12">
        <v>0</v>
      </c>
      <c r="J26" s="12">
        <v>0</v>
      </c>
      <c r="K26" s="12">
        <v>0</v>
      </c>
      <c r="L26" s="8">
        <f t="shared" si="9"/>
        <v>230</v>
      </c>
      <c r="M26" s="12">
        <v>230</v>
      </c>
      <c r="N26" s="12">
        <v>0</v>
      </c>
      <c r="O26" s="12">
        <v>0</v>
      </c>
      <c r="P26" s="12">
        <v>0</v>
      </c>
    </row>
    <row r="27" spans="1:16" s="30" customFormat="1" ht="76.5" hidden="1">
      <c r="A27" s="5"/>
      <c r="B27" s="6" t="s">
        <v>106</v>
      </c>
      <c r="C27" s="4" t="s">
        <v>14</v>
      </c>
      <c r="D27" s="4" t="s">
        <v>18</v>
      </c>
      <c r="E27" s="4"/>
      <c r="F27" s="4"/>
      <c r="G27" s="8">
        <f>SUM(H27:K27)</f>
        <v>174591.2</v>
      </c>
      <c r="H27" s="8">
        <f>H28</f>
        <v>174591.2</v>
      </c>
      <c r="I27" s="8">
        <f t="shared" ref="I27:K29" si="14">I28</f>
        <v>0</v>
      </c>
      <c r="J27" s="8">
        <f t="shared" si="14"/>
        <v>0</v>
      </c>
      <c r="K27" s="8">
        <f t="shared" si="14"/>
        <v>0</v>
      </c>
      <c r="L27" s="8">
        <f>SUM(M27:P27)</f>
        <v>174591.2</v>
      </c>
      <c r="M27" s="8">
        <f>M28</f>
        <v>174591.2</v>
      </c>
      <c r="N27" s="8">
        <f t="shared" ref="N27:P29" si="15">N28</f>
        <v>0</v>
      </c>
      <c r="O27" s="8">
        <f t="shared" si="15"/>
        <v>0</v>
      </c>
      <c r="P27" s="8">
        <f t="shared" si="15"/>
        <v>0</v>
      </c>
    </row>
    <row r="28" spans="1:16" s="30" customFormat="1" ht="51" hidden="1">
      <c r="A28" s="5"/>
      <c r="B28" s="1" t="s">
        <v>137</v>
      </c>
      <c r="C28" s="3" t="s">
        <v>14</v>
      </c>
      <c r="D28" s="3" t="s">
        <v>18</v>
      </c>
      <c r="E28" s="9" t="s">
        <v>111</v>
      </c>
      <c r="F28" s="4"/>
      <c r="G28" s="8">
        <f>SUM(H28:K28)</f>
        <v>174591.2</v>
      </c>
      <c r="H28" s="12">
        <f>H29</f>
        <v>174591.2</v>
      </c>
      <c r="I28" s="12">
        <f t="shared" si="14"/>
        <v>0</v>
      </c>
      <c r="J28" s="12">
        <f t="shared" si="14"/>
        <v>0</v>
      </c>
      <c r="K28" s="12">
        <f t="shared" si="14"/>
        <v>0</v>
      </c>
      <c r="L28" s="8">
        <f>SUM(M28:P28)</f>
        <v>174591.2</v>
      </c>
      <c r="M28" s="12">
        <f>M29</f>
        <v>174591.2</v>
      </c>
      <c r="N28" s="12">
        <f t="shared" si="15"/>
        <v>0</v>
      </c>
      <c r="O28" s="12">
        <f t="shared" si="15"/>
        <v>0</v>
      </c>
      <c r="P28" s="12">
        <f t="shared" si="15"/>
        <v>0</v>
      </c>
    </row>
    <row r="29" spans="1:16" s="30" customFormat="1" ht="38.25" hidden="1">
      <c r="A29" s="5"/>
      <c r="B29" s="1" t="s">
        <v>110</v>
      </c>
      <c r="C29" s="3" t="s">
        <v>14</v>
      </c>
      <c r="D29" s="3" t="s">
        <v>18</v>
      </c>
      <c r="E29" s="9" t="s">
        <v>112</v>
      </c>
      <c r="F29" s="4"/>
      <c r="G29" s="8">
        <f>SUM(H29:K29)</f>
        <v>174591.2</v>
      </c>
      <c r="H29" s="12">
        <f>H30+H42</f>
        <v>174591.2</v>
      </c>
      <c r="I29" s="12">
        <f t="shared" si="14"/>
        <v>0</v>
      </c>
      <c r="J29" s="12">
        <f t="shared" si="14"/>
        <v>0</v>
      </c>
      <c r="K29" s="12">
        <f t="shared" si="14"/>
        <v>0</v>
      </c>
      <c r="L29" s="8">
        <f>SUM(M29:P29)</f>
        <v>174591.2</v>
      </c>
      <c r="M29" s="12">
        <f>M30+M42</f>
        <v>174591.2</v>
      </c>
      <c r="N29" s="12">
        <f t="shared" si="15"/>
        <v>0</v>
      </c>
      <c r="O29" s="12">
        <f t="shared" si="15"/>
        <v>0</v>
      </c>
      <c r="P29" s="12">
        <f t="shared" si="15"/>
        <v>0</v>
      </c>
    </row>
    <row r="30" spans="1:16" s="30" customFormat="1" ht="25.5" hidden="1">
      <c r="A30" s="5"/>
      <c r="B30" s="1" t="s">
        <v>113</v>
      </c>
      <c r="C30" s="3" t="s">
        <v>14</v>
      </c>
      <c r="D30" s="3" t="s">
        <v>18</v>
      </c>
      <c r="E30" s="9" t="s">
        <v>114</v>
      </c>
      <c r="F30" s="4"/>
      <c r="G30" s="8">
        <f>SUM(H30:K30)</f>
        <v>170582.5</v>
      </c>
      <c r="H30" s="12">
        <f>H31+H35+H39</f>
        <v>170582.5</v>
      </c>
      <c r="I30" s="12">
        <f t="shared" ref="I30:K30" si="16">I31+I35+I39</f>
        <v>0</v>
      </c>
      <c r="J30" s="12">
        <f t="shared" si="16"/>
        <v>0</v>
      </c>
      <c r="K30" s="12">
        <f t="shared" si="16"/>
        <v>0</v>
      </c>
      <c r="L30" s="8">
        <f>SUM(M30:P30)</f>
        <v>170582.5</v>
      </c>
      <c r="M30" s="12">
        <f>M31+M35+M39</f>
        <v>170582.5</v>
      </c>
      <c r="N30" s="12">
        <f t="shared" ref="N30:P30" si="17">N31+N35+N39</f>
        <v>0</v>
      </c>
      <c r="O30" s="12">
        <f t="shared" si="17"/>
        <v>0</v>
      </c>
      <c r="P30" s="12">
        <f t="shared" si="17"/>
        <v>0</v>
      </c>
    </row>
    <row r="31" spans="1:16" s="31" customFormat="1" ht="93.75" hidden="1" customHeight="1">
      <c r="A31" s="11"/>
      <c r="B31" s="1" t="s">
        <v>46</v>
      </c>
      <c r="C31" s="3" t="s">
        <v>14</v>
      </c>
      <c r="D31" s="3" t="s">
        <v>18</v>
      </c>
      <c r="E31" s="9" t="s">
        <v>114</v>
      </c>
      <c r="F31" s="3" t="s">
        <v>47</v>
      </c>
      <c r="G31" s="8">
        <f t="shared" ref="G31:G76" si="18">H31+I31+J31+K31</f>
        <v>156131.9</v>
      </c>
      <c r="H31" s="12">
        <f>H32</f>
        <v>156131.9</v>
      </c>
      <c r="I31" s="12">
        <f>I32</f>
        <v>0</v>
      </c>
      <c r="J31" s="12">
        <f>J32</f>
        <v>0</v>
      </c>
      <c r="K31" s="12">
        <f>K32</f>
        <v>0</v>
      </c>
      <c r="L31" s="8">
        <f t="shared" ref="L31:L46" si="19">M31+N31+O31+P31</f>
        <v>156131.9</v>
      </c>
      <c r="M31" s="12">
        <f>M32</f>
        <v>156131.9</v>
      </c>
      <c r="N31" s="12">
        <f>N32</f>
        <v>0</v>
      </c>
      <c r="O31" s="12">
        <f>O32</f>
        <v>0</v>
      </c>
      <c r="P31" s="12">
        <f>P32</f>
        <v>0</v>
      </c>
    </row>
    <row r="32" spans="1:16" s="31" customFormat="1" ht="39.75" hidden="1" customHeight="1">
      <c r="A32" s="11"/>
      <c r="B32" s="1" t="s">
        <v>96</v>
      </c>
      <c r="C32" s="3" t="s">
        <v>14</v>
      </c>
      <c r="D32" s="3" t="s">
        <v>18</v>
      </c>
      <c r="E32" s="9" t="s">
        <v>114</v>
      </c>
      <c r="F32" s="3" t="s">
        <v>97</v>
      </c>
      <c r="G32" s="8">
        <f t="shared" si="18"/>
        <v>156131.9</v>
      </c>
      <c r="H32" s="12">
        <f>H33+H34</f>
        <v>156131.9</v>
      </c>
      <c r="I32" s="12">
        <f>I33+I34</f>
        <v>0</v>
      </c>
      <c r="J32" s="12">
        <f>J33+J34</f>
        <v>0</v>
      </c>
      <c r="K32" s="12">
        <f>K33+K34</f>
        <v>0</v>
      </c>
      <c r="L32" s="8">
        <f t="shared" si="19"/>
        <v>156131.9</v>
      </c>
      <c r="M32" s="12">
        <f>M33+M34</f>
        <v>156131.9</v>
      </c>
      <c r="N32" s="12">
        <f>N33+N34</f>
        <v>0</v>
      </c>
      <c r="O32" s="12">
        <f>O33+O34</f>
        <v>0</v>
      </c>
      <c r="P32" s="12">
        <f>P33+P34</f>
        <v>0</v>
      </c>
    </row>
    <row r="33" spans="1:16" s="31" customFormat="1" ht="51" hidden="1">
      <c r="A33" s="11"/>
      <c r="B33" s="1" t="s">
        <v>98</v>
      </c>
      <c r="C33" s="3" t="s">
        <v>14</v>
      </c>
      <c r="D33" s="3" t="s">
        <v>18</v>
      </c>
      <c r="E33" s="9" t="s">
        <v>114</v>
      </c>
      <c r="F33" s="3" t="s">
        <v>99</v>
      </c>
      <c r="G33" s="8">
        <f t="shared" si="18"/>
        <v>149751.4</v>
      </c>
      <c r="H33" s="12">
        <f>151677-1925.6</f>
        <v>149751.4</v>
      </c>
      <c r="I33" s="12">
        <v>0</v>
      </c>
      <c r="J33" s="12">
        <v>0</v>
      </c>
      <c r="K33" s="12">
        <v>0</v>
      </c>
      <c r="L33" s="8">
        <f t="shared" si="19"/>
        <v>149751.4</v>
      </c>
      <c r="M33" s="12">
        <f>151677-1925.6</f>
        <v>149751.4</v>
      </c>
      <c r="N33" s="12">
        <v>0</v>
      </c>
      <c r="O33" s="12">
        <v>0</v>
      </c>
      <c r="P33" s="12">
        <v>0</v>
      </c>
    </row>
    <row r="34" spans="1:16" s="31" customFormat="1" ht="51" hidden="1">
      <c r="A34" s="11"/>
      <c r="B34" s="1" t="s">
        <v>100</v>
      </c>
      <c r="C34" s="3" t="s">
        <v>14</v>
      </c>
      <c r="D34" s="3" t="s">
        <v>18</v>
      </c>
      <c r="E34" s="9" t="s">
        <v>114</v>
      </c>
      <c r="F34" s="3" t="s">
        <v>101</v>
      </c>
      <c r="G34" s="8">
        <f t="shared" si="18"/>
        <v>6380.5</v>
      </c>
      <c r="H34" s="12">
        <v>6380.5</v>
      </c>
      <c r="I34" s="12">
        <v>0</v>
      </c>
      <c r="J34" s="12">
        <v>0</v>
      </c>
      <c r="K34" s="12">
        <v>0</v>
      </c>
      <c r="L34" s="8">
        <f t="shared" si="19"/>
        <v>6380.5</v>
      </c>
      <c r="M34" s="12">
        <v>6380.5</v>
      </c>
      <c r="N34" s="12">
        <v>0</v>
      </c>
      <c r="O34" s="12">
        <v>0</v>
      </c>
      <c r="P34" s="12">
        <v>0</v>
      </c>
    </row>
    <row r="35" spans="1:16" s="31" customFormat="1" ht="30" hidden="1" customHeight="1">
      <c r="A35" s="11"/>
      <c r="B35" s="1" t="s">
        <v>48</v>
      </c>
      <c r="C35" s="3" t="s">
        <v>14</v>
      </c>
      <c r="D35" s="3" t="s">
        <v>18</v>
      </c>
      <c r="E35" s="9" t="s">
        <v>114</v>
      </c>
      <c r="F35" s="3" t="s">
        <v>49</v>
      </c>
      <c r="G35" s="8">
        <f t="shared" si="18"/>
        <v>13552.4</v>
      </c>
      <c r="H35" s="12">
        <f>H36</f>
        <v>13552.4</v>
      </c>
      <c r="I35" s="12">
        <f>I36</f>
        <v>0</v>
      </c>
      <c r="J35" s="12">
        <f>J36</f>
        <v>0</v>
      </c>
      <c r="K35" s="12">
        <f>K36</f>
        <v>0</v>
      </c>
      <c r="L35" s="8">
        <f t="shared" si="19"/>
        <v>13552.4</v>
      </c>
      <c r="M35" s="12">
        <f>M36</f>
        <v>13552.4</v>
      </c>
      <c r="N35" s="12">
        <f>N36</f>
        <v>0</v>
      </c>
      <c r="O35" s="12">
        <f>O36</f>
        <v>0</v>
      </c>
      <c r="P35" s="12">
        <f>P36</f>
        <v>0</v>
      </c>
    </row>
    <row r="36" spans="1:16" s="31" customFormat="1" ht="44.25" hidden="1" customHeight="1">
      <c r="A36" s="11"/>
      <c r="B36" s="1" t="s">
        <v>50</v>
      </c>
      <c r="C36" s="3" t="s">
        <v>14</v>
      </c>
      <c r="D36" s="3" t="s">
        <v>18</v>
      </c>
      <c r="E36" s="9" t="s">
        <v>114</v>
      </c>
      <c r="F36" s="3" t="s">
        <v>51</v>
      </c>
      <c r="G36" s="8">
        <f t="shared" si="18"/>
        <v>13552.4</v>
      </c>
      <c r="H36" s="12">
        <f>H37+H38</f>
        <v>13552.4</v>
      </c>
      <c r="I36" s="12">
        <f t="shared" ref="I36:K36" si="20">I37+I38</f>
        <v>0</v>
      </c>
      <c r="J36" s="12">
        <f t="shared" si="20"/>
        <v>0</v>
      </c>
      <c r="K36" s="12">
        <f t="shared" si="20"/>
        <v>0</v>
      </c>
      <c r="L36" s="8">
        <f t="shared" si="19"/>
        <v>13552.4</v>
      </c>
      <c r="M36" s="12">
        <f>M37+M38</f>
        <v>13552.4</v>
      </c>
      <c r="N36" s="12">
        <f t="shared" ref="N36:P36" si="21">N37+N38</f>
        <v>0</v>
      </c>
      <c r="O36" s="12">
        <f t="shared" si="21"/>
        <v>0</v>
      </c>
      <c r="P36" s="12">
        <f t="shared" si="21"/>
        <v>0</v>
      </c>
    </row>
    <row r="37" spans="1:16" s="31" customFormat="1" ht="44.25" hidden="1" customHeight="1">
      <c r="A37" s="11"/>
      <c r="B37" s="1" t="s">
        <v>55</v>
      </c>
      <c r="C37" s="3" t="s">
        <v>14</v>
      </c>
      <c r="D37" s="3" t="s">
        <v>18</v>
      </c>
      <c r="E37" s="9" t="s">
        <v>114</v>
      </c>
      <c r="F37" s="3" t="s">
        <v>54</v>
      </c>
      <c r="G37" s="8">
        <f t="shared" si="18"/>
        <v>3385</v>
      </c>
      <c r="H37" s="12">
        <v>3385</v>
      </c>
      <c r="I37" s="12">
        <v>0</v>
      </c>
      <c r="J37" s="12">
        <v>0</v>
      </c>
      <c r="K37" s="12">
        <v>0</v>
      </c>
      <c r="L37" s="8">
        <f t="shared" si="19"/>
        <v>3385</v>
      </c>
      <c r="M37" s="12">
        <v>3385</v>
      </c>
      <c r="N37" s="12">
        <v>0</v>
      </c>
      <c r="O37" s="12">
        <v>0</v>
      </c>
      <c r="P37" s="12">
        <v>0</v>
      </c>
    </row>
    <row r="38" spans="1:16" s="31" customFormat="1" ht="38.25" hidden="1">
      <c r="A38" s="11"/>
      <c r="B38" s="1" t="s">
        <v>52</v>
      </c>
      <c r="C38" s="3" t="s">
        <v>14</v>
      </c>
      <c r="D38" s="3" t="s">
        <v>18</v>
      </c>
      <c r="E38" s="9" t="s">
        <v>114</v>
      </c>
      <c r="F38" s="3" t="s">
        <v>53</v>
      </c>
      <c r="G38" s="8">
        <f t="shared" si="18"/>
        <v>10167.4</v>
      </c>
      <c r="H38" s="12">
        <v>10167.4</v>
      </c>
      <c r="I38" s="12">
        <v>0</v>
      </c>
      <c r="J38" s="12">
        <v>0</v>
      </c>
      <c r="K38" s="12">
        <v>0</v>
      </c>
      <c r="L38" s="8">
        <f t="shared" si="19"/>
        <v>10167.4</v>
      </c>
      <c r="M38" s="12">
        <v>10167.4</v>
      </c>
      <c r="N38" s="12">
        <v>0</v>
      </c>
      <c r="O38" s="12">
        <v>0</v>
      </c>
      <c r="P38" s="12">
        <v>0</v>
      </c>
    </row>
    <row r="39" spans="1:16" s="31" customFormat="1" ht="12.75" hidden="1">
      <c r="A39" s="11"/>
      <c r="B39" s="29" t="s">
        <v>59</v>
      </c>
      <c r="C39" s="3" t="s">
        <v>14</v>
      </c>
      <c r="D39" s="3" t="s">
        <v>18</v>
      </c>
      <c r="E39" s="9" t="s">
        <v>114</v>
      </c>
      <c r="F39" s="3" t="s">
        <v>60</v>
      </c>
      <c r="G39" s="8">
        <f t="shared" si="18"/>
        <v>898.2</v>
      </c>
      <c r="H39" s="12">
        <f>H40</f>
        <v>898.2</v>
      </c>
      <c r="I39" s="12">
        <f t="shared" ref="I39:K40" si="22">I40</f>
        <v>0</v>
      </c>
      <c r="J39" s="12">
        <f t="shared" si="22"/>
        <v>0</v>
      </c>
      <c r="K39" s="12">
        <f t="shared" si="22"/>
        <v>0</v>
      </c>
      <c r="L39" s="8">
        <f t="shared" si="19"/>
        <v>898.2</v>
      </c>
      <c r="M39" s="12">
        <f>M40</f>
        <v>898.2</v>
      </c>
      <c r="N39" s="12">
        <f t="shared" ref="N39:P40" si="23">N40</f>
        <v>0</v>
      </c>
      <c r="O39" s="12">
        <f t="shared" si="23"/>
        <v>0</v>
      </c>
      <c r="P39" s="12">
        <f t="shared" si="23"/>
        <v>0</v>
      </c>
    </row>
    <row r="40" spans="1:16" s="31" customFormat="1" ht="25.5" hidden="1">
      <c r="A40" s="11"/>
      <c r="B40" s="29" t="s">
        <v>61</v>
      </c>
      <c r="C40" s="3" t="s">
        <v>14</v>
      </c>
      <c r="D40" s="3" t="s">
        <v>18</v>
      </c>
      <c r="E40" s="9" t="s">
        <v>114</v>
      </c>
      <c r="F40" s="3" t="s">
        <v>62</v>
      </c>
      <c r="G40" s="8">
        <f t="shared" si="18"/>
        <v>898.2</v>
      </c>
      <c r="H40" s="12">
        <f>H41</f>
        <v>898.2</v>
      </c>
      <c r="I40" s="12">
        <f t="shared" si="22"/>
        <v>0</v>
      </c>
      <c r="J40" s="12">
        <f t="shared" si="22"/>
        <v>0</v>
      </c>
      <c r="K40" s="12">
        <f t="shared" si="22"/>
        <v>0</v>
      </c>
      <c r="L40" s="8">
        <f t="shared" si="19"/>
        <v>898.2</v>
      </c>
      <c r="M40" s="12">
        <f>M41</f>
        <v>898.2</v>
      </c>
      <c r="N40" s="12">
        <f t="shared" si="23"/>
        <v>0</v>
      </c>
      <c r="O40" s="12">
        <f t="shared" si="23"/>
        <v>0</v>
      </c>
      <c r="P40" s="12">
        <f t="shared" si="23"/>
        <v>0</v>
      </c>
    </row>
    <row r="41" spans="1:16" s="31" customFormat="1" ht="30" hidden="1" customHeight="1">
      <c r="A41" s="11"/>
      <c r="B41" s="29" t="s">
        <v>63</v>
      </c>
      <c r="C41" s="3" t="s">
        <v>14</v>
      </c>
      <c r="D41" s="3" t="s">
        <v>18</v>
      </c>
      <c r="E41" s="9" t="s">
        <v>114</v>
      </c>
      <c r="F41" s="3" t="s">
        <v>64</v>
      </c>
      <c r="G41" s="8">
        <f t="shared" si="18"/>
        <v>898.2</v>
      </c>
      <c r="H41" s="12">
        <f>782+116.2</f>
        <v>898.2</v>
      </c>
      <c r="I41" s="12">
        <v>0</v>
      </c>
      <c r="J41" s="12">
        <v>0</v>
      </c>
      <c r="K41" s="12"/>
      <c r="L41" s="8">
        <f t="shared" si="19"/>
        <v>898.2</v>
      </c>
      <c r="M41" s="12">
        <f>782+116.2</f>
        <v>898.2</v>
      </c>
      <c r="N41" s="12">
        <v>0</v>
      </c>
      <c r="O41" s="12">
        <v>0</v>
      </c>
      <c r="P41" s="12"/>
    </row>
    <row r="42" spans="1:16" s="31" customFormat="1" ht="54.75" hidden="1" customHeight="1">
      <c r="A42" s="11"/>
      <c r="B42" s="1" t="s">
        <v>107</v>
      </c>
      <c r="C42" s="3" t="s">
        <v>14</v>
      </c>
      <c r="D42" s="3" t="s">
        <v>18</v>
      </c>
      <c r="E42" s="3" t="s">
        <v>115</v>
      </c>
      <c r="F42" s="3"/>
      <c r="G42" s="8">
        <f t="shared" si="18"/>
        <v>4008.7</v>
      </c>
      <c r="H42" s="12">
        <f t="shared" ref="H42:P43" si="24">H43</f>
        <v>4008.7</v>
      </c>
      <c r="I42" s="12">
        <f t="shared" si="24"/>
        <v>0</v>
      </c>
      <c r="J42" s="12">
        <f t="shared" si="24"/>
        <v>0</v>
      </c>
      <c r="K42" s="12">
        <f t="shared" si="24"/>
        <v>0</v>
      </c>
      <c r="L42" s="8">
        <f t="shared" si="19"/>
        <v>4008.7</v>
      </c>
      <c r="M42" s="12">
        <f t="shared" si="24"/>
        <v>4008.7</v>
      </c>
      <c r="N42" s="12">
        <f t="shared" si="24"/>
        <v>0</v>
      </c>
      <c r="O42" s="12">
        <f t="shared" si="24"/>
        <v>0</v>
      </c>
      <c r="P42" s="12">
        <f t="shared" si="24"/>
        <v>0</v>
      </c>
    </row>
    <row r="43" spans="1:16" s="31" customFormat="1" ht="89.25" hidden="1">
      <c r="A43" s="11"/>
      <c r="B43" s="1" t="s">
        <v>46</v>
      </c>
      <c r="C43" s="3" t="s">
        <v>14</v>
      </c>
      <c r="D43" s="3" t="s">
        <v>18</v>
      </c>
      <c r="E43" s="3" t="s">
        <v>115</v>
      </c>
      <c r="F43" s="3" t="s">
        <v>47</v>
      </c>
      <c r="G43" s="8">
        <f t="shared" si="18"/>
        <v>4008.7</v>
      </c>
      <c r="H43" s="12">
        <f t="shared" si="24"/>
        <v>4008.7</v>
      </c>
      <c r="I43" s="12">
        <f t="shared" si="24"/>
        <v>0</v>
      </c>
      <c r="J43" s="12">
        <f t="shared" si="24"/>
        <v>0</v>
      </c>
      <c r="K43" s="12">
        <f t="shared" si="24"/>
        <v>0</v>
      </c>
      <c r="L43" s="8">
        <f t="shared" si="19"/>
        <v>4008.7</v>
      </c>
      <c r="M43" s="12">
        <f t="shared" si="24"/>
        <v>4008.7</v>
      </c>
      <c r="N43" s="12">
        <f t="shared" si="24"/>
        <v>0</v>
      </c>
      <c r="O43" s="12">
        <f t="shared" si="24"/>
        <v>0</v>
      </c>
      <c r="P43" s="12">
        <f t="shared" si="24"/>
        <v>0</v>
      </c>
    </row>
    <row r="44" spans="1:16" s="31" customFormat="1" ht="37.5" hidden="1" customHeight="1">
      <c r="A44" s="11"/>
      <c r="B44" s="1" t="s">
        <v>96</v>
      </c>
      <c r="C44" s="3" t="s">
        <v>14</v>
      </c>
      <c r="D44" s="3" t="s">
        <v>18</v>
      </c>
      <c r="E44" s="3" t="s">
        <v>115</v>
      </c>
      <c r="F44" s="3" t="s">
        <v>97</v>
      </c>
      <c r="G44" s="8">
        <f t="shared" si="18"/>
        <v>4008.7</v>
      </c>
      <c r="H44" s="12">
        <f>H45+H46</f>
        <v>4008.7</v>
      </c>
      <c r="I44" s="12">
        <f>I45+I46</f>
        <v>0</v>
      </c>
      <c r="J44" s="12">
        <f>J45+J46</f>
        <v>0</v>
      </c>
      <c r="K44" s="12">
        <f>K45+K46</f>
        <v>0</v>
      </c>
      <c r="L44" s="8">
        <f t="shared" si="19"/>
        <v>4008.7</v>
      </c>
      <c r="M44" s="12">
        <f>M45+M46</f>
        <v>4008.7</v>
      </c>
      <c r="N44" s="12">
        <f>N45+N46</f>
        <v>0</v>
      </c>
      <c r="O44" s="12">
        <f>O45+O46</f>
        <v>0</v>
      </c>
      <c r="P44" s="12">
        <f>P45+P46</f>
        <v>0</v>
      </c>
    </row>
    <row r="45" spans="1:16" s="31" customFormat="1" ht="51" hidden="1">
      <c r="A45" s="11"/>
      <c r="B45" s="1" t="s">
        <v>98</v>
      </c>
      <c r="C45" s="3" t="s">
        <v>14</v>
      </c>
      <c r="D45" s="3" t="s">
        <v>18</v>
      </c>
      <c r="E45" s="3" t="s">
        <v>115</v>
      </c>
      <c r="F45" s="3" t="s">
        <v>99</v>
      </c>
      <c r="G45" s="8">
        <f t="shared" si="18"/>
        <v>3908.7</v>
      </c>
      <c r="H45" s="12">
        <v>3908.7</v>
      </c>
      <c r="I45" s="12">
        <v>0</v>
      </c>
      <c r="J45" s="12">
        <v>0</v>
      </c>
      <c r="K45" s="12">
        <v>0</v>
      </c>
      <c r="L45" s="8">
        <f t="shared" si="19"/>
        <v>3908.7</v>
      </c>
      <c r="M45" s="12">
        <v>3908.7</v>
      </c>
      <c r="N45" s="12">
        <v>0</v>
      </c>
      <c r="O45" s="12">
        <v>0</v>
      </c>
      <c r="P45" s="12">
        <v>0</v>
      </c>
    </row>
    <row r="46" spans="1:16" s="31" customFormat="1" ht="51" hidden="1">
      <c r="A46" s="11"/>
      <c r="B46" s="1" t="s">
        <v>100</v>
      </c>
      <c r="C46" s="3" t="s">
        <v>14</v>
      </c>
      <c r="D46" s="3" t="s">
        <v>18</v>
      </c>
      <c r="E46" s="3" t="s">
        <v>115</v>
      </c>
      <c r="F46" s="3" t="s">
        <v>101</v>
      </c>
      <c r="G46" s="8">
        <f t="shared" si="18"/>
        <v>100</v>
      </c>
      <c r="H46" s="12">
        <v>100</v>
      </c>
      <c r="I46" s="12">
        <v>0</v>
      </c>
      <c r="J46" s="12">
        <v>0</v>
      </c>
      <c r="K46" s="12">
        <v>0</v>
      </c>
      <c r="L46" s="8">
        <f t="shared" si="19"/>
        <v>100</v>
      </c>
      <c r="M46" s="12">
        <v>100</v>
      </c>
      <c r="N46" s="12">
        <v>0</v>
      </c>
      <c r="O46" s="12">
        <v>0</v>
      </c>
      <c r="P46" s="12">
        <v>0</v>
      </c>
    </row>
    <row r="47" spans="1:16" s="30" customFormat="1" ht="24.75" customHeight="1">
      <c r="A47" s="5"/>
      <c r="B47" s="6" t="s">
        <v>108</v>
      </c>
      <c r="C47" s="4" t="s">
        <v>14</v>
      </c>
      <c r="D47" s="4" t="s">
        <v>109</v>
      </c>
      <c r="E47" s="4"/>
      <c r="F47" s="4"/>
      <c r="G47" s="8">
        <f t="shared" si="18"/>
        <v>0</v>
      </c>
      <c r="H47" s="8">
        <f t="shared" ref="H47:P47" si="25">H67+H77</f>
        <v>0</v>
      </c>
      <c r="I47" s="8">
        <f t="shared" si="25"/>
        <v>0</v>
      </c>
      <c r="J47" s="8">
        <f t="shared" si="25"/>
        <v>0</v>
      </c>
      <c r="K47" s="8">
        <f t="shared" si="25"/>
        <v>0</v>
      </c>
      <c r="L47" s="8">
        <f t="shared" si="25"/>
        <v>0</v>
      </c>
      <c r="M47" s="8">
        <f t="shared" si="25"/>
        <v>0</v>
      </c>
      <c r="N47" s="8">
        <f t="shared" si="25"/>
        <v>0</v>
      </c>
      <c r="O47" s="8">
        <f t="shared" si="25"/>
        <v>0</v>
      </c>
      <c r="P47" s="8">
        <f t="shared" si="25"/>
        <v>0</v>
      </c>
    </row>
    <row r="48" spans="1:16" s="31" customFormat="1" ht="51" hidden="1" customHeight="1">
      <c r="A48" s="14"/>
      <c r="B48" s="1" t="s">
        <v>116</v>
      </c>
      <c r="C48" s="3" t="s">
        <v>14</v>
      </c>
      <c r="D48" s="3" t="s">
        <v>109</v>
      </c>
      <c r="E48" s="3" t="s">
        <v>117</v>
      </c>
      <c r="F48" s="3"/>
      <c r="G48" s="12">
        <f>SUM(H48:K48)</f>
        <v>8987.5</v>
      </c>
      <c r="H48" s="12">
        <f>H49+H58</f>
        <v>0</v>
      </c>
      <c r="I48" s="12">
        <f t="shared" ref="I48:K48" si="26">I49+I58</f>
        <v>8987.5</v>
      </c>
      <c r="J48" s="12">
        <f t="shared" si="26"/>
        <v>0</v>
      </c>
      <c r="K48" s="12">
        <f t="shared" si="26"/>
        <v>0</v>
      </c>
      <c r="L48" s="12">
        <f>SUM(M48:P48)</f>
        <v>8987.5</v>
      </c>
      <c r="M48" s="12">
        <f>M49+M58</f>
        <v>0</v>
      </c>
      <c r="N48" s="12">
        <f t="shared" ref="N48:P48" si="27">N49+N58</f>
        <v>8987.5</v>
      </c>
      <c r="O48" s="12">
        <f t="shared" si="27"/>
        <v>0</v>
      </c>
      <c r="P48" s="12">
        <f t="shared" si="27"/>
        <v>0</v>
      </c>
    </row>
    <row r="49" spans="1:16" s="31" customFormat="1" ht="191.25" hidden="1">
      <c r="A49" s="14"/>
      <c r="B49" s="20" t="s">
        <v>154</v>
      </c>
      <c r="C49" s="3" t="s">
        <v>14</v>
      </c>
      <c r="D49" s="3" t="s">
        <v>109</v>
      </c>
      <c r="E49" s="3" t="s">
        <v>165</v>
      </c>
      <c r="F49" s="3"/>
      <c r="G49" s="8">
        <f t="shared" si="18"/>
        <v>1632.8</v>
      </c>
      <c r="H49" s="12">
        <f>H50+H54</f>
        <v>0</v>
      </c>
      <c r="I49" s="12">
        <f>I50+I54</f>
        <v>1632.8</v>
      </c>
      <c r="J49" s="12">
        <f>J50+J54</f>
        <v>0</v>
      </c>
      <c r="K49" s="12">
        <f>K50+K54</f>
        <v>0</v>
      </c>
      <c r="L49" s="8">
        <f t="shared" ref="L49:L67" si="28">M49+N49+O49+P49</f>
        <v>1632.8</v>
      </c>
      <c r="M49" s="12">
        <f>M50+M54</f>
        <v>0</v>
      </c>
      <c r="N49" s="12">
        <f>N50+N54</f>
        <v>1632.8</v>
      </c>
      <c r="O49" s="12">
        <f>O50+O54</f>
        <v>0</v>
      </c>
      <c r="P49" s="12">
        <f>P50+P54</f>
        <v>0</v>
      </c>
    </row>
    <row r="50" spans="1:16" s="31" customFormat="1" ht="89.25" hidden="1">
      <c r="A50" s="11"/>
      <c r="B50" s="1" t="s">
        <v>46</v>
      </c>
      <c r="C50" s="3" t="s">
        <v>14</v>
      </c>
      <c r="D50" s="3" t="s">
        <v>109</v>
      </c>
      <c r="E50" s="3" t="s">
        <v>165</v>
      </c>
      <c r="F50" s="3" t="s">
        <v>47</v>
      </c>
      <c r="G50" s="8">
        <f t="shared" si="18"/>
        <v>1482.3</v>
      </c>
      <c r="H50" s="12">
        <f>H51</f>
        <v>0</v>
      </c>
      <c r="I50" s="12">
        <f>I51</f>
        <v>1482.3</v>
      </c>
      <c r="J50" s="12">
        <f>J51</f>
        <v>0</v>
      </c>
      <c r="K50" s="12">
        <f>K51</f>
        <v>0</v>
      </c>
      <c r="L50" s="8">
        <f t="shared" si="28"/>
        <v>1482.3</v>
      </c>
      <c r="M50" s="12">
        <f>M51</f>
        <v>0</v>
      </c>
      <c r="N50" s="12">
        <f>N51</f>
        <v>1482.3</v>
      </c>
      <c r="O50" s="12">
        <f>O51</f>
        <v>0</v>
      </c>
      <c r="P50" s="12">
        <f>P51</f>
        <v>0</v>
      </c>
    </row>
    <row r="51" spans="1:16" s="31" customFormat="1" ht="38.25" hidden="1">
      <c r="A51" s="11"/>
      <c r="B51" s="1" t="s">
        <v>96</v>
      </c>
      <c r="C51" s="3" t="s">
        <v>14</v>
      </c>
      <c r="D51" s="3" t="s">
        <v>109</v>
      </c>
      <c r="E51" s="3" t="s">
        <v>165</v>
      </c>
      <c r="F51" s="3" t="s">
        <v>97</v>
      </c>
      <c r="G51" s="8">
        <f t="shared" si="18"/>
        <v>1482.3</v>
      </c>
      <c r="H51" s="12">
        <f>H52+H53</f>
        <v>0</v>
      </c>
      <c r="I51" s="12">
        <f>I52+I53</f>
        <v>1482.3</v>
      </c>
      <c r="J51" s="12">
        <f>J52+J53</f>
        <v>0</v>
      </c>
      <c r="K51" s="12">
        <f>K52+K53</f>
        <v>0</v>
      </c>
      <c r="L51" s="8">
        <f t="shared" si="28"/>
        <v>1482.3</v>
      </c>
      <c r="M51" s="12">
        <f>M52+M53</f>
        <v>0</v>
      </c>
      <c r="N51" s="12">
        <f>N52+N53</f>
        <v>1482.3</v>
      </c>
      <c r="O51" s="12">
        <f>O52+O53</f>
        <v>0</v>
      </c>
      <c r="P51" s="12">
        <f>P52+P53</f>
        <v>0</v>
      </c>
    </row>
    <row r="52" spans="1:16" s="31" customFormat="1" ht="51" hidden="1">
      <c r="A52" s="11"/>
      <c r="B52" s="1" t="s">
        <v>98</v>
      </c>
      <c r="C52" s="3" t="s">
        <v>14</v>
      </c>
      <c r="D52" s="3" t="s">
        <v>109</v>
      </c>
      <c r="E52" s="3" t="s">
        <v>165</v>
      </c>
      <c r="F52" s="3" t="s">
        <v>99</v>
      </c>
      <c r="G52" s="8">
        <f t="shared" si="18"/>
        <v>1323.8</v>
      </c>
      <c r="H52" s="12">
        <v>0</v>
      </c>
      <c r="I52" s="12">
        <v>1323.8</v>
      </c>
      <c r="J52" s="12">
        <v>0</v>
      </c>
      <c r="K52" s="12">
        <v>0</v>
      </c>
      <c r="L52" s="8">
        <f t="shared" si="28"/>
        <v>1323.8</v>
      </c>
      <c r="M52" s="12">
        <v>0</v>
      </c>
      <c r="N52" s="12">
        <v>1323.8</v>
      </c>
      <c r="O52" s="12">
        <v>0</v>
      </c>
      <c r="P52" s="12">
        <v>0</v>
      </c>
    </row>
    <row r="53" spans="1:16" s="31" customFormat="1" ht="51" hidden="1">
      <c r="A53" s="11"/>
      <c r="B53" s="1" t="s">
        <v>100</v>
      </c>
      <c r="C53" s="3" t="s">
        <v>14</v>
      </c>
      <c r="D53" s="3" t="s">
        <v>109</v>
      </c>
      <c r="E53" s="3" t="s">
        <v>165</v>
      </c>
      <c r="F53" s="3" t="s">
        <v>101</v>
      </c>
      <c r="G53" s="8">
        <f t="shared" si="18"/>
        <v>158.5</v>
      </c>
      <c r="H53" s="12">
        <v>0</v>
      </c>
      <c r="I53" s="12">
        <v>158.5</v>
      </c>
      <c r="J53" s="12">
        <v>0</v>
      </c>
      <c r="K53" s="12">
        <v>0</v>
      </c>
      <c r="L53" s="8">
        <f t="shared" si="28"/>
        <v>158.5</v>
      </c>
      <c r="M53" s="12">
        <v>0</v>
      </c>
      <c r="N53" s="12">
        <v>158.5</v>
      </c>
      <c r="O53" s="12">
        <v>0</v>
      </c>
      <c r="P53" s="12">
        <v>0</v>
      </c>
    </row>
    <row r="54" spans="1:16" s="31" customFormat="1" ht="25.5" hidden="1">
      <c r="A54" s="11"/>
      <c r="B54" s="1" t="s">
        <v>48</v>
      </c>
      <c r="C54" s="3" t="s">
        <v>14</v>
      </c>
      <c r="D54" s="3" t="s">
        <v>109</v>
      </c>
      <c r="E54" s="3" t="s">
        <v>165</v>
      </c>
      <c r="F54" s="3" t="s">
        <v>49</v>
      </c>
      <c r="G54" s="8">
        <f t="shared" si="18"/>
        <v>150.5</v>
      </c>
      <c r="H54" s="12">
        <f>H55</f>
        <v>0</v>
      </c>
      <c r="I54" s="12">
        <f>I55</f>
        <v>150.5</v>
      </c>
      <c r="J54" s="12">
        <f>J55</f>
        <v>0</v>
      </c>
      <c r="K54" s="12">
        <f>K55</f>
        <v>0</v>
      </c>
      <c r="L54" s="8">
        <f t="shared" si="28"/>
        <v>150.5</v>
      </c>
      <c r="M54" s="12">
        <f>M55</f>
        <v>0</v>
      </c>
      <c r="N54" s="12">
        <f>N55</f>
        <v>150.5</v>
      </c>
      <c r="O54" s="12">
        <f>O55</f>
        <v>0</v>
      </c>
      <c r="P54" s="12">
        <f>P55</f>
        <v>0</v>
      </c>
    </row>
    <row r="55" spans="1:16" s="31" customFormat="1" ht="38.25" hidden="1">
      <c r="A55" s="11"/>
      <c r="B55" s="1" t="s">
        <v>50</v>
      </c>
      <c r="C55" s="3" t="s">
        <v>14</v>
      </c>
      <c r="D55" s="3" t="s">
        <v>109</v>
      </c>
      <c r="E55" s="3" t="s">
        <v>165</v>
      </c>
      <c r="F55" s="3" t="s">
        <v>51</v>
      </c>
      <c r="G55" s="8">
        <f t="shared" si="18"/>
        <v>150.5</v>
      </c>
      <c r="H55" s="12">
        <f>H56+H57</f>
        <v>0</v>
      </c>
      <c r="I55" s="12">
        <f>I56+I57</f>
        <v>150.5</v>
      </c>
      <c r="J55" s="12">
        <f>J56+J57</f>
        <v>0</v>
      </c>
      <c r="K55" s="12">
        <f>K56+K57</f>
        <v>0</v>
      </c>
      <c r="L55" s="8">
        <f t="shared" si="28"/>
        <v>150.5</v>
      </c>
      <c r="M55" s="12">
        <f>M56+M57</f>
        <v>0</v>
      </c>
      <c r="N55" s="12">
        <f>N56+N57</f>
        <v>150.5</v>
      </c>
      <c r="O55" s="12">
        <f>O56+O57</f>
        <v>0</v>
      </c>
      <c r="P55" s="12">
        <f>P56+P57</f>
        <v>0</v>
      </c>
    </row>
    <row r="56" spans="1:16" s="31" customFormat="1" ht="38.25" hidden="1">
      <c r="A56" s="11"/>
      <c r="B56" s="1" t="s">
        <v>55</v>
      </c>
      <c r="C56" s="3" t="s">
        <v>14</v>
      </c>
      <c r="D56" s="3" t="s">
        <v>109</v>
      </c>
      <c r="E56" s="3" t="s">
        <v>165</v>
      </c>
      <c r="F56" s="3" t="s">
        <v>54</v>
      </c>
      <c r="G56" s="8">
        <f t="shared" si="18"/>
        <v>25</v>
      </c>
      <c r="H56" s="12">
        <v>0</v>
      </c>
      <c r="I56" s="12">
        <v>25</v>
      </c>
      <c r="J56" s="12">
        <v>0</v>
      </c>
      <c r="K56" s="12">
        <v>0</v>
      </c>
      <c r="L56" s="8">
        <f t="shared" si="28"/>
        <v>25</v>
      </c>
      <c r="M56" s="12">
        <v>0</v>
      </c>
      <c r="N56" s="12">
        <v>25</v>
      </c>
      <c r="O56" s="12">
        <v>0</v>
      </c>
      <c r="P56" s="12">
        <v>0</v>
      </c>
    </row>
    <row r="57" spans="1:16" s="31" customFormat="1" ht="38.25" hidden="1">
      <c r="A57" s="11"/>
      <c r="B57" s="1" t="s">
        <v>52</v>
      </c>
      <c r="C57" s="3" t="s">
        <v>14</v>
      </c>
      <c r="D57" s="3" t="s">
        <v>109</v>
      </c>
      <c r="E57" s="3" t="s">
        <v>165</v>
      </c>
      <c r="F57" s="3" t="s">
        <v>53</v>
      </c>
      <c r="G57" s="8">
        <f t="shared" si="18"/>
        <v>125.5</v>
      </c>
      <c r="H57" s="12">
        <v>0</v>
      </c>
      <c r="I57" s="12">
        <v>125.5</v>
      </c>
      <c r="J57" s="12">
        <v>0</v>
      </c>
      <c r="K57" s="12">
        <v>0</v>
      </c>
      <c r="L57" s="8">
        <f t="shared" si="28"/>
        <v>125.5</v>
      </c>
      <c r="M57" s="12">
        <v>0</v>
      </c>
      <c r="N57" s="12">
        <v>125.5</v>
      </c>
      <c r="O57" s="12">
        <v>0</v>
      </c>
      <c r="P57" s="12">
        <v>0</v>
      </c>
    </row>
    <row r="58" spans="1:16" s="31" customFormat="1" ht="63.75" hidden="1">
      <c r="A58" s="14"/>
      <c r="B58" s="17" t="s">
        <v>155</v>
      </c>
      <c r="C58" s="3" t="s">
        <v>14</v>
      </c>
      <c r="D58" s="48">
        <v>13</v>
      </c>
      <c r="E58" s="3" t="s">
        <v>166</v>
      </c>
      <c r="F58" s="3"/>
      <c r="G58" s="8">
        <f t="shared" si="18"/>
        <v>7354.7</v>
      </c>
      <c r="H58" s="12">
        <f>H59+H63</f>
        <v>0</v>
      </c>
      <c r="I58" s="12">
        <f>I59+I63</f>
        <v>7354.7</v>
      </c>
      <c r="J58" s="12">
        <f>J59+J63</f>
        <v>0</v>
      </c>
      <c r="K58" s="12">
        <f>K59+K63</f>
        <v>0</v>
      </c>
      <c r="L58" s="8">
        <f t="shared" si="28"/>
        <v>7354.7</v>
      </c>
      <c r="M58" s="12">
        <f>M59+M63</f>
        <v>0</v>
      </c>
      <c r="N58" s="12">
        <f>N59+N63</f>
        <v>7354.7</v>
      </c>
      <c r="O58" s="12">
        <f>O59+O63</f>
        <v>0</v>
      </c>
      <c r="P58" s="12">
        <f>P59+P63</f>
        <v>0</v>
      </c>
    </row>
    <row r="59" spans="1:16" s="31" customFormat="1" ht="89.25" hidden="1">
      <c r="A59" s="11"/>
      <c r="B59" s="1" t="s">
        <v>46</v>
      </c>
      <c r="C59" s="3" t="s">
        <v>14</v>
      </c>
      <c r="D59" s="48">
        <v>13</v>
      </c>
      <c r="E59" s="3" t="s">
        <v>166</v>
      </c>
      <c r="F59" s="3" t="s">
        <v>47</v>
      </c>
      <c r="G59" s="8">
        <f t="shared" si="18"/>
        <v>5156.3999999999996</v>
      </c>
      <c r="H59" s="12">
        <f>H60</f>
        <v>0</v>
      </c>
      <c r="I59" s="12">
        <f>I60</f>
        <v>5156.3999999999996</v>
      </c>
      <c r="J59" s="12">
        <f>J60</f>
        <v>0</v>
      </c>
      <c r="K59" s="12">
        <f>K60</f>
        <v>0</v>
      </c>
      <c r="L59" s="8">
        <f t="shared" si="28"/>
        <v>5156.3999999999996</v>
      </c>
      <c r="M59" s="12">
        <f>M60</f>
        <v>0</v>
      </c>
      <c r="N59" s="12">
        <f>N60</f>
        <v>5156.3999999999996</v>
      </c>
      <c r="O59" s="12">
        <f>O60</f>
        <v>0</v>
      </c>
      <c r="P59" s="12">
        <f>P60</f>
        <v>0</v>
      </c>
    </row>
    <row r="60" spans="1:16" s="31" customFormat="1" ht="38.25" hidden="1">
      <c r="A60" s="11"/>
      <c r="B60" s="1" t="s">
        <v>96</v>
      </c>
      <c r="C60" s="3" t="s">
        <v>14</v>
      </c>
      <c r="D60" s="48">
        <v>13</v>
      </c>
      <c r="E60" s="3" t="s">
        <v>166</v>
      </c>
      <c r="F60" s="3" t="s">
        <v>97</v>
      </c>
      <c r="G60" s="8">
        <f t="shared" si="18"/>
        <v>5156.3999999999996</v>
      </c>
      <c r="H60" s="12">
        <f>H61+H62</f>
        <v>0</v>
      </c>
      <c r="I60" s="12">
        <f>I61+I62</f>
        <v>5156.3999999999996</v>
      </c>
      <c r="J60" s="12">
        <f>J61+J62</f>
        <v>0</v>
      </c>
      <c r="K60" s="12">
        <f>K61+K62</f>
        <v>0</v>
      </c>
      <c r="L60" s="8">
        <f t="shared" si="28"/>
        <v>5156.3999999999996</v>
      </c>
      <c r="M60" s="12">
        <f>M61+M62</f>
        <v>0</v>
      </c>
      <c r="N60" s="12">
        <f>N61+N62</f>
        <v>5156.3999999999996</v>
      </c>
      <c r="O60" s="12">
        <f>O61+O62</f>
        <v>0</v>
      </c>
      <c r="P60" s="12">
        <f>P61+P62</f>
        <v>0</v>
      </c>
    </row>
    <row r="61" spans="1:16" s="31" customFormat="1" ht="51" hidden="1">
      <c r="A61" s="11"/>
      <c r="B61" s="1" t="s">
        <v>98</v>
      </c>
      <c r="C61" s="3" t="s">
        <v>14</v>
      </c>
      <c r="D61" s="48">
        <v>13</v>
      </c>
      <c r="E61" s="3" t="s">
        <v>166</v>
      </c>
      <c r="F61" s="3" t="s">
        <v>99</v>
      </c>
      <c r="G61" s="8">
        <f t="shared" si="18"/>
        <v>4757.3999999999996</v>
      </c>
      <c r="H61" s="12">
        <v>0</v>
      </c>
      <c r="I61" s="12">
        <v>4757.3999999999996</v>
      </c>
      <c r="J61" s="12">
        <v>0</v>
      </c>
      <c r="K61" s="12">
        <v>0</v>
      </c>
      <c r="L61" s="8">
        <f t="shared" si="28"/>
        <v>4757.3999999999996</v>
      </c>
      <c r="M61" s="12">
        <v>0</v>
      </c>
      <c r="N61" s="12">
        <v>4757.3999999999996</v>
      </c>
      <c r="O61" s="12">
        <v>0</v>
      </c>
      <c r="P61" s="12">
        <v>0</v>
      </c>
    </row>
    <row r="62" spans="1:16" s="31" customFormat="1" ht="51" hidden="1">
      <c r="A62" s="11"/>
      <c r="B62" s="1" t="s">
        <v>100</v>
      </c>
      <c r="C62" s="3" t="s">
        <v>14</v>
      </c>
      <c r="D62" s="48">
        <v>13</v>
      </c>
      <c r="E62" s="3" t="s">
        <v>166</v>
      </c>
      <c r="F62" s="3" t="s">
        <v>101</v>
      </c>
      <c r="G62" s="8">
        <f t="shared" si="18"/>
        <v>399</v>
      </c>
      <c r="H62" s="12">
        <v>0</v>
      </c>
      <c r="I62" s="12">
        <v>399</v>
      </c>
      <c r="J62" s="12">
        <v>0</v>
      </c>
      <c r="K62" s="12">
        <v>0</v>
      </c>
      <c r="L62" s="8">
        <f t="shared" si="28"/>
        <v>399</v>
      </c>
      <c r="M62" s="12">
        <v>0</v>
      </c>
      <c r="N62" s="12">
        <v>399</v>
      </c>
      <c r="O62" s="12">
        <v>0</v>
      </c>
      <c r="P62" s="12">
        <v>0</v>
      </c>
    </row>
    <row r="63" spans="1:16" s="31" customFormat="1" ht="25.5" hidden="1">
      <c r="A63" s="11"/>
      <c r="B63" s="1" t="s">
        <v>48</v>
      </c>
      <c r="C63" s="3" t="s">
        <v>14</v>
      </c>
      <c r="D63" s="48">
        <v>13</v>
      </c>
      <c r="E63" s="3" t="s">
        <v>166</v>
      </c>
      <c r="F63" s="3" t="s">
        <v>49</v>
      </c>
      <c r="G63" s="8">
        <f t="shared" si="18"/>
        <v>2198.3000000000002</v>
      </c>
      <c r="H63" s="12">
        <f t="shared" ref="H63:P63" si="29">H64</f>
        <v>0</v>
      </c>
      <c r="I63" s="12">
        <f t="shared" si="29"/>
        <v>2198.3000000000002</v>
      </c>
      <c r="J63" s="12">
        <f t="shared" si="29"/>
        <v>0</v>
      </c>
      <c r="K63" s="12">
        <f t="shared" si="29"/>
        <v>0</v>
      </c>
      <c r="L63" s="8">
        <f t="shared" si="28"/>
        <v>2198.3000000000002</v>
      </c>
      <c r="M63" s="12">
        <f t="shared" si="29"/>
        <v>0</v>
      </c>
      <c r="N63" s="12">
        <f t="shared" si="29"/>
        <v>2198.3000000000002</v>
      </c>
      <c r="O63" s="12">
        <f t="shared" si="29"/>
        <v>0</v>
      </c>
      <c r="P63" s="12">
        <f t="shared" si="29"/>
        <v>0</v>
      </c>
    </row>
    <row r="64" spans="1:16" s="31" customFormat="1" ht="38.25" hidden="1">
      <c r="A64" s="11"/>
      <c r="B64" s="1" t="s">
        <v>50</v>
      </c>
      <c r="C64" s="3" t="s">
        <v>14</v>
      </c>
      <c r="D64" s="48">
        <v>13</v>
      </c>
      <c r="E64" s="3" t="s">
        <v>166</v>
      </c>
      <c r="F64" s="3" t="s">
        <v>51</v>
      </c>
      <c r="G64" s="8">
        <f t="shared" si="18"/>
        <v>2198.3000000000002</v>
      </c>
      <c r="H64" s="12">
        <f>H66</f>
        <v>0</v>
      </c>
      <c r="I64" s="12">
        <f>I65+I66</f>
        <v>2198.3000000000002</v>
      </c>
      <c r="J64" s="12">
        <f>J66</f>
        <v>0</v>
      </c>
      <c r="K64" s="12">
        <f>K66</f>
        <v>0</v>
      </c>
      <c r="L64" s="8">
        <f t="shared" si="28"/>
        <v>2198.3000000000002</v>
      </c>
      <c r="M64" s="12">
        <f>M66</f>
        <v>0</v>
      </c>
      <c r="N64" s="12">
        <f>N65+N66</f>
        <v>2198.3000000000002</v>
      </c>
      <c r="O64" s="12">
        <f>O66</f>
        <v>0</v>
      </c>
      <c r="P64" s="12">
        <f>P66</f>
        <v>0</v>
      </c>
    </row>
    <row r="65" spans="1:16" s="31" customFormat="1" ht="38.25" hidden="1">
      <c r="A65" s="11"/>
      <c r="B65" s="1" t="s">
        <v>55</v>
      </c>
      <c r="C65" s="3" t="s">
        <v>14</v>
      </c>
      <c r="D65" s="48">
        <v>14</v>
      </c>
      <c r="E65" s="3" t="s">
        <v>166</v>
      </c>
      <c r="F65" s="3" t="s">
        <v>54</v>
      </c>
      <c r="G65" s="8">
        <f t="shared" si="18"/>
        <v>60</v>
      </c>
      <c r="H65" s="12">
        <v>0</v>
      </c>
      <c r="I65" s="12">
        <v>60</v>
      </c>
      <c r="J65" s="12">
        <v>0</v>
      </c>
      <c r="K65" s="12">
        <v>0</v>
      </c>
      <c r="L65" s="8">
        <f t="shared" si="28"/>
        <v>60</v>
      </c>
      <c r="M65" s="12">
        <v>0</v>
      </c>
      <c r="N65" s="12">
        <v>60</v>
      </c>
      <c r="O65" s="12">
        <v>0</v>
      </c>
      <c r="P65" s="12">
        <v>0</v>
      </c>
    </row>
    <row r="66" spans="1:16" s="31" customFormat="1" ht="38.25" hidden="1">
      <c r="A66" s="11"/>
      <c r="B66" s="1" t="s">
        <v>52</v>
      </c>
      <c r="C66" s="3" t="s">
        <v>14</v>
      </c>
      <c r="D66" s="48">
        <v>13</v>
      </c>
      <c r="E66" s="3" t="s">
        <v>166</v>
      </c>
      <c r="F66" s="3" t="s">
        <v>53</v>
      </c>
      <c r="G66" s="8">
        <f t="shared" si="18"/>
        <v>2138.3000000000002</v>
      </c>
      <c r="H66" s="12">
        <v>0</v>
      </c>
      <c r="I66" s="12">
        <v>2138.3000000000002</v>
      </c>
      <c r="J66" s="12">
        <v>0</v>
      </c>
      <c r="K66" s="12">
        <v>0</v>
      </c>
      <c r="L66" s="8">
        <f t="shared" si="28"/>
        <v>2138.3000000000002</v>
      </c>
      <c r="M66" s="12">
        <v>0</v>
      </c>
      <c r="N66" s="12">
        <v>2138.3000000000002</v>
      </c>
      <c r="O66" s="12">
        <v>0</v>
      </c>
      <c r="P66" s="12">
        <v>0</v>
      </c>
    </row>
    <row r="67" spans="1:16" s="31" customFormat="1" ht="53.25" customHeight="1">
      <c r="A67" s="11"/>
      <c r="B67" s="1" t="s">
        <v>167</v>
      </c>
      <c r="C67" s="3" t="s">
        <v>14</v>
      </c>
      <c r="D67" s="3" t="s">
        <v>109</v>
      </c>
      <c r="E67" s="3" t="s">
        <v>111</v>
      </c>
      <c r="F67" s="3"/>
      <c r="G67" s="8">
        <f t="shared" si="18"/>
        <v>-300</v>
      </c>
      <c r="H67" s="12">
        <f>H73</f>
        <v>-300</v>
      </c>
      <c r="I67" s="12">
        <f t="shared" ref="I67:K67" si="30">I68+I73</f>
        <v>0</v>
      </c>
      <c r="J67" s="12">
        <f t="shared" si="30"/>
        <v>0</v>
      </c>
      <c r="K67" s="12">
        <f t="shared" si="30"/>
        <v>0</v>
      </c>
      <c r="L67" s="8">
        <f t="shared" si="28"/>
        <v>-300</v>
      </c>
      <c r="M67" s="12">
        <f>M73</f>
        <v>-300</v>
      </c>
      <c r="N67" s="12">
        <f t="shared" ref="N67:P67" si="31">N68+N73</f>
        <v>0</v>
      </c>
      <c r="O67" s="12">
        <f t="shared" si="31"/>
        <v>0</v>
      </c>
      <c r="P67" s="12">
        <f t="shared" si="31"/>
        <v>0</v>
      </c>
    </row>
    <row r="68" spans="1:16" s="31" customFormat="1" ht="36.75" hidden="1" customHeight="1">
      <c r="A68" s="11"/>
      <c r="B68" s="1" t="s">
        <v>118</v>
      </c>
      <c r="C68" s="3" t="s">
        <v>14</v>
      </c>
      <c r="D68" s="3" t="s">
        <v>109</v>
      </c>
      <c r="E68" s="3" t="s">
        <v>119</v>
      </c>
      <c r="F68" s="3"/>
      <c r="G68" s="8">
        <f>SUM(H68:K68)</f>
        <v>50</v>
      </c>
      <c r="H68" s="12">
        <f>H69</f>
        <v>50</v>
      </c>
      <c r="I68" s="12">
        <f t="shared" ref="I68:K71" si="32">I69</f>
        <v>0</v>
      </c>
      <c r="J68" s="12">
        <f t="shared" si="32"/>
        <v>0</v>
      </c>
      <c r="K68" s="12">
        <f t="shared" si="32"/>
        <v>0</v>
      </c>
      <c r="L68" s="8">
        <f>SUM(M68:P68)</f>
        <v>50</v>
      </c>
      <c r="M68" s="12">
        <f>M69</f>
        <v>50</v>
      </c>
      <c r="N68" s="12">
        <f t="shared" ref="N68:P71" si="33">N69</f>
        <v>0</v>
      </c>
      <c r="O68" s="12">
        <f t="shared" si="33"/>
        <v>0</v>
      </c>
      <c r="P68" s="12">
        <f t="shared" si="33"/>
        <v>0</v>
      </c>
    </row>
    <row r="69" spans="1:16" s="31" customFormat="1" ht="102" hidden="1">
      <c r="A69" s="11"/>
      <c r="B69" s="1" t="s">
        <v>168</v>
      </c>
      <c r="C69" s="3" t="s">
        <v>14</v>
      </c>
      <c r="D69" s="3" t="s">
        <v>109</v>
      </c>
      <c r="E69" s="3" t="s">
        <v>120</v>
      </c>
      <c r="F69" s="3"/>
      <c r="G69" s="8">
        <f>SUM(H69:K69)</f>
        <v>50</v>
      </c>
      <c r="H69" s="12">
        <f>H70</f>
        <v>50</v>
      </c>
      <c r="I69" s="12">
        <f t="shared" si="32"/>
        <v>0</v>
      </c>
      <c r="J69" s="12">
        <f t="shared" si="32"/>
        <v>0</v>
      </c>
      <c r="K69" s="12">
        <f t="shared" si="32"/>
        <v>0</v>
      </c>
      <c r="L69" s="8">
        <f>SUM(M69:P69)</f>
        <v>50</v>
      </c>
      <c r="M69" s="12">
        <f>M70</f>
        <v>50</v>
      </c>
      <c r="N69" s="12">
        <f t="shared" si="33"/>
        <v>0</v>
      </c>
      <c r="O69" s="12">
        <f t="shared" si="33"/>
        <v>0</v>
      </c>
      <c r="P69" s="12">
        <f t="shared" si="33"/>
        <v>0</v>
      </c>
    </row>
    <row r="70" spans="1:16" s="31" customFormat="1" ht="38.25" hidden="1">
      <c r="A70" s="11"/>
      <c r="B70" s="1" t="s">
        <v>73</v>
      </c>
      <c r="C70" s="3" t="s">
        <v>14</v>
      </c>
      <c r="D70" s="3" t="s">
        <v>109</v>
      </c>
      <c r="E70" s="3" t="s">
        <v>120</v>
      </c>
      <c r="F70" s="3" t="s">
        <v>49</v>
      </c>
      <c r="G70" s="8">
        <f t="shared" si="18"/>
        <v>50</v>
      </c>
      <c r="H70" s="12">
        <f>H71</f>
        <v>50</v>
      </c>
      <c r="I70" s="12">
        <f t="shared" si="32"/>
        <v>0</v>
      </c>
      <c r="J70" s="12">
        <f t="shared" si="32"/>
        <v>0</v>
      </c>
      <c r="K70" s="12">
        <f t="shared" si="32"/>
        <v>0</v>
      </c>
      <c r="L70" s="8">
        <f t="shared" ref="L70:L73" si="34">M70+N70+O70+P70</f>
        <v>50</v>
      </c>
      <c r="M70" s="12">
        <f>M71</f>
        <v>50</v>
      </c>
      <c r="N70" s="12">
        <f t="shared" si="33"/>
        <v>0</v>
      </c>
      <c r="O70" s="12">
        <f t="shared" si="33"/>
        <v>0</v>
      </c>
      <c r="P70" s="12">
        <f t="shared" si="33"/>
        <v>0</v>
      </c>
    </row>
    <row r="71" spans="1:16" s="31" customFormat="1" ht="42.75" hidden="1" customHeight="1">
      <c r="A71" s="11"/>
      <c r="B71" s="1" t="s">
        <v>50</v>
      </c>
      <c r="C71" s="3" t="s">
        <v>14</v>
      </c>
      <c r="D71" s="3" t="s">
        <v>109</v>
      </c>
      <c r="E71" s="3" t="s">
        <v>120</v>
      </c>
      <c r="F71" s="3" t="s">
        <v>51</v>
      </c>
      <c r="G71" s="8">
        <f t="shared" si="18"/>
        <v>50</v>
      </c>
      <c r="H71" s="12">
        <f>H72</f>
        <v>50</v>
      </c>
      <c r="I71" s="12">
        <f t="shared" si="32"/>
        <v>0</v>
      </c>
      <c r="J71" s="12">
        <f t="shared" si="32"/>
        <v>0</v>
      </c>
      <c r="K71" s="12">
        <f t="shared" si="32"/>
        <v>0</v>
      </c>
      <c r="L71" s="8">
        <f t="shared" si="34"/>
        <v>50</v>
      </c>
      <c r="M71" s="12">
        <f>M72</f>
        <v>50</v>
      </c>
      <c r="N71" s="12">
        <f t="shared" si="33"/>
        <v>0</v>
      </c>
      <c r="O71" s="12">
        <f t="shared" si="33"/>
        <v>0</v>
      </c>
      <c r="P71" s="12">
        <f t="shared" si="33"/>
        <v>0</v>
      </c>
    </row>
    <row r="72" spans="1:16" s="31" customFormat="1" ht="42.75" hidden="1" customHeight="1">
      <c r="A72" s="11"/>
      <c r="B72" s="1" t="s">
        <v>52</v>
      </c>
      <c r="C72" s="3" t="s">
        <v>14</v>
      </c>
      <c r="D72" s="3" t="s">
        <v>109</v>
      </c>
      <c r="E72" s="3" t="s">
        <v>120</v>
      </c>
      <c r="F72" s="3" t="s">
        <v>53</v>
      </c>
      <c r="G72" s="8">
        <f t="shared" si="18"/>
        <v>50</v>
      </c>
      <c r="H72" s="12">
        <v>50</v>
      </c>
      <c r="I72" s="12">
        <v>0</v>
      </c>
      <c r="J72" s="12">
        <v>0</v>
      </c>
      <c r="K72" s="12">
        <v>0</v>
      </c>
      <c r="L72" s="8">
        <f t="shared" si="34"/>
        <v>50</v>
      </c>
      <c r="M72" s="12">
        <v>50</v>
      </c>
      <c r="N72" s="12">
        <v>0</v>
      </c>
      <c r="O72" s="12">
        <v>0</v>
      </c>
      <c r="P72" s="12">
        <v>0</v>
      </c>
    </row>
    <row r="73" spans="1:16" s="31" customFormat="1" ht="51">
      <c r="A73" s="11"/>
      <c r="B73" s="1" t="s">
        <v>121</v>
      </c>
      <c r="C73" s="3" t="s">
        <v>14</v>
      </c>
      <c r="D73" s="48">
        <v>13</v>
      </c>
      <c r="E73" s="3" t="s">
        <v>122</v>
      </c>
      <c r="F73" s="3"/>
      <c r="G73" s="8">
        <f t="shared" si="18"/>
        <v>-300</v>
      </c>
      <c r="H73" s="12">
        <f>H74</f>
        <v>-300</v>
      </c>
      <c r="I73" s="12">
        <f t="shared" ref="I73:K75" si="35">I74</f>
        <v>0</v>
      </c>
      <c r="J73" s="12">
        <f t="shared" si="35"/>
        <v>0</v>
      </c>
      <c r="K73" s="12">
        <f t="shared" si="35"/>
        <v>0</v>
      </c>
      <c r="L73" s="8">
        <f t="shared" si="34"/>
        <v>-300</v>
      </c>
      <c r="M73" s="12">
        <f>M74</f>
        <v>-300</v>
      </c>
      <c r="N73" s="12">
        <f t="shared" ref="N73:P75" si="36">N74</f>
        <v>0</v>
      </c>
      <c r="O73" s="12">
        <f t="shared" si="36"/>
        <v>0</v>
      </c>
      <c r="P73" s="12">
        <f t="shared" si="36"/>
        <v>0</v>
      </c>
    </row>
    <row r="74" spans="1:16" s="31" customFormat="1" ht="114.75">
      <c r="A74" s="11"/>
      <c r="B74" s="1" t="s">
        <v>169</v>
      </c>
      <c r="C74" s="3" t="s">
        <v>14</v>
      </c>
      <c r="D74" s="48">
        <v>13</v>
      </c>
      <c r="E74" s="3" t="s">
        <v>123</v>
      </c>
      <c r="F74" s="3"/>
      <c r="G74" s="8">
        <f>SUM(H74:K74)</f>
        <v>-300</v>
      </c>
      <c r="H74" s="12">
        <f>H75</f>
        <v>-300</v>
      </c>
      <c r="I74" s="12">
        <f t="shared" si="35"/>
        <v>0</v>
      </c>
      <c r="J74" s="12">
        <f t="shared" si="35"/>
        <v>0</v>
      </c>
      <c r="K74" s="12">
        <f t="shared" si="35"/>
        <v>0</v>
      </c>
      <c r="L74" s="8">
        <f>SUM(M74:P74)</f>
        <v>-300</v>
      </c>
      <c r="M74" s="12">
        <f>M75</f>
        <v>-300</v>
      </c>
      <c r="N74" s="12">
        <f t="shared" si="36"/>
        <v>0</v>
      </c>
      <c r="O74" s="12">
        <f t="shared" si="36"/>
        <v>0</v>
      </c>
      <c r="P74" s="12">
        <f t="shared" si="36"/>
        <v>0</v>
      </c>
    </row>
    <row r="75" spans="1:16" s="31" customFormat="1" ht="38.25">
      <c r="A75" s="11"/>
      <c r="B75" s="1" t="s">
        <v>73</v>
      </c>
      <c r="C75" s="3" t="s">
        <v>14</v>
      </c>
      <c r="D75" s="48">
        <v>13</v>
      </c>
      <c r="E75" s="3" t="s">
        <v>123</v>
      </c>
      <c r="F75" s="3" t="s">
        <v>49</v>
      </c>
      <c r="G75" s="8">
        <f t="shared" si="18"/>
        <v>-300</v>
      </c>
      <c r="H75" s="12">
        <f>H76</f>
        <v>-300</v>
      </c>
      <c r="I75" s="12">
        <f t="shared" si="35"/>
        <v>0</v>
      </c>
      <c r="J75" s="12">
        <f t="shared" si="35"/>
        <v>0</v>
      </c>
      <c r="K75" s="12">
        <f t="shared" si="35"/>
        <v>0</v>
      </c>
      <c r="L75" s="8">
        <f t="shared" ref="L75" si="37">M75+N75+O75+P75</f>
        <v>-300</v>
      </c>
      <c r="M75" s="12">
        <f>M76</f>
        <v>-300</v>
      </c>
      <c r="N75" s="12">
        <f t="shared" si="36"/>
        <v>0</v>
      </c>
      <c r="O75" s="12">
        <f t="shared" si="36"/>
        <v>0</v>
      </c>
      <c r="P75" s="12">
        <f t="shared" si="36"/>
        <v>0</v>
      </c>
    </row>
    <row r="76" spans="1:16" s="31" customFormat="1" ht="39.950000000000003" customHeight="1">
      <c r="A76" s="11"/>
      <c r="B76" s="1" t="s">
        <v>50</v>
      </c>
      <c r="C76" s="3" t="s">
        <v>14</v>
      </c>
      <c r="D76" s="48">
        <v>13</v>
      </c>
      <c r="E76" s="3" t="s">
        <v>123</v>
      </c>
      <c r="F76" s="3" t="s">
        <v>51</v>
      </c>
      <c r="G76" s="8">
        <f t="shared" si="18"/>
        <v>-300</v>
      </c>
      <c r="H76" s="12">
        <f>'кор-ка пр. 9.1'!I76</f>
        <v>-300</v>
      </c>
      <c r="I76" s="12">
        <f>'кор-ка пр. 9.1'!J76</f>
        <v>0</v>
      </c>
      <c r="J76" s="12">
        <f>'кор-ка пр. 9.1'!K76</f>
        <v>0</v>
      </c>
      <c r="K76" s="12">
        <f>'кор-ка пр. 9.1'!L76</f>
        <v>0</v>
      </c>
      <c r="L76" s="8">
        <f>'кор-ка пр. 9.1'!M76</f>
        <v>-300</v>
      </c>
      <c r="M76" s="12">
        <f>'кор-ка пр. 9.1'!N76</f>
        <v>-300</v>
      </c>
      <c r="N76" s="12">
        <f>'кор-ка пр. 9.1'!O76</f>
        <v>0</v>
      </c>
      <c r="O76" s="12">
        <f>'кор-ка пр. 9.1'!P76</f>
        <v>0</v>
      </c>
      <c r="P76" s="12">
        <f>'кор-ка пр. 9.1'!Q76</f>
        <v>0</v>
      </c>
    </row>
    <row r="77" spans="1:16" s="31" customFormat="1" ht="12.75">
      <c r="A77" s="11"/>
      <c r="B77" s="1" t="s">
        <v>173</v>
      </c>
      <c r="C77" s="3" t="s">
        <v>14</v>
      </c>
      <c r="D77" s="48">
        <v>13</v>
      </c>
      <c r="E77" s="3" t="s">
        <v>136</v>
      </c>
      <c r="F77" s="3"/>
      <c r="G77" s="8">
        <f>SUM(H77:K77)</f>
        <v>300</v>
      </c>
      <c r="H77" s="12">
        <f>H78</f>
        <v>300</v>
      </c>
      <c r="I77" s="12">
        <f t="shared" ref="I77:K79" si="38">I78</f>
        <v>0</v>
      </c>
      <c r="J77" s="12">
        <f t="shared" si="38"/>
        <v>0</v>
      </c>
      <c r="K77" s="12">
        <f t="shared" si="38"/>
        <v>0</v>
      </c>
      <c r="L77" s="8">
        <f>SUM(M77:P77)</f>
        <v>300</v>
      </c>
      <c r="M77" s="12">
        <f>M78</f>
        <v>300</v>
      </c>
      <c r="N77" s="12">
        <f t="shared" ref="N77:P79" si="39">N78</f>
        <v>0</v>
      </c>
      <c r="O77" s="12">
        <f t="shared" si="39"/>
        <v>0</v>
      </c>
      <c r="P77" s="12">
        <f t="shared" si="39"/>
        <v>0</v>
      </c>
    </row>
    <row r="78" spans="1:16" s="31" customFormat="1" ht="12.75">
      <c r="A78" s="11"/>
      <c r="B78" s="1" t="s">
        <v>241</v>
      </c>
      <c r="C78" s="3" t="s">
        <v>14</v>
      </c>
      <c r="D78" s="48">
        <v>13</v>
      </c>
      <c r="E78" s="3" t="s">
        <v>138</v>
      </c>
      <c r="F78" s="3"/>
      <c r="G78" s="8">
        <f>SUM(H78:K78)</f>
        <v>300</v>
      </c>
      <c r="H78" s="12">
        <f>H79</f>
        <v>300</v>
      </c>
      <c r="I78" s="12">
        <f t="shared" si="38"/>
        <v>0</v>
      </c>
      <c r="J78" s="12">
        <f t="shared" si="38"/>
        <v>0</v>
      </c>
      <c r="K78" s="12">
        <f t="shared" si="38"/>
        <v>0</v>
      </c>
      <c r="L78" s="8">
        <f>SUM(M78:P78)</f>
        <v>300</v>
      </c>
      <c r="M78" s="12">
        <f>M79</f>
        <v>300</v>
      </c>
      <c r="N78" s="12">
        <f t="shared" si="39"/>
        <v>0</v>
      </c>
      <c r="O78" s="12">
        <f t="shared" si="39"/>
        <v>0</v>
      </c>
      <c r="P78" s="12">
        <f t="shared" si="39"/>
        <v>0</v>
      </c>
    </row>
    <row r="79" spans="1:16" s="31" customFormat="1" ht="38.25">
      <c r="A79" s="11"/>
      <c r="B79" s="1" t="s">
        <v>73</v>
      </c>
      <c r="C79" s="3" t="s">
        <v>14</v>
      </c>
      <c r="D79" s="48">
        <v>13</v>
      </c>
      <c r="E79" s="3" t="s">
        <v>138</v>
      </c>
      <c r="F79" s="3" t="s">
        <v>49</v>
      </c>
      <c r="G79" s="8">
        <f t="shared" ref="G79:G82" si="40">H79+I79+J79+K79</f>
        <v>300</v>
      </c>
      <c r="H79" s="12">
        <f>H80</f>
        <v>300</v>
      </c>
      <c r="I79" s="12">
        <f t="shared" si="38"/>
        <v>0</v>
      </c>
      <c r="J79" s="12">
        <f t="shared" si="38"/>
        <v>0</v>
      </c>
      <c r="K79" s="12">
        <f t="shared" si="38"/>
        <v>0</v>
      </c>
      <c r="L79" s="8">
        <f t="shared" ref="L79" si="41">M79+N79+O79+P79</f>
        <v>300</v>
      </c>
      <c r="M79" s="12">
        <f>M80</f>
        <v>300</v>
      </c>
      <c r="N79" s="12">
        <f t="shared" si="39"/>
        <v>0</v>
      </c>
      <c r="O79" s="12">
        <f t="shared" si="39"/>
        <v>0</v>
      </c>
      <c r="P79" s="12">
        <f t="shared" si="39"/>
        <v>0</v>
      </c>
    </row>
    <row r="80" spans="1:16" s="31" customFormat="1" ht="39.950000000000003" customHeight="1">
      <c r="A80" s="11"/>
      <c r="B80" s="1" t="s">
        <v>50</v>
      </c>
      <c r="C80" s="3" t="s">
        <v>14</v>
      </c>
      <c r="D80" s="48">
        <v>13</v>
      </c>
      <c r="E80" s="3" t="s">
        <v>138</v>
      </c>
      <c r="F80" s="3" t="s">
        <v>51</v>
      </c>
      <c r="G80" s="8">
        <f t="shared" si="40"/>
        <v>300</v>
      </c>
      <c r="H80" s="12">
        <f>'кор-ка пр. 9.1'!I81</f>
        <v>300</v>
      </c>
      <c r="I80" s="12">
        <f>'кор-ка пр. 9.1'!J81</f>
        <v>0</v>
      </c>
      <c r="J80" s="12">
        <f>'кор-ка пр. 9.1'!K81</f>
        <v>0</v>
      </c>
      <c r="K80" s="12">
        <f>'кор-ка пр. 9.1'!L81</f>
        <v>0</v>
      </c>
      <c r="L80" s="8">
        <f>'кор-ка пр. 9.1'!M81</f>
        <v>300</v>
      </c>
      <c r="M80" s="12">
        <f>'кор-ка пр. 9.1'!N81</f>
        <v>300</v>
      </c>
      <c r="N80" s="12">
        <f>'кор-ка пр. 9.1'!O81</f>
        <v>0</v>
      </c>
      <c r="O80" s="12">
        <f>'кор-ка пр. 9.1'!P81</f>
        <v>0</v>
      </c>
      <c r="P80" s="12">
        <f>'кор-ка пр. 9.1'!Q81</f>
        <v>0</v>
      </c>
    </row>
    <row r="81" spans="1:16" s="30" customFormat="1" ht="25.5">
      <c r="A81" s="5"/>
      <c r="B81" s="6" t="s">
        <v>2</v>
      </c>
      <c r="C81" s="4" t="s">
        <v>17</v>
      </c>
      <c r="D81" s="4" t="s">
        <v>15</v>
      </c>
      <c r="E81" s="4"/>
      <c r="F81" s="4"/>
      <c r="G81" s="8">
        <f t="shared" si="40"/>
        <v>0</v>
      </c>
      <c r="H81" s="8">
        <f>H82</f>
        <v>14.9</v>
      </c>
      <c r="I81" s="8">
        <f t="shared" ref="I81:P82" si="42">I82</f>
        <v>0</v>
      </c>
      <c r="J81" s="8">
        <f t="shared" si="42"/>
        <v>-14.9</v>
      </c>
      <c r="K81" s="8">
        <f t="shared" si="42"/>
        <v>0</v>
      </c>
      <c r="L81" s="8">
        <f t="shared" si="42"/>
        <v>0</v>
      </c>
      <c r="M81" s="8">
        <f t="shared" si="42"/>
        <v>14.9</v>
      </c>
      <c r="N81" s="8">
        <f t="shared" si="42"/>
        <v>0</v>
      </c>
      <c r="O81" s="8">
        <f t="shared" si="42"/>
        <v>-14.9</v>
      </c>
      <c r="P81" s="8">
        <f t="shared" si="42"/>
        <v>0</v>
      </c>
    </row>
    <row r="82" spans="1:16" s="30" customFormat="1" ht="53.25" customHeight="1">
      <c r="A82" s="5"/>
      <c r="B82" s="6" t="s">
        <v>35</v>
      </c>
      <c r="C82" s="4" t="s">
        <v>17</v>
      </c>
      <c r="D82" s="4" t="s">
        <v>32</v>
      </c>
      <c r="E82" s="4"/>
      <c r="F82" s="4"/>
      <c r="G82" s="8">
        <f t="shared" si="40"/>
        <v>0</v>
      </c>
      <c r="H82" s="8">
        <f>H83</f>
        <v>14.9</v>
      </c>
      <c r="I82" s="8">
        <f t="shared" si="42"/>
        <v>0</v>
      </c>
      <c r="J82" s="8">
        <f t="shared" si="42"/>
        <v>-14.9</v>
      </c>
      <c r="K82" s="8">
        <f t="shared" si="42"/>
        <v>0</v>
      </c>
      <c r="L82" s="8">
        <f t="shared" ref="L82" si="43">M82+N82+O82+P82</f>
        <v>0</v>
      </c>
      <c r="M82" s="8">
        <f t="shared" si="42"/>
        <v>14.9</v>
      </c>
      <c r="N82" s="8">
        <f t="shared" si="42"/>
        <v>0</v>
      </c>
      <c r="O82" s="8">
        <f t="shared" si="42"/>
        <v>-14.9</v>
      </c>
      <c r="P82" s="8">
        <f t="shared" si="42"/>
        <v>0</v>
      </c>
    </row>
    <row r="83" spans="1:16" s="31" customFormat="1" ht="54.75" customHeight="1">
      <c r="A83" s="11"/>
      <c r="B83" s="1" t="s">
        <v>116</v>
      </c>
      <c r="C83" s="3" t="s">
        <v>17</v>
      </c>
      <c r="D83" s="3" t="s">
        <v>32</v>
      </c>
      <c r="E83" s="3" t="s">
        <v>117</v>
      </c>
      <c r="F83" s="3"/>
      <c r="G83" s="8">
        <f>SUM(H83:K83)</f>
        <v>0</v>
      </c>
      <c r="H83" s="12">
        <f>H84+H89+H92</f>
        <v>14.9</v>
      </c>
      <c r="I83" s="12">
        <f>I84+I89+I92</f>
        <v>0</v>
      </c>
      <c r="J83" s="12">
        <f>J84+J89+J92</f>
        <v>-14.9</v>
      </c>
      <c r="K83" s="12">
        <f t="shared" ref="K83:P83" si="44">K89+K92</f>
        <v>0</v>
      </c>
      <c r="L83" s="8">
        <f t="shared" si="44"/>
        <v>0</v>
      </c>
      <c r="M83" s="12">
        <f t="shared" si="44"/>
        <v>14.9</v>
      </c>
      <c r="N83" s="12">
        <f t="shared" si="44"/>
        <v>0</v>
      </c>
      <c r="O83" s="12">
        <f t="shared" si="44"/>
        <v>-14.9</v>
      </c>
      <c r="P83" s="12">
        <f t="shared" si="44"/>
        <v>0</v>
      </c>
    </row>
    <row r="84" spans="1:16" s="31" customFormat="1" ht="216.75" customHeight="1">
      <c r="A84" s="11"/>
      <c r="B84" s="15" t="s">
        <v>156</v>
      </c>
      <c r="C84" s="3" t="s">
        <v>17</v>
      </c>
      <c r="D84" s="3" t="s">
        <v>32</v>
      </c>
      <c r="E84" s="3" t="s">
        <v>170</v>
      </c>
      <c r="F84" s="3"/>
      <c r="G84" s="8">
        <f>SUM(H84:K84)</f>
        <v>0</v>
      </c>
      <c r="H84" s="12">
        <f>H87</f>
        <v>0</v>
      </c>
      <c r="I84" s="12">
        <f t="shared" ref="I84:K84" si="45">I87</f>
        <v>0</v>
      </c>
      <c r="J84" s="12">
        <f>J85+J87</f>
        <v>0</v>
      </c>
      <c r="K84" s="12">
        <f t="shared" si="45"/>
        <v>0</v>
      </c>
      <c r="L84" s="8">
        <f>SUM(M84:P84)</f>
        <v>0</v>
      </c>
      <c r="M84" s="12">
        <f>M87</f>
        <v>0</v>
      </c>
      <c r="N84" s="12">
        <f t="shared" ref="N84:P84" si="46">N87</f>
        <v>0</v>
      </c>
      <c r="O84" s="12">
        <f>O85+O87</f>
        <v>0</v>
      </c>
      <c r="P84" s="12">
        <f t="shared" si="46"/>
        <v>0</v>
      </c>
    </row>
    <row r="85" spans="1:16" s="31" customFormat="1" ht="89.25">
      <c r="A85" s="11"/>
      <c r="B85" s="1" t="s">
        <v>46</v>
      </c>
      <c r="C85" s="3" t="s">
        <v>17</v>
      </c>
      <c r="D85" s="3" t="s">
        <v>32</v>
      </c>
      <c r="E85" s="3" t="s">
        <v>170</v>
      </c>
      <c r="F85" s="3" t="s">
        <v>47</v>
      </c>
      <c r="G85" s="61">
        <f t="shared" ref="G85:G88" si="47">SUM(H85:K85)</f>
        <v>35.200000000000003</v>
      </c>
      <c r="H85" s="62">
        <f>H86</f>
        <v>0</v>
      </c>
      <c r="I85" s="62">
        <f>I86</f>
        <v>0</v>
      </c>
      <c r="J85" s="62">
        <f>J86</f>
        <v>35.200000000000003</v>
      </c>
      <c r="K85" s="62">
        <f>K86</f>
        <v>0</v>
      </c>
      <c r="L85" s="61">
        <f t="shared" ref="L85:L87" si="48">SUM(M85:P85)</f>
        <v>35.200000000000003</v>
      </c>
      <c r="M85" s="62">
        <f>M86</f>
        <v>0</v>
      </c>
      <c r="N85" s="62">
        <f>N86</f>
        <v>0</v>
      </c>
      <c r="O85" s="62">
        <f>O86</f>
        <v>35.200000000000003</v>
      </c>
      <c r="P85" s="62">
        <f>P86</f>
        <v>0</v>
      </c>
    </row>
    <row r="86" spans="1:16" s="31" customFormat="1" ht="38.25">
      <c r="A86" s="11"/>
      <c r="B86" s="1" t="s">
        <v>96</v>
      </c>
      <c r="C86" s="3" t="s">
        <v>17</v>
      </c>
      <c r="D86" s="3" t="s">
        <v>32</v>
      </c>
      <c r="E86" s="3" t="s">
        <v>170</v>
      </c>
      <c r="F86" s="3" t="s">
        <v>97</v>
      </c>
      <c r="G86" s="61">
        <f t="shared" si="47"/>
        <v>35.200000000000003</v>
      </c>
      <c r="H86" s="62">
        <f>'кор-ка пр. 9.1'!I88</f>
        <v>0</v>
      </c>
      <c r="I86" s="62">
        <f>'кор-ка пр. 9.1'!J88</f>
        <v>0</v>
      </c>
      <c r="J86" s="62">
        <f>'кор-ка пр. 9.1'!K88</f>
        <v>35.200000000000003</v>
      </c>
      <c r="K86" s="62">
        <f>'кор-ка пр. 9.1'!L88</f>
        <v>0</v>
      </c>
      <c r="L86" s="62">
        <f>'кор-ка пр. 9.1'!M88</f>
        <v>35.200000000000003</v>
      </c>
      <c r="M86" s="62">
        <f>'кор-ка пр. 9.1'!N88</f>
        <v>0</v>
      </c>
      <c r="N86" s="62">
        <f>'кор-ка пр. 9.1'!O88</f>
        <v>0</v>
      </c>
      <c r="O86" s="62">
        <f>'кор-ка пр. 9.1'!P88</f>
        <v>35.200000000000003</v>
      </c>
      <c r="P86" s="62">
        <f>'кор-ка пр. 9.1'!Q88</f>
        <v>0</v>
      </c>
    </row>
    <row r="87" spans="1:16" s="31" customFormat="1" ht="39.75" customHeight="1">
      <c r="A87" s="11"/>
      <c r="B87" s="1" t="s">
        <v>78</v>
      </c>
      <c r="C87" s="3" t="s">
        <v>17</v>
      </c>
      <c r="D87" s="3" t="s">
        <v>32</v>
      </c>
      <c r="E87" s="3" t="s">
        <v>170</v>
      </c>
      <c r="F87" s="3" t="s">
        <v>49</v>
      </c>
      <c r="G87" s="8">
        <f t="shared" si="47"/>
        <v>-35.200000000000003</v>
      </c>
      <c r="H87" s="12">
        <f>H88</f>
        <v>0</v>
      </c>
      <c r="I87" s="12">
        <f>I88</f>
        <v>0</v>
      </c>
      <c r="J87" s="12">
        <f>J88</f>
        <v>-35.200000000000003</v>
      </c>
      <c r="K87" s="12">
        <f>K88</f>
        <v>0</v>
      </c>
      <c r="L87" s="8">
        <f t="shared" si="48"/>
        <v>-35.200000000000003</v>
      </c>
      <c r="M87" s="12">
        <f>M88</f>
        <v>0</v>
      </c>
      <c r="N87" s="12">
        <f>N88</f>
        <v>0</v>
      </c>
      <c r="O87" s="12">
        <f>O88</f>
        <v>-35.200000000000003</v>
      </c>
      <c r="P87" s="12">
        <f>P88</f>
        <v>0</v>
      </c>
    </row>
    <row r="88" spans="1:16" s="31" customFormat="1" ht="39.75" customHeight="1">
      <c r="A88" s="11"/>
      <c r="B88" s="1" t="s">
        <v>50</v>
      </c>
      <c r="C88" s="3" t="s">
        <v>17</v>
      </c>
      <c r="D88" s="3" t="s">
        <v>32</v>
      </c>
      <c r="E88" s="3" t="s">
        <v>170</v>
      </c>
      <c r="F88" s="3" t="s">
        <v>51</v>
      </c>
      <c r="G88" s="8">
        <f t="shared" si="47"/>
        <v>-35.200000000000003</v>
      </c>
      <c r="H88" s="12">
        <f>'кор-ка пр. 9.1'!I91</f>
        <v>0</v>
      </c>
      <c r="I88" s="12">
        <f>'кор-ка пр. 9.1'!J91</f>
        <v>0</v>
      </c>
      <c r="J88" s="12">
        <f>'кор-ка пр. 9.1'!K91</f>
        <v>-35.200000000000003</v>
      </c>
      <c r="K88" s="12">
        <f>'кор-ка пр. 9.1'!L91</f>
        <v>0</v>
      </c>
      <c r="L88" s="8">
        <f>'кор-ка пр. 9.1'!M91</f>
        <v>-35.200000000000003</v>
      </c>
      <c r="M88" s="12">
        <f>'кор-ка пр. 9.1'!N91</f>
        <v>0</v>
      </c>
      <c r="N88" s="12">
        <f>'кор-ка пр. 9.1'!O91</f>
        <v>0</v>
      </c>
      <c r="O88" s="12">
        <f>'кор-ка пр. 9.1'!P91</f>
        <v>-35.200000000000003</v>
      </c>
      <c r="P88" s="12">
        <f>'кор-ка пр. 9.1'!Q91</f>
        <v>0</v>
      </c>
    </row>
    <row r="89" spans="1:16" s="31" customFormat="1" ht="117.75" customHeight="1">
      <c r="A89" s="11"/>
      <c r="B89" s="1" t="s">
        <v>214</v>
      </c>
      <c r="C89" s="3" t="s">
        <v>17</v>
      </c>
      <c r="D89" s="3" t="s">
        <v>32</v>
      </c>
      <c r="E89" s="3" t="s">
        <v>171</v>
      </c>
      <c r="F89" s="3"/>
      <c r="G89" s="8">
        <f>SUM(H89:K89)</f>
        <v>-14.9</v>
      </c>
      <c r="H89" s="12">
        <f>H90</f>
        <v>0</v>
      </c>
      <c r="I89" s="12">
        <f>I90+I92</f>
        <v>0</v>
      </c>
      <c r="J89" s="12">
        <f>J90+J92</f>
        <v>-14.9</v>
      </c>
      <c r="K89" s="12">
        <f t="shared" ref="K89" si="49">K90</f>
        <v>0</v>
      </c>
      <c r="L89" s="8">
        <f>SUM(M89:P89)</f>
        <v>-14.9</v>
      </c>
      <c r="M89" s="12">
        <f>M90</f>
        <v>0</v>
      </c>
      <c r="N89" s="12">
        <f>N90+N92</f>
        <v>0</v>
      </c>
      <c r="O89" s="12">
        <f>O90+O92</f>
        <v>-14.9</v>
      </c>
      <c r="P89" s="12">
        <f t="shared" ref="P89" si="50">P90</f>
        <v>0</v>
      </c>
    </row>
    <row r="90" spans="1:16" s="31" customFormat="1" ht="39.75" customHeight="1">
      <c r="A90" s="11"/>
      <c r="B90" s="1" t="s">
        <v>78</v>
      </c>
      <c r="C90" s="3" t="s">
        <v>17</v>
      </c>
      <c r="D90" s="3" t="s">
        <v>32</v>
      </c>
      <c r="E90" s="3" t="s">
        <v>171</v>
      </c>
      <c r="F90" s="3" t="s">
        <v>49</v>
      </c>
      <c r="G90" s="8">
        <f t="shared" ref="G90:G91" si="51">SUM(H90:K90)</f>
        <v>-14.9</v>
      </c>
      <c r="H90" s="12">
        <f>H91</f>
        <v>0</v>
      </c>
      <c r="I90" s="12">
        <f>I91</f>
        <v>0</v>
      </c>
      <c r="J90" s="12">
        <f>J91</f>
        <v>-14.9</v>
      </c>
      <c r="K90" s="12">
        <f>K91</f>
        <v>0</v>
      </c>
      <c r="L90" s="8">
        <f t="shared" ref="L90" si="52">SUM(M90:P90)</f>
        <v>-14.9</v>
      </c>
      <c r="M90" s="12">
        <f>M91</f>
        <v>0</v>
      </c>
      <c r="N90" s="12">
        <f>N91</f>
        <v>0</v>
      </c>
      <c r="O90" s="12">
        <f>O91</f>
        <v>-14.9</v>
      </c>
      <c r="P90" s="12">
        <f>P91</f>
        <v>0</v>
      </c>
    </row>
    <row r="91" spans="1:16" s="31" customFormat="1" ht="39.75" customHeight="1">
      <c r="A91" s="11"/>
      <c r="B91" s="1" t="s">
        <v>50</v>
      </c>
      <c r="C91" s="3" t="s">
        <v>17</v>
      </c>
      <c r="D91" s="3" t="s">
        <v>32</v>
      </c>
      <c r="E91" s="3" t="s">
        <v>171</v>
      </c>
      <c r="F91" s="3" t="s">
        <v>51</v>
      </c>
      <c r="G91" s="8">
        <f t="shared" si="51"/>
        <v>-14.9</v>
      </c>
      <c r="H91" s="12">
        <f>'кор-ка пр. 9.1'!I95</f>
        <v>0</v>
      </c>
      <c r="I91" s="12">
        <f>'кор-ка пр. 9.1'!J95</f>
        <v>0</v>
      </c>
      <c r="J91" s="12">
        <f>'кор-ка пр. 9.1'!K95</f>
        <v>-14.9</v>
      </c>
      <c r="K91" s="12">
        <f>'кор-ка пр. 9.1'!L95</f>
        <v>0</v>
      </c>
      <c r="L91" s="8">
        <f>'кор-ка пр. 9.1'!M95</f>
        <v>-14.9</v>
      </c>
      <c r="M91" s="12">
        <f>'кор-ка пр. 9.1'!N95</f>
        <v>0</v>
      </c>
      <c r="N91" s="12">
        <f>'кор-ка пр. 9.1'!O95</f>
        <v>0</v>
      </c>
      <c r="O91" s="12">
        <f>'кор-ка пр. 9.1'!P95</f>
        <v>-14.9</v>
      </c>
      <c r="P91" s="12">
        <f>'кор-ка пр. 9.1'!Q95</f>
        <v>0</v>
      </c>
    </row>
    <row r="92" spans="1:16" s="31" customFormat="1" ht="76.5">
      <c r="A92" s="11"/>
      <c r="B92" s="1" t="s">
        <v>215</v>
      </c>
      <c r="C92" s="3" t="s">
        <v>17</v>
      </c>
      <c r="D92" s="3" t="s">
        <v>32</v>
      </c>
      <c r="E92" s="3" t="s">
        <v>216</v>
      </c>
      <c r="F92" s="3"/>
      <c r="G92" s="8">
        <f>SUM(H92:K92)</f>
        <v>14.9</v>
      </c>
      <c r="H92" s="12">
        <f>H93+H95</f>
        <v>14.9</v>
      </c>
      <c r="I92" s="12">
        <f t="shared" ref="I92:K92" si="53">I95</f>
        <v>0</v>
      </c>
      <c r="J92" s="12">
        <f t="shared" si="53"/>
        <v>0</v>
      </c>
      <c r="K92" s="12">
        <f t="shared" si="53"/>
        <v>0</v>
      </c>
      <c r="L92" s="8">
        <f>SUM(M92:P92)</f>
        <v>14.9</v>
      </c>
      <c r="M92" s="12">
        <f>M93+M95</f>
        <v>14.9</v>
      </c>
      <c r="N92" s="12">
        <f t="shared" ref="N92:P92" si="54">N95</f>
        <v>0</v>
      </c>
      <c r="O92" s="12">
        <f t="shared" si="54"/>
        <v>0</v>
      </c>
      <c r="P92" s="12">
        <f t="shared" si="54"/>
        <v>0</v>
      </c>
    </row>
    <row r="93" spans="1:16" s="31" customFormat="1" ht="89.25">
      <c r="A93" s="11"/>
      <c r="B93" s="1" t="s">
        <v>46</v>
      </c>
      <c r="C93" s="3" t="s">
        <v>17</v>
      </c>
      <c r="D93" s="3" t="s">
        <v>32</v>
      </c>
      <c r="E93" s="3" t="s">
        <v>216</v>
      </c>
      <c r="F93" s="3" t="s">
        <v>47</v>
      </c>
      <c r="G93" s="61">
        <f t="shared" ref="G93:G96" si="55">SUM(H93:K93)</f>
        <v>15.1</v>
      </c>
      <c r="H93" s="62">
        <f>H94</f>
        <v>15.1</v>
      </c>
      <c r="I93" s="62">
        <f>I94</f>
        <v>0</v>
      </c>
      <c r="J93" s="62">
        <f>J94</f>
        <v>0</v>
      </c>
      <c r="K93" s="62">
        <f>K94</f>
        <v>0</v>
      </c>
      <c r="L93" s="61">
        <f t="shared" ref="L93:L95" si="56">SUM(M93:P93)</f>
        <v>15.1</v>
      </c>
      <c r="M93" s="62">
        <f>M94</f>
        <v>15.1</v>
      </c>
      <c r="N93" s="62">
        <f>N94</f>
        <v>0</v>
      </c>
      <c r="O93" s="62">
        <f>O94</f>
        <v>0</v>
      </c>
      <c r="P93" s="62">
        <f>P94</f>
        <v>0</v>
      </c>
    </row>
    <row r="94" spans="1:16" s="31" customFormat="1" ht="38.25">
      <c r="A94" s="11"/>
      <c r="B94" s="1" t="s">
        <v>96</v>
      </c>
      <c r="C94" s="3" t="s">
        <v>17</v>
      </c>
      <c r="D94" s="3" t="s">
        <v>32</v>
      </c>
      <c r="E94" s="3" t="s">
        <v>216</v>
      </c>
      <c r="F94" s="3" t="s">
        <v>97</v>
      </c>
      <c r="G94" s="61">
        <f t="shared" si="55"/>
        <v>15.1</v>
      </c>
      <c r="H94" s="62">
        <f>'кор-ка пр. 9.1'!I99</f>
        <v>15.1</v>
      </c>
      <c r="I94" s="62">
        <f>'кор-ка пр. 9.1'!J99</f>
        <v>0</v>
      </c>
      <c r="J94" s="62">
        <f>'кор-ка пр. 9.1'!K99</f>
        <v>0</v>
      </c>
      <c r="K94" s="62">
        <f>'кор-ка пр. 9.1'!L99</f>
        <v>0</v>
      </c>
      <c r="L94" s="61">
        <f>'кор-ка пр. 9.1'!M99</f>
        <v>15.1</v>
      </c>
      <c r="M94" s="62">
        <f>'кор-ка пр. 9.1'!N99</f>
        <v>15.1</v>
      </c>
      <c r="N94" s="62">
        <f>'кор-ка пр. 9.1'!O99</f>
        <v>0</v>
      </c>
      <c r="O94" s="62">
        <f>'кор-ка пр. 9.1'!P99</f>
        <v>0</v>
      </c>
      <c r="P94" s="62">
        <f>'кор-ка пр. 9.1'!Q99</f>
        <v>0</v>
      </c>
    </row>
    <row r="95" spans="1:16" s="31" customFormat="1" ht="39.75" customHeight="1">
      <c r="A95" s="11"/>
      <c r="B95" s="1" t="s">
        <v>78</v>
      </c>
      <c r="C95" s="3" t="s">
        <v>17</v>
      </c>
      <c r="D95" s="3" t="s">
        <v>32</v>
      </c>
      <c r="E95" s="3" t="s">
        <v>216</v>
      </c>
      <c r="F95" s="3" t="s">
        <v>49</v>
      </c>
      <c r="G95" s="8">
        <f t="shared" si="55"/>
        <v>-0.2</v>
      </c>
      <c r="H95" s="12">
        <f>H96</f>
        <v>-0.2</v>
      </c>
      <c r="I95" s="12">
        <f>I96</f>
        <v>0</v>
      </c>
      <c r="J95" s="12">
        <f>J96</f>
        <v>0</v>
      </c>
      <c r="K95" s="12">
        <f>K96</f>
        <v>0</v>
      </c>
      <c r="L95" s="8">
        <f t="shared" si="56"/>
        <v>-0.2</v>
      </c>
      <c r="M95" s="12">
        <f>M96</f>
        <v>-0.2</v>
      </c>
      <c r="N95" s="12">
        <f>N96</f>
        <v>0</v>
      </c>
      <c r="O95" s="12">
        <f>O96</f>
        <v>0</v>
      </c>
      <c r="P95" s="12">
        <f>P96</f>
        <v>0</v>
      </c>
    </row>
    <row r="96" spans="1:16" s="31" customFormat="1" ht="39.75" customHeight="1">
      <c r="A96" s="11"/>
      <c r="B96" s="1" t="s">
        <v>50</v>
      </c>
      <c r="C96" s="3" t="s">
        <v>17</v>
      </c>
      <c r="D96" s="3" t="s">
        <v>32</v>
      </c>
      <c r="E96" s="3" t="s">
        <v>216</v>
      </c>
      <c r="F96" s="3" t="s">
        <v>51</v>
      </c>
      <c r="G96" s="8">
        <f t="shared" si="55"/>
        <v>-0.2</v>
      </c>
      <c r="H96" s="12">
        <f>'кор-ка пр. 9.1'!I102</f>
        <v>-0.2</v>
      </c>
      <c r="I96" s="12">
        <f>'кор-ка пр. 9.1'!J102</f>
        <v>0</v>
      </c>
      <c r="J96" s="12">
        <f>'кор-ка пр. 9.1'!K102</f>
        <v>0</v>
      </c>
      <c r="K96" s="12">
        <f>'кор-ка пр. 9.1'!L102</f>
        <v>0</v>
      </c>
      <c r="L96" s="8">
        <f>'кор-ка пр. 9.1'!M102</f>
        <v>-0.2</v>
      </c>
      <c r="M96" s="12">
        <f>'кор-ка пр. 9.1'!N102</f>
        <v>-0.2</v>
      </c>
      <c r="N96" s="12">
        <f>'кор-ка пр. 9.1'!O102</f>
        <v>0</v>
      </c>
      <c r="O96" s="12">
        <f>'кор-ка пр. 9.1'!P102</f>
        <v>0</v>
      </c>
      <c r="P96" s="12">
        <f>'кор-ка пр. 9.1'!Q102</f>
        <v>0</v>
      </c>
    </row>
    <row r="97" spans="1:16" s="36" customFormat="1" ht="12.75">
      <c r="A97" s="5"/>
      <c r="B97" s="6" t="s">
        <v>34</v>
      </c>
      <c r="C97" s="4" t="s">
        <v>18</v>
      </c>
      <c r="D97" s="4" t="s">
        <v>21</v>
      </c>
      <c r="E97" s="4"/>
      <c r="F97" s="4"/>
      <c r="G97" s="61">
        <f>SUM(H97:K97)</f>
        <v>0</v>
      </c>
      <c r="H97" s="61">
        <f t="shared" ref="H97:P97" si="57">H113+H99+H117</f>
        <v>0</v>
      </c>
      <c r="I97" s="61">
        <f t="shared" si="57"/>
        <v>0</v>
      </c>
      <c r="J97" s="61">
        <f t="shared" si="57"/>
        <v>0</v>
      </c>
      <c r="K97" s="61">
        <f t="shared" si="57"/>
        <v>0</v>
      </c>
      <c r="L97" s="61">
        <f t="shared" si="57"/>
        <v>0</v>
      </c>
      <c r="M97" s="61">
        <f t="shared" si="57"/>
        <v>0</v>
      </c>
      <c r="N97" s="61">
        <f t="shared" si="57"/>
        <v>0</v>
      </c>
      <c r="O97" s="61">
        <f t="shared" si="57"/>
        <v>0</v>
      </c>
      <c r="P97" s="61">
        <f t="shared" si="57"/>
        <v>0</v>
      </c>
    </row>
    <row r="98" spans="1:16" s="36" customFormat="1" ht="25.5">
      <c r="A98" s="13"/>
      <c r="B98" s="1" t="s">
        <v>80</v>
      </c>
      <c r="C98" s="3" t="s">
        <v>18</v>
      </c>
      <c r="D98" s="3" t="s">
        <v>21</v>
      </c>
      <c r="E98" s="3"/>
      <c r="F98" s="3"/>
      <c r="G98" s="61">
        <f>H98+I98+J98+K98</f>
        <v>0</v>
      </c>
      <c r="H98" s="62">
        <f>H113+H117</f>
        <v>0</v>
      </c>
      <c r="I98" s="62">
        <v>0</v>
      </c>
      <c r="J98" s="62">
        <f>J104</f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</row>
    <row r="99" spans="1:16" ht="63.75" hidden="1">
      <c r="A99" s="11"/>
      <c r="B99" s="1" t="s">
        <v>81</v>
      </c>
      <c r="C99" s="3" t="s">
        <v>18</v>
      </c>
      <c r="D99" s="3" t="s">
        <v>21</v>
      </c>
      <c r="E99" s="3" t="s">
        <v>124</v>
      </c>
      <c r="F99" s="3"/>
      <c r="G99" s="61">
        <f>H99+I99+J99+K99</f>
        <v>0</v>
      </c>
      <c r="H99" s="62">
        <f>H109</f>
        <v>0</v>
      </c>
      <c r="I99" s="62">
        <f t="shared" ref="I99:K99" si="58">I100+I105</f>
        <v>0</v>
      </c>
      <c r="J99" s="62">
        <f t="shared" si="58"/>
        <v>0</v>
      </c>
      <c r="K99" s="62">
        <f t="shared" si="58"/>
        <v>0</v>
      </c>
      <c r="L99" s="32"/>
    </row>
    <row r="100" spans="1:16" ht="127.5" hidden="1">
      <c r="A100" s="14"/>
      <c r="B100" s="20" t="s">
        <v>157</v>
      </c>
      <c r="C100" s="3" t="s">
        <v>18</v>
      </c>
      <c r="D100" s="3" t="s">
        <v>21</v>
      </c>
      <c r="E100" s="3" t="s">
        <v>174</v>
      </c>
      <c r="F100" s="3"/>
      <c r="G100" s="61">
        <f>H100+I100+J100+K100</f>
        <v>0</v>
      </c>
      <c r="H100" s="62">
        <f>H101</f>
        <v>0</v>
      </c>
      <c r="I100" s="62">
        <f>I101</f>
        <v>0</v>
      </c>
      <c r="J100" s="62">
        <f>J101</f>
        <v>0</v>
      </c>
      <c r="K100" s="62">
        <f>K101</f>
        <v>0</v>
      </c>
      <c r="L100" s="32"/>
    </row>
    <row r="101" spans="1:16" ht="51" hidden="1">
      <c r="A101" s="11"/>
      <c r="B101" s="1" t="s">
        <v>74</v>
      </c>
      <c r="C101" s="3" t="s">
        <v>18</v>
      </c>
      <c r="D101" s="3" t="s">
        <v>21</v>
      </c>
      <c r="E101" s="3" t="s">
        <v>174</v>
      </c>
      <c r="F101" s="3" t="s">
        <v>65</v>
      </c>
      <c r="G101" s="61">
        <f>SUM(H101:K101)</f>
        <v>0</v>
      </c>
      <c r="H101" s="62">
        <f>H102</f>
        <v>0</v>
      </c>
      <c r="I101" s="62">
        <f t="shared" ref="I101:K102" si="59">I102</f>
        <v>0</v>
      </c>
      <c r="J101" s="62">
        <f t="shared" si="59"/>
        <v>0</v>
      </c>
      <c r="K101" s="62">
        <f t="shared" si="59"/>
        <v>0</v>
      </c>
      <c r="L101" s="32"/>
    </row>
    <row r="102" spans="1:16" ht="12.75" hidden="1">
      <c r="A102" s="11"/>
      <c r="B102" s="1" t="s">
        <v>30</v>
      </c>
      <c r="C102" s="3" t="s">
        <v>18</v>
      </c>
      <c r="D102" s="3" t="s">
        <v>21</v>
      </c>
      <c r="E102" s="3" t="s">
        <v>174</v>
      </c>
      <c r="F102" s="3" t="s">
        <v>66</v>
      </c>
      <c r="G102" s="61">
        <f>SUM(H102:K102)</f>
        <v>0</v>
      </c>
      <c r="H102" s="62">
        <f>H103</f>
        <v>0</v>
      </c>
      <c r="I102" s="62">
        <f t="shared" si="59"/>
        <v>0</v>
      </c>
      <c r="J102" s="62">
        <f t="shared" si="59"/>
        <v>0</v>
      </c>
      <c r="K102" s="62">
        <f t="shared" si="59"/>
        <v>0</v>
      </c>
      <c r="L102" s="32"/>
    </row>
    <row r="103" spans="1:16" ht="51" hidden="1">
      <c r="A103" s="11"/>
      <c r="B103" s="1" t="s">
        <v>75</v>
      </c>
      <c r="C103" s="3" t="s">
        <v>18</v>
      </c>
      <c r="D103" s="3" t="s">
        <v>21</v>
      </c>
      <c r="E103" s="3" t="s">
        <v>174</v>
      </c>
      <c r="F103" s="3" t="s">
        <v>76</v>
      </c>
      <c r="G103" s="61">
        <f>SUM(H103:K103)</f>
        <v>0</v>
      </c>
      <c r="H103" s="62">
        <f>H104</f>
        <v>0</v>
      </c>
      <c r="I103" s="62">
        <f>I104</f>
        <v>0</v>
      </c>
      <c r="J103" s="62">
        <f>J104</f>
        <v>0</v>
      </c>
      <c r="K103" s="62">
        <f>K104</f>
        <v>0</v>
      </c>
      <c r="L103" s="32"/>
    </row>
    <row r="104" spans="1:16" ht="12.75" hidden="1">
      <c r="A104" s="14"/>
      <c r="B104" s="1" t="s">
        <v>79</v>
      </c>
      <c r="C104" s="3" t="s">
        <v>18</v>
      </c>
      <c r="D104" s="3" t="s">
        <v>21</v>
      </c>
      <c r="E104" s="3" t="s">
        <v>174</v>
      </c>
      <c r="F104" s="3" t="s">
        <v>76</v>
      </c>
      <c r="G104" s="61">
        <f>H104+I104+J104+K104</f>
        <v>0</v>
      </c>
      <c r="H104" s="62">
        <v>0</v>
      </c>
      <c r="I104" s="62">
        <v>0</v>
      </c>
      <c r="J104" s="62">
        <v>0</v>
      </c>
      <c r="K104" s="62">
        <v>0</v>
      </c>
      <c r="L104" s="32"/>
    </row>
    <row r="105" spans="1:16" ht="114.75" hidden="1">
      <c r="A105" s="14"/>
      <c r="B105" s="1" t="s">
        <v>217</v>
      </c>
      <c r="C105" s="3" t="s">
        <v>18</v>
      </c>
      <c r="D105" s="3" t="s">
        <v>21</v>
      </c>
      <c r="E105" s="3" t="s">
        <v>175</v>
      </c>
      <c r="F105" s="3"/>
      <c r="G105" s="61">
        <f t="shared" ref="G105:G108" si="60">SUM(H105:K105)</f>
        <v>0</v>
      </c>
      <c r="H105" s="62">
        <f t="shared" ref="H105:K107" si="61">H106</f>
        <v>0</v>
      </c>
      <c r="I105" s="62">
        <f t="shared" si="61"/>
        <v>0</v>
      </c>
      <c r="J105" s="62">
        <f>J106</f>
        <v>0</v>
      </c>
      <c r="K105" s="62">
        <f>K106</f>
        <v>0</v>
      </c>
      <c r="L105" s="32"/>
    </row>
    <row r="106" spans="1:16" ht="51" hidden="1">
      <c r="A106" s="11"/>
      <c r="B106" s="1" t="s">
        <v>74</v>
      </c>
      <c r="C106" s="3" t="s">
        <v>18</v>
      </c>
      <c r="D106" s="3" t="s">
        <v>21</v>
      </c>
      <c r="E106" s="3" t="s">
        <v>175</v>
      </c>
      <c r="F106" s="3" t="s">
        <v>65</v>
      </c>
      <c r="G106" s="61">
        <f t="shared" si="60"/>
        <v>0</v>
      </c>
      <c r="H106" s="62">
        <f>H107</f>
        <v>0</v>
      </c>
      <c r="I106" s="62">
        <f t="shared" si="61"/>
        <v>0</v>
      </c>
      <c r="J106" s="62">
        <f t="shared" si="61"/>
        <v>0</v>
      </c>
      <c r="K106" s="62">
        <f t="shared" si="61"/>
        <v>0</v>
      </c>
      <c r="L106" s="32"/>
    </row>
    <row r="107" spans="1:16" ht="12.75" hidden="1">
      <c r="A107" s="11"/>
      <c r="B107" s="1" t="s">
        <v>30</v>
      </c>
      <c r="C107" s="3" t="s">
        <v>18</v>
      </c>
      <c r="D107" s="3" t="s">
        <v>21</v>
      </c>
      <c r="E107" s="3" t="s">
        <v>175</v>
      </c>
      <c r="F107" s="3" t="s">
        <v>66</v>
      </c>
      <c r="G107" s="61">
        <f t="shared" si="60"/>
        <v>0</v>
      </c>
      <c r="H107" s="62">
        <f>H108</f>
        <v>0</v>
      </c>
      <c r="I107" s="62">
        <f t="shared" si="61"/>
        <v>0</v>
      </c>
      <c r="J107" s="62">
        <f t="shared" si="61"/>
        <v>0</v>
      </c>
      <c r="K107" s="62">
        <f t="shared" si="61"/>
        <v>0</v>
      </c>
      <c r="L107" s="32"/>
    </row>
    <row r="108" spans="1:16" ht="51" hidden="1">
      <c r="A108" s="11"/>
      <c r="B108" s="1" t="s">
        <v>75</v>
      </c>
      <c r="C108" s="3" t="s">
        <v>18</v>
      </c>
      <c r="D108" s="3" t="s">
        <v>21</v>
      </c>
      <c r="E108" s="3" t="s">
        <v>175</v>
      </c>
      <c r="F108" s="3" t="s">
        <v>76</v>
      </c>
      <c r="G108" s="61">
        <f t="shared" si="60"/>
        <v>0</v>
      </c>
      <c r="H108" s="62">
        <v>0</v>
      </c>
      <c r="I108" s="63">
        <v>0</v>
      </c>
      <c r="J108" s="63">
        <v>0</v>
      </c>
      <c r="K108" s="63">
        <v>0</v>
      </c>
      <c r="L108" s="32"/>
    </row>
    <row r="109" spans="1:16" ht="76.5" hidden="1">
      <c r="A109" s="14"/>
      <c r="B109" s="1" t="s">
        <v>218</v>
      </c>
      <c r="C109" s="3" t="s">
        <v>18</v>
      </c>
      <c r="D109" s="3" t="s">
        <v>21</v>
      </c>
      <c r="E109" s="3" t="s">
        <v>219</v>
      </c>
      <c r="F109" s="3"/>
      <c r="G109" s="61">
        <f t="shared" ref="G109:G112" si="62">SUM(H109:K109)</f>
        <v>0</v>
      </c>
      <c r="H109" s="62">
        <f>H110</f>
        <v>0</v>
      </c>
      <c r="I109" s="62">
        <f>I110</f>
        <v>0</v>
      </c>
      <c r="J109" s="62">
        <f>J110</f>
        <v>0</v>
      </c>
      <c r="K109" s="62">
        <f>K110</f>
        <v>0</v>
      </c>
      <c r="L109" s="32"/>
    </row>
    <row r="110" spans="1:16" ht="51" hidden="1">
      <c r="A110" s="11"/>
      <c r="B110" s="1" t="s">
        <v>74</v>
      </c>
      <c r="C110" s="3" t="s">
        <v>18</v>
      </c>
      <c r="D110" s="3" t="s">
        <v>21</v>
      </c>
      <c r="E110" s="3" t="s">
        <v>219</v>
      </c>
      <c r="F110" s="3" t="s">
        <v>65</v>
      </c>
      <c r="G110" s="61">
        <f t="shared" si="62"/>
        <v>0</v>
      </c>
      <c r="H110" s="62">
        <f>H111</f>
        <v>0</v>
      </c>
      <c r="I110" s="62">
        <f t="shared" ref="I110:K111" si="63">I111</f>
        <v>0</v>
      </c>
      <c r="J110" s="62">
        <f t="shared" si="63"/>
        <v>0</v>
      </c>
      <c r="K110" s="62">
        <f t="shared" si="63"/>
        <v>0</v>
      </c>
      <c r="L110" s="32"/>
    </row>
    <row r="111" spans="1:16" ht="12.75" hidden="1">
      <c r="A111" s="11"/>
      <c r="B111" s="1" t="s">
        <v>30</v>
      </c>
      <c r="C111" s="3" t="s">
        <v>18</v>
      </c>
      <c r="D111" s="3" t="s">
        <v>21</v>
      </c>
      <c r="E111" s="3" t="s">
        <v>219</v>
      </c>
      <c r="F111" s="3" t="s">
        <v>66</v>
      </c>
      <c r="G111" s="61">
        <f t="shared" si="62"/>
        <v>0</v>
      </c>
      <c r="H111" s="62">
        <f>H112</f>
        <v>0</v>
      </c>
      <c r="I111" s="62">
        <f t="shared" si="63"/>
        <v>0</v>
      </c>
      <c r="J111" s="62">
        <f t="shared" si="63"/>
        <v>0</v>
      </c>
      <c r="K111" s="62">
        <f t="shared" si="63"/>
        <v>0</v>
      </c>
      <c r="L111" s="32"/>
    </row>
    <row r="112" spans="1:16" ht="51" hidden="1">
      <c r="A112" s="11"/>
      <c r="B112" s="1" t="s">
        <v>75</v>
      </c>
      <c r="C112" s="3" t="s">
        <v>18</v>
      </c>
      <c r="D112" s="3" t="s">
        <v>21</v>
      </c>
      <c r="E112" s="3" t="s">
        <v>219</v>
      </c>
      <c r="F112" s="3" t="s">
        <v>76</v>
      </c>
      <c r="G112" s="61">
        <f t="shared" si="62"/>
        <v>0</v>
      </c>
      <c r="H112" s="62">
        <v>0</v>
      </c>
      <c r="I112" s="63">
        <v>0</v>
      </c>
      <c r="J112" s="63">
        <v>0</v>
      </c>
      <c r="K112" s="63">
        <v>0</v>
      </c>
      <c r="L112" s="32"/>
    </row>
    <row r="113" spans="1:19" ht="63.75">
      <c r="A113" s="14"/>
      <c r="B113" s="1" t="s">
        <v>176</v>
      </c>
      <c r="C113" s="3" t="s">
        <v>18</v>
      </c>
      <c r="D113" s="3" t="s">
        <v>21</v>
      </c>
      <c r="E113" s="3" t="s">
        <v>129</v>
      </c>
      <c r="F113" s="3"/>
      <c r="G113" s="61">
        <f>H113+I113+J113+K113</f>
        <v>-1285.9000000000001</v>
      </c>
      <c r="H113" s="62">
        <f>H114</f>
        <v>-1285.9000000000001</v>
      </c>
      <c r="I113" s="62">
        <f t="shared" ref="I113:K115" si="64">I114</f>
        <v>0</v>
      </c>
      <c r="J113" s="62">
        <f t="shared" si="64"/>
        <v>0</v>
      </c>
      <c r="K113" s="62">
        <f t="shared" si="64"/>
        <v>0</v>
      </c>
      <c r="L113" s="61">
        <f>M113+N113+O113+P113</f>
        <v>-1285.9000000000001</v>
      </c>
      <c r="M113" s="62">
        <f>M114</f>
        <v>-1285.9000000000001</v>
      </c>
      <c r="N113" s="62">
        <f t="shared" ref="N113:P115" si="65">N114</f>
        <v>0</v>
      </c>
      <c r="O113" s="62">
        <f t="shared" si="65"/>
        <v>0</v>
      </c>
      <c r="P113" s="62">
        <f t="shared" si="65"/>
        <v>0</v>
      </c>
    </row>
    <row r="114" spans="1:19" ht="76.5">
      <c r="A114" s="11"/>
      <c r="B114" s="1" t="s">
        <v>177</v>
      </c>
      <c r="C114" s="3" t="s">
        <v>18</v>
      </c>
      <c r="D114" s="3" t="s">
        <v>21</v>
      </c>
      <c r="E114" s="3" t="s">
        <v>130</v>
      </c>
      <c r="F114" s="3"/>
      <c r="G114" s="61">
        <f>H114+I114+J114+K114</f>
        <v>-1285.9000000000001</v>
      </c>
      <c r="H114" s="62">
        <f>H115</f>
        <v>-1285.9000000000001</v>
      </c>
      <c r="I114" s="62">
        <f t="shared" si="64"/>
        <v>0</v>
      </c>
      <c r="J114" s="62">
        <f t="shared" si="64"/>
        <v>0</v>
      </c>
      <c r="K114" s="62">
        <f t="shared" si="64"/>
        <v>0</v>
      </c>
      <c r="L114" s="61">
        <f>M114+N114+O114+P114</f>
        <v>-1285.9000000000001</v>
      </c>
      <c r="M114" s="62">
        <f>M115</f>
        <v>-1285.9000000000001</v>
      </c>
      <c r="N114" s="62">
        <f t="shared" si="65"/>
        <v>0</v>
      </c>
      <c r="O114" s="62">
        <f t="shared" si="65"/>
        <v>0</v>
      </c>
      <c r="P114" s="62">
        <f t="shared" si="65"/>
        <v>0</v>
      </c>
    </row>
    <row r="115" spans="1:19" ht="25.5">
      <c r="A115" s="11"/>
      <c r="B115" s="1" t="s">
        <v>48</v>
      </c>
      <c r="C115" s="3" t="s">
        <v>18</v>
      </c>
      <c r="D115" s="3" t="s">
        <v>21</v>
      </c>
      <c r="E115" s="3" t="s">
        <v>130</v>
      </c>
      <c r="F115" s="3" t="s">
        <v>49</v>
      </c>
      <c r="G115" s="61">
        <f>H115+I115+J115+K115</f>
        <v>-1285.9000000000001</v>
      </c>
      <c r="H115" s="62">
        <f>H116</f>
        <v>-1285.9000000000001</v>
      </c>
      <c r="I115" s="62">
        <f t="shared" si="64"/>
        <v>0</v>
      </c>
      <c r="J115" s="62">
        <f t="shared" si="64"/>
        <v>0</v>
      </c>
      <c r="K115" s="62">
        <f t="shared" si="64"/>
        <v>0</v>
      </c>
      <c r="L115" s="61">
        <f>M115+N115+O115+P115</f>
        <v>-1285.9000000000001</v>
      </c>
      <c r="M115" s="62">
        <f>M116</f>
        <v>-1285.9000000000001</v>
      </c>
      <c r="N115" s="62">
        <f t="shared" si="65"/>
        <v>0</v>
      </c>
      <c r="O115" s="62">
        <f t="shared" si="65"/>
        <v>0</v>
      </c>
      <c r="P115" s="62">
        <f t="shared" si="65"/>
        <v>0</v>
      </c>
    </row>
    <row r="116" spans="1:19" ht="38.25">
      <c r="A116" s="11"/>
      <c r="B116" s="1" t="s">
        <v>50</v>
      </c>
      <c r="C116" s="3" t="s">
        <v>18</v>
      </c>
      <c r="D116" s="3" t="s">
        <v>21</v>
      </c>
      <c r="E116" s="3" t="s">
        <v>130</v>
      </c>
      <c r="F116" s="3" t="s">
        <v>51</v>
      </c>
      <c r="G116" s="61">
        <f>H116+I116+J116+K116</f>
        <v>-1285.9000000000001</v>
      </c>
      <c r="H116" s="62">
        <f>'кор-ка пр. 9.1'!I123</f>
        <v>-1285.9000000000001</v>
      </c>
      <c r="I116" s="62">
        <f>'кор-ка пр. 9.1'!J123</f>
        <v>0</v>
      </c>
      <c r="J116" s="62">
        <f>'кор-ка пр. 9.1'!K123</f>
        <v>0</v>
      </c>
      <c r="K116" s="62">
        <f>'кор-ка пр. 9.1'!L123</f>
        <v>0</v>
      </c>
      <c r="L116" s="61">
        <f>'кор-ка пр. 9.1'!M123</f>
        <v>-1285.9000000000001</v>
      </c>
      <c r="M116" s="62">
        <f>'кор-ка пр. 9.1'!N123</f>
        <v>-1285.9000000000001</v>
      </c>
      <c r="N116" s="62">
        <f>'кор-ка пр. 9.1'!O123</f>
        <v>0</v>
      </c>
      <c r="O116" s="62">
        <f>'кор-ка пр. 9.1'!P123</f>
        <v>0</v>
      </c>
      <c r="P116" s="62">
        <f>'кор-ка пр. 9.1'!Q123</f>
        <v>0</v>
      </c>
    </row>
    <row r="117" spans="1:19" ht="12.75">
      <c r="A117" s="11"/>
      <c r="B117" s="1" t="s">
        <v>173</v>
      </c>
      <c r="C117" s="3" t="s">
        <v>18</v>
      </c>
      <c r="D117" s="3" t="s">
        <v>21</v>
      </c>
      <c r="E117" s="3" t="s">
        <v>136</v>
      </c>
      <c r="F117" s="3"/>
      <c r="G117" s="61">
        <f>SUM(H117:K117)</f>
        <v>1285.9000000000001</v>
      </c>
      <c r="H117" s="62">
        <f>H118</f>
        <v>1285.9000000000001</v>
      </c>
      <c r="I117" s="62">
        <f t="shared" ref="I117:K119" si="66">I118</f>
        <v>0</v>
      </c>
      <c r="J117" s="62">
        <f t="shared" si="66"/>
        <v>0</v>
      </c>
      <c r="K117" s="62">
        <f t="shared" si="66"/>
        <v>0</v>
      </c>
      <c r="L117" s="61">
        <f>SUM(M117:P117)</f>
        <v>1285.9000000000001</v>
      </c>
      <c r="M117" s="62">
        <f>M118</f>
        <v>1285.9000000000001</v>
      </c>
      <c r="N117" s="62">
        <f t="shared" ref="N117:P119" si="67">N118</f>
        <v>0</v>
      </c>
      <c r="O117" s="62">
        <f t="shared" si="67"/>
        <v>0</v>
      </c>
      <c r="P117" s="62">
        <f t="shared" si="67"/>
        <v>0</v>
      </c>
    </row>
    <row r="118" spans="1:19" ht="12.75">
      <c r="A118" s="11"/>
      <c r="B118" s="1" t="s">
        <v>139</v>
      </c>
      <c r="C118" s="3" t="s">
        <v>18</v>
      </c>
      <c r="D118" s="3" t="s">
        <v>21</v>
      </c>
      <c r="E118" s="3" t="s">
        <v>138</v>
      </c>
      <c r="F118" s="3"/>
      <c r="G118" s="61">
        <f>SUM(H118:K118)</f>
        <v>1285.9000000000001</v>
      </c>
      <c r="H118" s="62">
        <f>H119</f>
        <v>1285.9000000000001</v>
      </c>
      <c r="I118" s="62">
        <f t="shared" si="66"/>
        <v>0</v>
      </c>
      <c r="J118" s="62">
        <f t="shared" si="66"/>
        <v>0</v>
      </c>
      <c r="K118" s="62">
        <f t="shared" si="66"/>
        <v>0</v>
      </c>
      <c r="L118" s="61">
        <f>SUM(M118:P118)</f>
        <v>1285.9000000000001</v>
      </c>
      <c r="M118" s="62">
        <f>M119</f>
        <v>1285.9000000000001</v>
      </c>
      <c r="N118" s="62">
        <f t="shared" si="67"/>
        <v>0</v>
      </c>
      <c r="O118" s="62">
        <f t="shared" si="67"/>
        <v>0</v>
      </c>
      <c r="P118" s="62">
        <f t="shared" si="67"/>
        <v>0</v>
      </c>
    </row>
    <row r="119" spans="1:19" ht="25.5">
      <c r="A119" s="11"/>
      <c r="B119" s="1" t="s">
        <v>48</v>
      </c>
      <c r="C119" s="3" t="s">
        <v>18</v>
      </c>
      <c r="D119" s="3" t="s">
        <v>21</v>
      </c>
      <c r="E119" s="3" t="s">
        <v>138</v>
      </c>
      <c r="F119" s="3" t="s">
        <v>49</v>
      </c>
      <c r="G119" s="61">
        <f>H119+I119+J119+K119</f>
        <v>1285.9000000000001</v>
      </c>
      <c r="H119" s="62">
        <f>H120</f>
        <v>1285.9000000000001</v>
      </c>
      <c r="I119" s="62">
        <f t="shared" si="66"/>
        <v>0</v>
      </c>
      <c r="J119" s="62">
        <f t="shared" si="66"/>
        <v>0</v>
      </c>
      <c r="K119" s="62">
        <f t="shared" si="66"/>
        <v>0</v>
      </c>
      <c r="L119" s="61">
        <f>M119+N119+O119+P119</f>
        <v>1285.9000000000001</v>
      </c>
      <c r="M119" s="62">
        <f>M120</f>
        <v>1285.9000000000001</v>
      </c>
      <c r="N119" s="62">
        <f t="shared" si="67"/>
        <v>0</v>
      </c>
      <c r="O119" s="62">
        <f t="shared" si="67"/>
        <v>0</v>
      </c>
      <c r="P119" s="62">
        <f t="shared" si="67"/>
        <v>0</v>
      </c>
    </row>
    <row r="120" spans="1:19" ht="38.25">
      <c r="A120" s="11"/>
      <c r="B120" s="1" t="s">
        <v>50</v>
      </c>
      <c r="C120" s="3" t="s">
        <v>18</v>
      </c>
      <c r="D120" s="3" t="s">
        <v>21</v>
      </c>
      <c r="E120" s="3" t="s">
        <v>138</v>
      </c>
      <c r="F120" s="3" t="s">
        <v>51</v>
      </c>
      <c r="G120" s="61">
        <f>H120+I120+J120+K120</f>
        <v>1285.9000000000001</v>
      </c>
      <c r="H120" s="62">
        <f>'кор-ка пр. 9.1'!I129</f>
        <v>1285.9000000000001</v>
      </c>
      <c r="I120" s="62">
        <f>'кор-ка пр. 9.1'!J129</f>
        <v>0</v>
      </c>
      <c r="J120" s="62">
        <f>'кор-ка пр. 9.1'!K129</f>
        <v>0</v>
      </c>
      <c r="K120" s="62">
        <f>'кор-ка пр. 9.1'!L129</f>
        <v>0</v>
      </c>
      <c r="L120" s="61">
        <f>'кор-ка пр. 9.1'!M129</f>
        <v>1285.9000000000001</v>
      </c>
      <c r="M120" s="62">
        <f>'кор-ка пр. 9.1'!N129</f>
        <v>1285.9000000000001</v>
      </c>
      <c r="N120" s="62">
        <f>'кор-ка пр. 9.1'!O129</f>
        <v>0</v>
      </c>
      <c r="O120" s="62">
        <f>'кор-ка пр. 9.1'!P129</f>
        <v>0</v>
      </c>
      <c r="P120" s="62">
        <f>'кор-ка пр. 9.1'!Q129</f>
        <v>0</v>
      </c>
    </row>
    <row r="121" spans="1:19" ht="12.75">
      <c r="A121" s="5"/>
      <c r="B121" s="6" t="s">
        <v>23</v>
      </c>
      <c r="C121" s="4" t="s">
        <v>19</v>
      </c>
      <c r="D121" s="4" t="s">
        <v>15</v>
      </c>
      <c r="E121" s="4"/>
      <c r="F121" s="4"/>
      <c r="G121" s="8">
        <f t="shared" ref="G121:G126" si="68">H121+I121+J121+K121</f>
        <v>2.2737367544323206E-13</v>
      </c>
      <c r="H121" s="8">
        <f>H192</f>
        <v>-1373.3999999999999</v>
      </c>
      <c r="I121" s="8">
        <f t="shared" ref="I121:P121" si="69">I192</f>
        <v>0</v>
      </c>
      <c r="J121" s="8">
        <f t="shared" si="69"/>
        <v>1373.4</v>
      </c>
      <c r="K121" s="8">
        <f t="shared" si="69"/>
        <v>0</v>
      </c>
      <c r="L121" s="8">
        <f t="shared" si="69"/>
        <v>-9.0594198809412774E-14</v>
      </c>
      <c r="M121" s="8">
        <f t="shared" si="69"/>
        <v>-1375.8</v>
      </c>
      <c r="N121" s="8">
        <f t="shared" si="69"/>
        <v>0</v>
      </c>
      <c r="O121" s="8">
        <f t="shared" si="69"/>
        <v>1375.8</v>
      </c>
      <c r="P121" s="8">
        <f t="shared" si="69"/>
        <v>0</v>
      </c>
      <c r="S121" s="33"/>
    </row>
    <row r="122" spans="1:19" ht="12.75" hidden="1">
      <c r="A122" s="5"/>
      <c r="B122" s="2" t="s">
        <v>24</v>
      </c>
      <c r="C122" s="4" t="s">
        <v>19</v>
      </c>
      <c r="D122" s="4" t="s">
        <v>14</v>
      </c>
      <c r="E122" s="4"/>
      <c r="F122" s="4"/>
      <c r="G122" s="8">
        <f t="shared" si="68"/>
        <v>50707.500000000015</v>
      </c>
      <c r="H122" s="8">
        <f>H123+H128+H139</f>
        <v>2078.3000000000002</v>
      </c>
      <c r="I122" s="8">
        <f t="shared" ref="I122:P122" si="70">I123+I128+I139</f>
        <v>0</v>
      </c>
      <c r="J122" s="8">
        <f t="shared" si="70"/>
        <v>48629.200000000012</v>
      </c>
      <c r="K122" s="8">
        <f t="shared" si="70"/>
        <v>0</v>
      </c>
      <c r="L122" s="8">
        <f t="shared" si="70"/>
        <v>49833.30000000001</v>
      </c>
      <c r="M122" s="8">
        <f t="shared" si="70"/>
        <v>2077.4</v>
      </c>
      <c r="N122" s="8">
        <f t="shared" si="70"/>
        <v>0</v>
      </c>
      <c r="O122" s="8">
        <f t="shared" si="70"/>
        <v>47755.900000000009</v>
      </c>
      <c r="P122" s="8">
        <f t="shared" si="70"/>
        <v>0</v>
      </c>
      <c r="S122" s="33"/>
    </row>
    <row r="123" spans="1:19" ht="55.5" hidden="1" customHeight="1">
      <c r="A123" s="11"/>
      <c r="B123" s="1" t="s">
        <v>176</v>
      </c>
      <c r="C123" s="3" t="s">
        <v>19</v>
      </c>
      <c r="D123" s="3" t="s">
        <v>14</v>
      </c>
      <c r="E123" s="3" t="s">
        <v>129</v>
      </c>
      <c r="F123" s="3"/>
      <c r="G123" s="8">
        <f t="shared" si="68"/>
        <v>1949.5</v>
      </c>
      <c r="H123" s="12">
        <f>H124</f>
        <v>1949.5</v>
      </c>
      <c r="I123" s="12">
        <f t="shared" ref="I123:K125" si="71">I124</f>
        <v>0</v>
      </c>
      <c r="J123" s="12">
        <f t="shared" si="71"/>
        <v>0</v>
      </c>
      <c r="K123" s="12">
        <f t="shared" si="71"/>
        <v>0</v>
      </c>
      <c r="L123" s="8">
        <f t="shared" ref="L123:L128" si="72">M123+N123+O123+P123</f>
        <v>1949.5</v>
      </c>
      <c r="M123" s="12">
        <f>M124</f>
        <v>1949.5</v>
      </c>
      <c r="N123" s="12">
        <f t="shared" ref="N123:P125" si="73">N124</f>
        <v>0</v>
      </c>
      <c r="O123" s="12">
        <f t="shared" si="73"/>
        <v>0</v>
      </c>
      <c r="P123" s="12">
        <f t="shared" si="73"/>
        <v>0</v>
      </c>
    </row>
    <row r="124" spans="1:19" s="31" customFormat="1" ht="64.900000000000006" hidden="1" customHeight="1">
      <c r="A124" s="11"/>
      <c r="B124" s="1" t="s">
        <v>211</v>
      </c>
      <c r="C124" s="3" t="s">
        <v>19</v>
      </c>
      <c r="D124" s="3" t="s">
        <v>14</v>
      </c>
      <c r="E124" s="3" t="s">
        <v>130</v>
      </c>
      <c r="F124" s="3"/>
      <c r="G124" s="8">
        <f t="shared" si="68"/>
        <v>1949.5</v>
      </c>
      <c r="H124" s="12">
        <f>H125</f>
        <v>1949.5</v>
      </c>
      <c r="I124" s="12">
        <f t="shared" si="71"/>
        <v>0</v>
      </c>
      <c r="J124" s="12">
        <f t="shared" si="71"/>
        <v>0</v>
      </c>
      <c r="K124" s="12">
        <f t="shared" si="71"/>
        <v>0</v>
      </c>
      <c r="L124" s="8">
        <f t="shared" si="72"/>
        <v>1949.5</v>
      </c>
      <c r="M124" s="12">
        <f>M125</f>
        <v>1949.5</v>
      </c>
      <c r="N124" s="12">
        <f t="shared" si="73"/>
        <v>0</v>
      </c>
      <c r="O124" s="12">
        <f t="shared" si="73"/>
        <v>0</v>
      </c>
      <c r="P124" s="12">
        <f t="shared" si="73"/>
        <v>0</v>
      </c>
    </row>
    <row r="125" spans="1:19" s="31" customFormat="1" ht="25.5" hidden="1">
      <c r="A125" s="11"/>
      <c r="B125" s="1" t="s">
        <v>48</v>
      </c>
      <c r="C125" s="3" t="s">
        <v>19</v>
      </c>
      <c r="D125" s="3" t="s">
        <v>14</v>
      </c>
      <c r="E125" s="3" t="s">
        <v>130</v>
      </c>
      <c r="F125" s="3" t="s">
        <v>49</v>
      </c>
      <c r="G125" s="8">
        <f t="shared" si="68"/>
        <v>1949.5</v>
      </c>
      <c r="H125" s="12">
        <f>H126</f>
        <v>1949.5</v>
      </c>
      <c r="I125" s="12">
        <f t="shared" si="71"/>
        <v>0</v>
      </c>
      <c r="J125" s="12">
        <f t="shared" si="71"/>
        <v>0</v>
      </c>
      <c r="K125" s="12">
        <f t="shared" si="71"/>
        <v>0</v>
      </c>
      <c r="L125" s="8">
        <f t="shared" si="72"/>
        <v>1949.5</v>
      </c>
      <c r="M125" s="12">
        <f>M126</f>
        <v>1949.5</v>
      </c>
      <c r="N125" s="12">
        <f t="shared" si="73"/>
        <v>0</v>
      </c>
      <c r="O125" s="12">
        <f t="shared" si="73"/>
        <v>0</v>
      </c>
      <c r="P125" s="12">
        <f t="shared" si="73"/>
        <v>0</v>
      </c>
    </row>
    <row r="126" spans="1:19" ht="39.75" hidden="1" customHeight="1">
      <c r="A126" s="11"/>
      <c r="B126" s="1" t="s">
        <v>50</v>
      </c>
      <c r="C126" s="3" t="s">
        <v>19</v>
      </c>
      <c r="D126" s="3" t="s">
        <v>14</v>
      </c>
      <c r="E126" s="3" t="s">
        <v>130</v>
      </c>
      <c r="F126" s="3" t="s">
        <v>51</v>
      </c>
      <c r="G126" s="8">
        <f t="shared" si="68"/>
        <v>1949.5</v>
      </c>
      <c r="H126" s="12">
        <f>H127</f>
        <v>1949.5</v>
      </c>
      <c r="I126" s="12">
        <f>I127</f>
        <v>0</v>
      </c>
      <c r="J126" s="12">
        <f>J127</f>
        <v>0</v>
      </c>
      <c r="K126" s="12">
        <f>K127</f>
        <v>0</v>
      </c>
      <c r="L126" s="8">
        <f t="shared" si="72"/>
        <v>1949.5</v>
      </c>
      <c r="M126" s="12">
        <f>M127</f>
        <v>1949.5</v>
      </c>
      <c r="N126" s="12">
        <f>N127</f>
        <v>0</v>
      </c>
      <c r="O126" s="12">
        <f>O127</f>
        <v>0</v>
      </c>
      <c r="P126" s="12">
        <f>P127</f>
        <v>0</v>
      </c>
    </row>
    <row r="127" spans="1:19" s="31" customFormat="1" ht="39.75" hidden="1" customHeight="1">
      <c r="A127" s="11"/>
      <c r="B127" s="1" t="s">
        <v>52</v>
      </c>
      <c r="C127" s="3" t="s">
        <v>19</v>
      </c>
      <c r="D127" s="3" t="s">
        <v>14</v>
      </c>
      <c r="E127" s="3" t="s">
        <v>130</v>
      </c>
      <c r="F127" s="3" t="s">
        <v>53</v>
      </c>
      <c r="G127" s="8">
        <f>H127+I127+J127+K127</f>
        <v>1949.5</v>
      </c>
      <c r="H127" s="12">
        <v>1949.5</v>
      </c>
      <c r="I127" s="12">
        <v>0</v>
      </c>
      <c r="J127" s="12">
        <v>0</v>
      </c>
      <c r="K127" s="12">
        <v>0</v>
      </c>
      <c r="L127" s="8">
        <f>M127+N127+O127+P127</f>
        <v>1949.5</v>
      </c>
      <c r="M127" s="12">
        <v>1949.5</v>
      </c>
      <c r="N127" s="12">
        <v>0</v>
      </c>
      <c r="O127" s="12">
        <v>0</v>
      </c>
      <c r="P127" s="12">
        <v>0</v>
      </c>
    </row>
    <row r="128" spans="1:19" s="31" customFormat="1" ht="51" hidden="1">
      <c r="A128" s="11"/>
      <c r="B128" s="1" t="s">
        <v>92</v>
      </c>
      <c r="C128" s="3" t="s">
        <v>19</v>
      </c>
      <c r="D128" s="3" t="s">
        <v>14</v>
      </c>
      <c r="E128" s="3" t="s">
        <v>131</v>
      </c>
      <c r="F128" s="3"/>
      <c r="G128" s="8">
        <f>H128+I128+J128+K128</f>
        <v>874.19999999999993</v>
      </c>
      <c r="H128" s="12">
        <f>H129</f>
        <v>0.9</v>
      </c>
      <c r="I128" s="12">
        <f t="shared" ref="I128:K128" si="74">I129</f>
        <v>0</v>
      </c>
      <c r="J128" s="12">
        <f t="shared" si="74"/>
        <v>873.3</v>
      </c>
      <c r="K128" s="12">
        <f t="shared" si="74"/>
        <v>0</v>
      </c>
      <c r="L128" s="8">
        <f t="shared" si="72"/>
        <v>0</v>
      </c>
      <c r="M128" s="12">
        <v>0</v>
      </c>
      <c r="N128" s="12">
        <v>0</v>
      </c>
      <c r="O128" s="12">
        <v>0</v>
      </c>
      <c r="P128" s="12">
        <v>0</v>
      </c>
    </row>
    <row r="129" spans="1:16" s="31" customFormat="1" ht="76.5" hidden="1">
      <c r="A129" s="11"/>
      <c r="B129" s="15" t="s">
        <v>94</v>
      </c>
      <c r="C129" s="3" t="s">
        <v>19</v>
      </c>
      <c r="D129" s="3" t="s">
        <v>14</v>
      </c>
      <c r="E129" s="3" t="s">
        <v>160</v>
      </c>
      <c r="F129" s="3"/>
      <c r="G129" s="8">
        <f>H129+I129+J129+K129</f>
        <v>874.19999999999993</v>
      </c>
      <c r="H129" s="12">
        <f>H130+H133+H136</f>
        <v>0.9</v>
      </c>
      <c r="I129" s="12">
        <f t="shared" ref="I129:P129" si="75">I130+I133+I136</f>
        <v>0</v>
      </c>
      <c r="J129" s="12">
        <f t="shared" si="75"/>
        <v>873.3</v>
      </c>
      <c r="K129" s="12">
        <f t="shared" si="75"/>
        <v>0</v>
      </c>
      <c r="L129" s="12">
        <f t="shared" si="75"/>
        <v>0</v>
      </c>
      <c r="M129" s="12">
        <f t="shared" si="75"/>
        <v>0</v>
      </c>
      <c r="N129" s="12">
        <f t="shared" si="75"/>
        <v>0</v>
      </c>
      <c r="O129" s="12">
        <f t="shared" si="75"/>
        <v>0</v>
      </c>
      <c r="P129" s="12">
        <f t="shared" si="75"/>
        <v>0</v>
      </c>
    </row>
    <row r="130" spans="1:16" s="31" customFormat="1" ht="140.25" hidden="1">
      <c r="A130" s="5"/>
      <c r="B130" s="26" t="s">
        <v>135</v>
      </c>
      <c r="C130" s="55">
        <v>5</v>
      </c>
      <c r="D130" s="55">
        <v>1</v>
      </c>
      <c r="E130" s="56" t="s">
        <v>203</v>
      </c>
      <c r="F130" s="57" t="s">
        <v>134</v>
      </c>
      <c r="G130" s="8">
        <f t="shared" ref="G130:G191" si="76">H130+I130+J130+K130</f>
        <v>786.8</v>
      </c>
      <c r="H130" s="12">
        <f>H131</f>
        <v>0</v>
      </c>
      <c r="I130" s="12">
        <f t="shared" ref="I130:P134" si="77">I131</f>
        <v>0</v>
      </c>
      <c r="J130" s="12">
        <f t="shared" si="77"/>
        <v>786.8</v>
      </c>
      <c r="K130" s="12">
        <f t="shared" si="77"/>
        <v>0</v>
      </c>
      <c r="L130" s="8">
        <f t="shared" ref="L130:L180" si="78">M130+N130+O130+P130</f>
        <v>0</v>
      </c>
      <c r="M130" s="12">
        <v>0</v>
      </c>
      <c r="N130" s="12">
        <v>0</v>
      </c>
      <c r="O130" s="12">
        <v>0</v>
      </c>
      <c r="P130" s="12">
        <v>0</v>
      </c>
    </row>
    <row r="131" spans="1:16" ht="12.75" hidden="1">
      <c r="A131" s="11"/>
      <c r="B131" s="1" t="s">
        <v>59</v>
      </c>
      <c r="C131" s="3" t="s">
        <v>19</v>
      </c>
      <c r="D131" s="3" t="s">
        <v>14</v>
      </c>
      <c r="E131" s="56" t="s">
        <v>203</v>
      </c>
      <c r="F131" s="3" t="s">
        <v>60</v>
      </c>
      <c r="G131" s="8">
        <f t="shared" si="76"/>
        <v>786.8</v>
      </c>
      <c r="H131" s="12">
        <f>H132</f>
        <v>0</v>
      </c>
      <c r="I131" s="12">
        <f t="shared" si="77"/>
        <v>0</v>
      </c>
      <c r="J131" s="12">
        <f t="shared" si="77"/>
        <v>786.8</v>
      </c>
      <c r="K131" s="12">
        <f t="shared" si="77"/>
        <v>0</v>
      </c>
      <c r="L131" s="8">
        <f t="shared" si="78"/>
        <v>0</v>
      </c>
      <c r="M131" s="12">
        <f>M132</f>
        <v>0</v>
      </c>
      <c r="N131" s="12">
        <f t="shared" ref="N131:P132" si="79">N132</f>
        <v>0</v>
      </c>
      <c r="O131" s="12">
        <f t="shared" si="79"/>
        <v>0</v>
      </c>
      <c r="P131" s="12">
        <f t="shared" si="79"/>
        <v>0</v>
      </c>
    </row>
    <row r="132" spans="1:16" ht="54.75" hidden="1" customHeight="1">
      <c r="A132" s="11"/>
      <c r="B132" s="1" t="s">
        <v>67</v>
      </c>
      <c r="C132" s="3" t="s">
        <v>19</v>
      </c>
      <c r="D132" s="3" t="s">
        <v>14</v>
      </c>
      <c r="E132" s="56" t="s">
        <v>203</v>
      </c>
      <c r="F132" s="3" t="s">
        <v>68</v>
      </c>
      <c r="G132" s="8">
        <f t="shared" si="76"/>
        <v>786.8</v>
      </c>
      <c r="H132" s="12">
        <v>0</v>
      </c>
      <c r="I132" s="12">
        <v>0</v>
      </c>
      <c r="J132" s="12">
        <v>786.8</v>
      </c>
      <c r="K132" s="12">
        <v>0</v>
      </c>
      <c r="L132" s="21">
        <f t="shared" si="78"/>
        <v>0</v>
      </c>
      <c r="M132" s="23">
        <f>M133</f>
        <v>0</v>
      </c>
      <c r="N132" s="23">
        <f t="shared" si="79"/>
        <v>0</v>
      </c>
      <c r="O132" s="23">
        <v>0</v>
      </c>
      <c r="P132" s="23">
        <f t="shared" si="79"/>
        <v>0</v>
      </c>
    </row>
    <row r="133" spans="1:16" ht="76.5" hidden="1">
      <c r="A133" s="5"/>
      <c r="B133" s="1" t="s">
        <v>226</v>
      </c>
      <c r="C133" s="55">
        <v>5</v>
      </c>
      <c r="D133" s="55">
        <v>1</v>
      </c>
      <c r="E133" s="56" t="s">
        <v>182</v>
      </c>
      <c r="F133" s="57" t="s">
        <v>134</v>
      </c>
      <c r="G133" s="8">
        <f t="shared" si="76"/>
        <v>86.5</v>
      </c>
      <c r="H133" s="12">
        <f>H134</f>
        <v>0</v>
      </c>
      <c r="I133" s="12">
        <f t="shared" ref="I133:K133" si="80">I134</f>
        <v>0</v>
      </c>
      <c r="J133" s="12">
        <f t="shared" si="80"/>
        <v>86.5</v>
      </c>
      <c r="K133" s="12">
        <f t="shared" si="80"/>
        <v>0</v>
      </c>
      <c r="L133" s="21">
        <f t="shared" si="78"/>
        <v>0</v>
      </c>
      <c r="M133" s="23">
        <f>M134</f>
        <v>0</v>
      </c>
      <c r="N133" s="23">
        <f>N134</f>
        <v>0</v>
      </c>
      <c r="O133" s="23">
        <f>O134</f>
        <v>0</v>
      </c>
      <c r="P133" s="23">
        <f>P134</f>
        <v>0</v>
      </c>
    </row>
    <row r="134" spans="1:16" ht="12.75" hidden="1">
      <c r="A134" s="11"/>
      <c r="B134" s="1" t="s">
        <v>59</v>
      </c>
      <c r="C134" s="3" t="s">
        <v>19</v>
      </c>
      <c r="D134" s="3" t="s">
        <v>14</v>
      </c>
      <c r="E134" s="56" t="s">
        <v>182</v>
      </c>
      <c r="F134" s="3" t="s">
        <v>60</v>
      </c>
      <c r="G134" s="8">
        <f t="shared" si="76"/>
        <v>86.5</v>
      </c>
      <c r="H134" s="12">
        <f>H135</f>
        <v>0</v>
      </c>
      <c r="I134" s="12">
        <f t="shared" si="77"/>
        <v>0</v>
      </c>
      <c r="J134" s="12">
        <f t="shared" si="77"/>
        <v>86.5</v>
      </c>
      <c r="K134" s="12">
        <f t="shared" si="77"/>
        <v>0</v>
      </c>
      <c r="L134" s="12">
        <f>SUM(M134:P134)</f>
        <v>0</v>
      </c>
      <c r="M134" s="12">
        <f t="shared" si="77"/>
        <v>0</v>
      </c>
      <c r="N134" s="12">
        <f t="shared" si="77"/>
        <v>0</v>
      </c>
      <c r="O134" s="12">
        <f t="shared" si="77"/>
        <v>0</v>
      </c>
      <c r="P134" s="12">
        <f t="shared" si="77"/>
        <v>0</v>
      </c>
    </row>
    <row r="135" spans="1:16" ht="50.25" hidden="1" customHeight="1">
      <c r="A135" s="11"/>
      <c r="B135" s="1" t="s">
        <v>67</v>
      </c>
      <c r="C135" s="3" t="s">
        <v>19</v>
      </c>
      <c r="D135" s="3" t="s">
        <v>14</v>
      </c>
      <c r="E135" s="56" t="s">
        <v>182</v>
      </c>
      <c r="F135" s="3" t="s">
        <v>68</v>
      </c>
      <c r="G135" s="8">
        <f t="shared" si="76"/>
        <v>86.5</v>
      </c>
      <c r="H135" s="12">
        <v>0</v>
      </c>
      <c r="I135" s="12">
        <v>0</v>
      </c>
      <c r="J135" s="12">
        <v>86.5</v>
      </c>
      <c r="K135" s="12">
        <v>0</v>
      </c>
      <c r="L135" s="21">
        <f t="shared" si="78"/>
        <v>0</v>
      </c>
      <c r="M135" s="23">
        <f>M152</f>
        <v>0</v>
      </c>
      <c r="N135" s="23">
        <f>N152</f>
        <v>0</v>
      </c>
      <c r="O135" s="23">
        <v>0</v>
      </c>
      <c r="P135" s="23">
        <f>P152</f>
        <v>0</v>
      </c>
    </row>
    <row r="136" spans="1:16" ht="42.75" hidden="1" customHeight="1">
      <c r="A136" s="11"/>
      <c r="B136" s="1" t="s">
        <v>227</v>
      </c>
      <c r="C136" s="55">
        <v>5</v>
      </c>
      <c r="D136" s="55">
        <v>1</v>
      </c>
      <c r="E136" s="56" t="s">
        <v>228</v>
      </c>
      <c r="F136" s="57" t="s">
        <v>134</v>
      </c>
      <c r="G136" s="8">
        <f t="shared" si="76"/>
        <v>0.9</v>
      </c>
      <c r="H136" s="12">
        <f>H137</f>
        <v>0.9</v>
      </c>
      <c r="I136" s="12">
        <f t="shared" ref="I136:K137" si="81">I137</f>
        <v>0</v>
      </c>
      <c r="J136" s="12">
        <f t="shared" si="81"/>
        <v>0</v>
      </c>
      <c r="K136" s="12">
        <f t="shared" si="81"/>
        <v>0</v>
      </c>
      <c r="L136" s="21">
        <f t="shared" si="78"/>
        <v>0</v>
      </c>
      <c r="M136" s="23">
        <f>M137</f>
        <v>0</v>
      </c>
      <c r="N136" s="23">
        <f>N137</f>
        <v>0</v>
      </c>
      <c r="O136" s="23">
        <f>O137</f>
        <v>0</v>
      </c>
      <c r="P136" s="23">
        <f>P137</f>
        <v>0</v>
      </c>
    </row>
    <row r="137" spans="1:16" ht="12.75" hidden="1">
      <c r="A137" s="11"/>
      <c r="B137" s="1" t="s">
        <v>59</v>
      </c>
      <c r="C137" s="3" t="s">
        <v>19</v>
      </c>
      <c r="D137" s="3" t="s">
        <v>14</v>
      </c>
      <c r="E137" s="56" t="s">
        <v>228</v>
      </c>
      <c r="F137" s="3" t="s">
        <v>60</v>
      </c>
      <c r="G137" s="8">
        <f t="shared" si="76"/>
        <v>0.9</v>
      </c>
      <c r="H137" s="12">
        <f>H138</f>
        <v>0.9</v>
      </c>
      <c r="I137" s="12">
        <f t="shared" si="81"/>
        <v>0</v>
      </c>
      <c r="J137" s="12">
        <f t="shared" si="81"/>
        <v>0</v>
      </c>
      <c r="K137" s="12">
        <f t="shared" si="81"/>
        <v>0</v>
      </c>
      <c r="L137" s="21">
        <f t="shared" si="78"/>
        <v>0</v>
      </c>
      <c r="M137" s="23">
        <f>M138</f>
        <v>0</v>
      </c>
      <c r="N137" s="23">
        <f>N138+N165</f>
        <v>0</v>
      </c>
      <c r="O137" s="23">
        <f>O138</f>
        <v>0</v>
      </c>
      <c r="P137" s="23">
        <f>P138+P165</f>
        <v>0</v>
      </c>
    </row>
    <row r="138" spans="1:16" ht="51.75" hidden="1" customHeight="1">
      <c r="A138" s="11"/>
      <c r="B138" s="1" t="s">
        <v>67</v>
      </c>
      <c r="C138" s="3" t="s">
        <v>19</v>
      </c>
      <c r="D138" s="3" t="s">
        <v>14</v>
      </c>
      <c r="E138" s="56" t="s">
        <v>228</v>
      </c>
      <c r="F138" s="3" t="s">
        <v>68</v>
      </c>
      <c r="G138" s="8">
        <f t="shared" si="76"/>
        <v>0.9</v>
      </c>
      <c r="H138" s="12">
        <v>0.9</v>
      </c>
      <c r="I138" s="12">
        <v>0</v>
      </c>
      <c r="J138" s="12">
        <v>0</v>
      </c>
      <c r="K138" s="12">
        <v>0</v>
      </c>
      <c r="L138" s="21">
        <f t="shared" si="78"/>
        <v>0</v>
      </c>
      <c r="M138" s="23">
        <v>0</v>
      </c>
      <c r="N138" s="23">
        <v>0</v>
      </c>
      <c r="O138" s="23">
        <v>0</v>
      </c>
      <c r="P138" s="23">
        <f>P164</f>
        <v>0</v>
      </c>
    </row>
    <row r="139" spans="1:16" ht="38.25" hidden="1">
      <c r="A139" s="11"/>
      <c r="B139" s="1" t="s">
        <v>205</v>
      </c>
      <c r="C139" s="3" t="s">
        <v>19</v>
      </c>
      <c r="D139" s="3" t="s">
        <v>14</v>
      </c>
      <c r="E139" s="3" t="s">
        <v>198</v>
      </c>
      <c r="F139" s="3"/>
      <c r="G139" s="8">
        <f t="shared" si="76"/>
        <v>47883.80000000001</v>
      </c>
      <c r="H139" s="12">
        <f t="shared" ref="H139:P139" si="82">H140+H144+H148+H152+H158</f>
        <v>127.9</v>
      </c>
      <c r="I139" s="12">
        <f t="shared" si="82"/>
        <v>0</v>
      </c>
      <c r="J139" s="12">
        <f t="shared" si="82"/>
        <v>47755.900000000009</v>
      </c>
      <c r="K139" s="12">
        <f t="shared" si="82"/>
        <v>0</v>
      </c>
      <c r="L139" s="8">
        <f t="shared" si="82"/>
        <v>47883.80000000001</v>
      </c>
      <c r="M139" s="12">
        <f t="shared" si="82"/>
        <v>127.9</v>
      </c>
      <c r="N139" s="12">
        <f t="shared" si="82"/>
        <v>0</v>
      </c>
      <c r="O139" s="12">
        <f t="shared" si="82"/>
        <v>47755.900000000009</v>
      </c>
      <c r="P139" s="12">
        <f t="shared" si="82"/>
        <v>0</v>
      </c>
    </row>
    <row r="140" spans="1:16" ht="153.75" hidden="1" customHeight="1">
      <c r="A140" s="11"/>
      <c r="B140" s="1" t="s">
        <v>197</v>
      </c>
      <c r="C140" s="3" t="s">
        <v>19</v>
      </c>
      <c r="D140" s="3" t="s">
        <v>14</v>
      </c>
      <c r="E140" s="3" t="s">
        <v>204</v>
      </c>
      <c r="F140" s="3"/>
      <c r="G140" s="8">
        <f t="shared" si="76"/>
        <v>35094.800000000003</v>
      </c>
      <c r="H140" s="12">
        <f>H141</f>
        <v>0</v>
      </c>
      <c r="I140" s="12">
        <f t="shared" ref="I140:K142" si="83">I141</f>
        <v>0</v>
      </c>
      <c r="J140" s="12">
        <f t="shared" si="83"/>
        <v>35094.800000000003</v>
      </c>
      <c r="K140" s="12">
        <f t="shared" si="83"/>
        <v>0</v>
      </c>
      <c r="L140" s="8">
        <f t="shared" si="78"/>
        <v>35094.800000000003</v>
      </c>
      <c r="M140" s="12">
        <f>M141</f>
        <v>0</v>
      </c>
      <c r="N140" s="12">
        <f t="shared" ref="N140:P142" si="84">N141</f>
        <v>0</v>
      </c>
      <c r="O140" s="12">
        <f t="shared" si="84"/>
        <v>35094.800000000003</v>
      </c>
      <c r="P140" s="12">
        <f t="shared" si="84"/>
        <v>0</v>
      </c>
    </row>
    <row r="141" spans="1:16" ht="49.5" hidden="1" customHeight="1">
      <c r="A141" s="11"/>
      <c r="B141" s="1" t="s">
        <v>74</v>
      </c>
      <c r="C141" s="3" t="s">
        <v>19</v>
      </c>
      <c r="D141" s="3" t="s">
        <v>14</v>
      </c>
      <c r="E141" s="3" t="s">
        <v>204</v>
      </c>
      <c r="F141" s="3" t="s">
        <v>65</v>
      </c>
      <c r="G141" s="8">
        <f t="shared" si="76"/>
        <v>35094.800000000003</v>
      </c>
      <c r="H141" s="12">
        <f>H142</f>
        <v>0</v>
      </c>
      <c r="I141" s="12">
        <f t="shared" si="83"/>
        <v>0</v>
      </c>
      <c r="J141" s="12">
        <f t="shared" si="83"/>
        <v>35094.800000000003</v>
      </c>
      <c r="K141" s="12">
        <f t="shared" si="83"/>
        <v>0</v>
      </c>
      <c r="L141" s="8">
        <f t="shared" si="78"/>
        <v>35094.800000000003</v>
      </c>
      <c r="M141" s="12">
        <f>M142</f>
        <v>0</v>
      </c>
      <c r="N141" s="12">
        <f t="shared" si="84"/>
        <v>0</v>
      </c>
      <c r="O141" s="12">
        <f t="shared" si="84"/>
        <v>35094.800000000003</v>
      </c>
      <c r="P141" s="12">
        <f t="shared" si="84"/>
        <v>0</v>
      </c>
    </row>
    <row r="142" spans="1:16" ht="12.75" hidden="1">
      <c r="A142" s="11"/>
      <c r="B142" s="1" t="s">
        <v>30</v>
      </c>
      <c r="C142" s="3" t="s">
        <v>19</v>
      </c>
      <c r="D142" s="3" t="s">
        <v>14</v>
      </c>
      <c r="E142" s="3" t="s">
        <v>204</v>
      </c>
      <c r="F142" s="3" t="s">
        <v>66</v>
      </c>
      <c r="G142" s="8">
        <f t="shared" si="76"/>
        <v>35094.800000000003</v>
      </c>
      <c r="H142" s="12">
        <f>H143</f>
        <v>0</v>
      </c>
      <c r="I142" s="12">
        <f t="shared" si="83"/>
        <v>0</v>
      </c>
      <c r="J142" s="12">
        <f t="shared" si="83"/>
        <v>35094.800000000003</v>
      </c>
      <c r="K142" s="12">
        <f t="shared" si="83"/>
        <v>0</v>
      </c>
      <c r="L142" s="8">
        <f t="shared" si="78"/>
        <v>35094.800000000003</v>
      </c>
      <c r="M142" s="12">
        <f>M143</f>
        <v>0</v>
      </c>
      <c r="N142" s="12">
        <f t="shared" si="84"/>
        <v>0</v>
      </c>
      <c r="O142" s="12">
        <f t="shared" si="84"/>
        <v>35094.800000000003</v>
      </c>
      <c r="P142" s="12">
        <f t="shared" si="84"/>
        <v>0</v>
      </c>
    </row>
    <row r="143" spans="1:16" ht="56.25" hidden="1" customHeight="1">
      <c r="A143" s="11"/>
      <c r="B143" s="1" t="s">
        <v>142</v>
      </c>
      <c r="C143" s="3" t="s">
        <v>19</v>
      </c>
      <c r="D143" s="3" t="s">
        <v>14</v>
      </c>
      <c r="E143" s="3" t="s">
        <v>204</v>
      </c>
      <c r="F143" s="3" t="s">
        <v>143</v>
      </c>
      <c r="G143" s="8">
        <f t="shared" si="76"/>
        <v>35094.800000000003</v>
      </c>
      <c r="H143" s="12">
        <v>0</v>
      </c>
      <c r="I143" s="12">
        <v>0</v>
      </c>
      <c r="J143" s="12">
        <v>35094.800000000003</v>
      </c>
      <c r="K143" s="12">
        <v>0</v>
      </c>
      <c r="L143" s="8">
        <f t="shared" si="78"/>
        <v>35094.800000000003</v>
      </c>
      <c r="M143" s="12">
        <v>0</v>
      </c>
      <c r="N143" s="12">
        <v>0</v>
      </c>
      <c r="O143" s="12">
        <v>35094.800000000003</v>
      </c>
      <c r="P143" s="12">
        <v>0</v>
      </c>
    </row>
    <row r="144" spans="1:16" ht="214.5" hidden="1" customHeight="1">
      <c r="A144" s="11"/>
      <c r="B144" s="1" t="s">
        <v>192</v>
      </c>
      <c r="C144" s="3" t="s">
        <v>19</v>
      </c>
      <c r="D144" s="3" t="s">
        <v>14</v>
      </c>
      <c r="E144" s="3" t="s">
        <v>200</v>
      </c>
      <c r="F144" s="3"/>
      <c r="G144" s="8">
        <f t="shared" si="76"/>
        <v>3860.4</v>
      </c>
      <c r="H144" s="12">
        <f>H145</f>
        <v>0</v>
      </c>
      <c r="I144" s="12">
        <f t="shared" ref="I144:K144" si="85">I145+I148</f>
        <v>0</v>
      </c>
      <c r="J144" s="12">
        <f t="shared" si="85"/>
        <v>3860.4</v>
      </c>
      <c r="K144" s="12">
        <f t="shared" si="85"/>
        <v>0</v>
      </c>
      <c r="L144" s="8">
        <f t="shared" si="78"/>
        <v>3860.4</v>
      </c>
      <c r="M144" s="12">
        <f>M145</f>
        <v>0</v>
      </c>
      <c r="N144" s="12">
        <f t="shared" ref="N144:P144" si="86">N145+N148</f>
        <v>0</v>
      </c>
      <c r="O144" s="12">
        <f t="shared" si="86"/>
        <v>3860.4</v>
      </c>
      <c r="P144" s="12">
        <f t="shared" si="86"/>
        <v>0</v>
      </c>
    </row>
    <row r="145" spans="1:16" ht="51" hidden="1">
      <c r="A145" s="11"/>
      <c r="B145" s="1" t="s">
        <v>74</v>
      </c>
      <c r="C145" s="3" t="s">
        <v>19</v>
      </c>
      <c r="D145" s="3" t="s">
        <v>14</v>
      </c>
      <c r="E145" s="3" t="s">
        <v>200</v>
      </c>
      <c r="F145" s="3" t="s">
        <v>65</v>
      </c>
      <c r="G145" s="8">
        <f t="shared" si="76"/>
        <v>3860.4</v>
      </c>
      <c r="H145" s="12">
        <f>H146</f>
        <v>0</v>
      </c>
      <c r="I145" s="12">
        <f t="shared" ref="I145:K149" si="87">I146</f>
        <v>0</v>
      </c>
      <c r="J145" s="12">
        <f t="shared" si="87"/>
        <v>3860.4</v>
      </c>
      <c r="K145" s="12">
        <f t="shared" si="87"/>
        <v>0</v>
      </c>
      <c r="L145" s="8">
        <f t="shared" si="78"/>
        <v>3860.4</v>
      </c>
      <c r="M145" s="12">
        <f>M146</f>
        <v>0</v>
      </c>
      <c r="N145" s="12">
        <f t="shared" ref="N145:P149" si="88">N146</f>
        <v>0</v>
      </c>
      <c r="O145" s="12">
        <f t="shared" si="88"/>
        <v>3860.4</v>
      </c>
      <c r="P145" s="12">
        <f t="shared" si="88"/>
        <v>0</v>
      </c>
    </row>
    <row r="146" spans="1:16" ht="12.75" hidden="1">
      <c r="A146" s="11"/>
      <c r="B146" s="1" t="s">
        <v>30</v>
      </c>
      <c r="C146" s="3" t="s">
        <v>19</v>
      </c>
      <c r="D146" s="3" t="s">
        <v>14</v>
      </c>
      <c r="E146" s="3" t="s">
        <v>200</v>
      </c>
      <c r="F146" s="3" t="s">
        <v>66</v>
      </c>
      <c r="G146" s="8">
        <f t="shared" si="76"/>
        <v>3860.4</v>
      </c>
      <c r="H146" s="12">
        <f t="shared" ref="H146" si="89">H147</f>
        <v>0</v>
      </c>
      <c r="I146" s="12">
        <f t="shared" si="87"/>
        <v>0</v>
      </c>
      <c r="J146" s="12">
        <f>J147</f>
        <v>3860.4</v>
      </c>
      <c r="K146" s="12">
        <f>K147</f>
        <v>0</v>
      </c>
      <c r="L146" s="8">
        <f t="shared" si="78"/>
        <v>3860.4</v>
      </c>
      <c r="M146" s="12">
        <f t="shared" ref="M146" si="90">M147</f>
        <v>0</v>
      </c>
      <c r="N146" s="12">
        <f t="shared" si="88"/>
        <v>0</v>
      </c>
      <c r="O146" s="12">
        <f>O147</f>
        <v>3860.4</v>
      </c>
      <c r="P146" s="12">
        <f>P147</f>
        <v>0</v>
      </c>
    </row>
    <row r="147" spans="1:16" ht="54" hidden="1" customHeight="1">
      <c r="A147" s="11"/>
      <c r="B147" s="1" t="s">
        <v>142</v>
      </c>
      <c r="C147" s="3" t="s">
        <v>19</v>
      </c>
      <c r="D147" s="3" t="s">
        <v>14</v>
      </c>
      <c r="E147" s="3" t="s">
        <v>200</v>
      </c>
      <c r="F147" s="3" t="s">
        <v>143</v>
      </c>
      <c r="G147" s="8">
        <f>SUM(H147:K147)</f>
        <v>3860.4</v>
      </c>
      <c r="H147" s="12">
        <v>0</v>
      </c>
      <c r="I147" s="12">
        <v>0</v>
      </c>
      <c r="J147" s="12">
        <v>3860.4</v>
      </c>
      <c r="K147" s="12">
        <v>0</v>
      </c>
      <c r="L147" s="8">
        <f>SUM(M147:P147)</f>
        <v>3860.4</v>
      </c>
      <c r="M147" s="12">
        <v>0</v>
      </c>
      <c r="N147" s="12">
        <v>0</v>
      </c>
      <c r="O147" s="12">
        <v>3860.4</v>
      </c>
      <c r="P147" s="12">
        <v>0</v>
      </c>
    </row>
    <row r="148" spans="1:16" ht="51" hidden="1">
      <c r="A148" s="11"/>
      <c r="B148" s="1" t="s">
        <v>238</v>
      </c>
      <c r="C148" s="3" t="s">
        <v>19</v>
      </c>
      <c r="D148" s="3" t="s">
        <v>14</v>
      </c>
      <c r="E148" s="3" t="s">
        <v>201</v>
      </c>
      <c r="F148" s="3"/>
      <c r="G148" s="8">
        <f t="shared" ref="G148:G150" si="91">H148+I148+J148+K148</f>
        <v>39</v>
      </c>
      <c r="H148" s="12">
        <f>H149</f>
        <v>39</v>
      </c>
      <c r="I148" s="12">
        <f t="shared" si="87"/>
        <v>0</v>
      </c>
      <c r="J148" s="12">
        <f t="shared" si="87"/>
        <v>0</v>
      </c>
      <c r="K148" s="12">
        <f t="shared" si="87"/>
        <v>0</v>
      </c>
      <c r="L148" s="8">
        <f t="shared" ref="L148:L150" si="92">M148+N148+O148+P148</f>
        <v>39</v>
      </c>
      <c r="M148" s="12">
        <f>M149</f>
        <v>39</v>
      </c>
      <c r="N148" s="12">
        <f t="shared" si="88"/>
        <v>0</v>
      </c>
      <c r="O148" s="12">
        <f t="shared" si="88"/>
        <v>0</v>
      </c>
      <c r="P148" s="12">
        <f t="shared" si="88"/>
        <v>0</v>
      </c>
    </row>
    <row r="149" spans="1:16" ht="51" hidden="1">
      <c r="A149" s="11"/>
      <c r="B149" s="1" t="s">
        <v>74</v>
      </c>
      <c r="C149" s="3" t="s">
        <v>19</v>
      </c>
      <c r="D149" s="3" t="s">
        <v>14</v>
      </c>
      <c r="E149" s="3" t="s">
        <v>201</v>
      </c>
      <c r="F149" s="3" t="s">
        <v>65</v>
      </c>
      <c r="G149" s="8">
        <f t="shared" si="91"/>
        <v>39</v>
      </c>
      <c r="H149" s="12">
        <f>H150</f>
        <v>39</v>
      </c>
      <c r="I149" s="12">
        <f t="shared" si="87"/>
        <v>0</v>
      </c>
      <c r="J149" s="12">
        <f t="shared" si="87"/>
        <v>0</v>
      </c>
      <c r="K149" s="12">
        <f t="shared" si="87"/>
        <v>0</v>
      </c>
      <c r="L149" s="8">
        <f t="shared" si="92"/>
        <v>39</v>
      </c>
      <c r="M149" s="12">
        <f>M150</f>
        <v>39</v>
      </c>
      <c r="N149" s="12">
        <f t="shared" si="88"/>
        <v>0</v>
      </c>
      <c r="O149" s="12">
        <f t="shared" si="88"/>
        <v>0</v>
      </c>
      <c r="P149" s="12">
        <f t="shared" si="88"/>
        <v>0</v>
      </c>
    </row>
    <row r="150" spans="1:16" ht="12.75" hidden="1">
      <c r="A150" s="11"/>
      <c r="B150" s="1" t="s">
        <v>30</v>
      </c>
      <c r="C150" s="3" t="s">
        <v>19</v>
      </c>
      <c r="D150" s="3" t="s">
        <v>14</v>
      </c>
      <c r="E150" s="3" t="s">
        <v>201</v>
      </c>
      <c r="F150" s="3" t="s">
        <v>66</v>
      </c>
      <c r="G150" s="8">
        <f t="shared" si="91"/>
        <v>39</v>
      </c>
      <c r="H150" s="12">
        <f>H151</f>
        <v>39</v>
      </c>
      <c r="I150" s="12">
        <v>0</v>
      </c>
      <c r="J150" s="12">
        <v>0</v>
      </c>
      <c r="K150" s="12">
        <v>0</v>
      </c>
      <c r="L150" s="8">
        <f t="shared" si="92"/>
        <v>39</v>
      </c>
      <c r="M150" s="12">
        <f>M151</f>
        <v>39</v>
      </c>
      <c r="N150" s="12">
        <v>0</v>
      </c>
      <c r="O150" s="12">
        <v>0</v>
      </c>
      <c r="P150" s="12">
        <v>0</v>
      </c>
    </row>
    <row r="151" spans="1:16" ht="54" hidden="1" customHeight="1">
      <c r="A151" s="11"/>
      <c r="B151" s="1" t="s">
        <v>142</v>
      </c>
      <c r="C151" s="3" t="s">
        <v>19</v>
      </c>
      <c r="D151" s="3" t="s">
        <v>14</v>
      </c>
      <c r="E151" s="3" t="s">
        <v>201</v>
      </c>
      <c r="F151" s="3" t="s">
        <v>143</v>
      </c>
      <c r="G151" s="8">
        <f>SUM(H151:K151)</f>
        <v>39</v>
      </c>
      <c r="H151" s="12">
        <v>39</v>
      </c>
      <c r="I151" s="12">
        <v>0</v>
      </c>
      <c r="J151" s="12">
        <v>0</v>
      </c>
      <c r="K151" s="12">
        <v>0</v>
      </c>
      <c r="L151" s="8">
        <f>SUM(M151:P151)</f>
        <v>39</v>
      </c>
      <c r="M151" s="12">
        <v>39</v>
      </c>
      <c r="N151" s="12">
        <v>0</v>
      </c>
      <c r="O151" s="12">
        <v>0</v>
      </c>
      <c r="P151" s="12">
        <v>0</v>
      </c>
    </row>
    <row r="152" spans="1:16" ht="216.75" hidden="1" customHeight="1">
      <c r="A152" s="11"/>
      <c r="B152" s="1" t="s">
        <v>152</v>
      </c>
      <c r="C152" s="3" t="s">
        <v>19</v>
      </c>
      <c r="D152" s="3" t="s">
        <v>14</v>
      </c>
      <c r="E152" s="3" t="s">
        <v>200</v>
      </c>
      <c r="F152" s="3"/>
      <c r="G152" s="8">
        <f t="shared" si="76"/>
        <v>8800.7000000000007</v>
      </c>
      <c r="H152" s="12">
        <f>H153</f>
        <v>0</v>
      </c>
      <c r="I152" s="12">
        <f t="shared" ref="I152:K153" si="93">I153</f>
        <v>0</v>
      </c>
      <c r="J152" s="12">
        <f>J153+J156</f>
        <v>8800.7000000000007</v>
      </c>
      <c r="K152" s="12">
        <f t="shared" si="93"/>
        <v>0</v>
      </c>
      <c r="L152" s="8">
        <f t="shared" si="78"/>
        <v>8800.7000000000007</v>
      </c>
      <c r="M152" s="12">
        <f>M153</f>
        <v>0</v>
      </c>
      <c r="N152" s="12">
        <f t="shared" ref="N152:P153" si="94">N153</f>
        <v>0</v>
      </c>
      <c r="O152" s="12">
        <f>O153+O156</f>
        <v>8800.7000000000007</v>
      </c>
      <c r="P152" s="12">
        <f t="shared" si="94"/>
        <v>0</v>
      </c>
    </row>
    <row r="153" spans="1:16" s="31" customFormat="1" ht="25.5" hidden="1">
      <c r="A153" s="11"/>
      <c r="B153" s="1" t="s">
        <v>48</v>
      </c>
      <c r="C153" s="3" t="s">
        <v>19</v>
      </c>
      <c r="D153" s="3" t="s">
        <v>14</v>
      </c>
      <c r="E153" s="3" t="s">
        <v>200</v>
      </c>
      <c r="F153" s="3" t="s">
        <v>49</v>
      </c>
      <c r="G153" s="8">
        <f t="shared" si="76"/>
        <v>8338.7000000000007</v>
      </c>
      <c r="H153" s="12">
        <f>H154</f>
        <v>0</v>
      </c>
      <c r="I153" s="12">
        <f t="shared" si="93"/>
        <v>0</v>
      </c>
      <c r="J153" s="12">
        <f t="shared" si="93"/>
        <v>8338.7000000000007</v>
      </c>
      <c r="K153" s="12">
        <f t="shared" si="93"/>
        <v>0</v>
      </c>
      <c r="L153" s="8">
        <f t="shared" si="78"/>
        <v>8338.7000000000007</v>
      </c>
      <c r="M153" s="12">
        <f>M154</f>
        <v>0</v>
      </c>
      <c r="N153" s="12">
        <f t="shared" si="94"/>
        <v>0</v>
      </c>
      <c r="O153" s="12">
        <f t="shared" si="94"/>
        <v>8338.7000000000007</v>
      </c>
      <c r="P153" s="12">
        <f t="shared" si="94"/>
        <v>0</v>
      </c>
    </row>
    <row r="154" spans="1:16" ht="39.75" hidden="1" customHeight="1">
      <c r="A154" s="11"/>
      <c r="B154" s="1" t="s">
        <v>50</v>
      </c>
      <c r="C154" s="3" t="s">
        <v>19</v>
      </c>
      <c r="D154" s="3" t="s">
        <v>14</v>
      </c>
      <c r="E154" s="3" t="s">
        <v>200</v>
      </c>
      <c r="F154" s="3" t="s">
        <v>51</v>
      </c>
      <c r="G154" s="8">
        <f t="shared" si="76"/>
        <v>8338.7000000000007</v>
      </c>
      <c r="H154" s="12">
        <f>H155</f>
        <v>0</v>
      </c>
      <c r="I154" s="12">
        <f>I155</f>
        <v>0</v>
      </c>
      <c r="J154" s="12">
        <f>J155</f>
        <v>8338.7000000000007</v>
      </c>
      <c r="K154" s="12">
        <f>K155</f>
        <v>0</v>
      </c>
      <c r="L154" s="8">
        <f t="shared" si="78"/>
        <v>8338.7000000000007</v>
      </c>
      <c r="M154" s="12">
        <f>M155</f>
        <v>0</v>
      </c>
      <c r="N154" s="12">
        <f>N155</f>
        <v>0</v>
      </c>
      <c r="O154" s="12">
        <f>O155</f>
        <v>8338.7000000000007</v>
      </c>
      <c r="P154" s="12">
        <f>P155</f>
        <v>0</v>
      </c>
    </row>
    <row r="155" spans="1:16" s="31" customFormat="1" ht="60" hidden="1" customHeight="1">
      <c r="A155" s="11"/>
      <c r="B155" s="1" t="s">
        <v>240</v>
      </c>
      <c r="C155" s="3" t="s">
        <v>19</v>
      </c>
      <c r="D155" s="3" t="s">
        <v>14</v>
      </c>
      <c r="E155" s="3" t="s">
        <v>200</v>
      </c>
      <c r="F155" s="3" t="s">
        <v>239</v>
      </c>
      <c r="G155" s="8">
        <f>H155+I155+J155+K155</f>
        <v>8338.7000000000007</v>
      </c>
      <c r="H155" s="12">
        <v>0</v>
      </c>
      <c r="I155" s="12">
        <v>0</v>
      </c>
      <c r="J155" s="12">
        <v>8338.7000000000007</v>
      </c>
      <c r="K155" s="12">
        <v>0</v>
      </c>
      <c r="L155" s="8">
        <f>M155+N155+O155+P155</f>
        <v>8338.7000000000007</v>
      </c>
      <c r="M155" s="12">
        <v>0</v>
      </c>
      <c r="N155" s="12">
        <v>0</v>
      </c>
      <c r="O155" s="12">
        <v>8338.7000000000007</v>
      </c>
      <c r="P155" s="12">
        <v>0</v>
      </c>
    </row>
    <row r="156" spans="1:16" ht="12.75" hidden="1">
      <c r="A156" s="11"/>
      <c r="B156" s="1" t="s">
        <v>59</v>
      </c>
      <c r="C156" s="3" t="s">
        <v>19</v>
      </c>
      <c r="D156" s="3" t="s">
        <v>14</v>
      </c>
      <c r="E156" s="3" t="s">
        <v>200</v>
      </c>
      <c r="F156" s="3" t="s">
        <v>60</v>
      </c>
      <c r="G156" s="8">
        <f t="shared" ref="G156:G160" si="95">H156+I156+J156+K156</f>
        <v>462</v>
      </c>
      <c r="H156" s="12">
        <f>H157</f>
        <v>0</v>
      </c>
      <c r="I156" s="12">
        <f>I157</f>
        <v>0</v>
      </c>
      <c r="J156" s="12">
        <f>J157</f>
        <v>462</v>
      </c>
      <c r="K156" s="12">
        <f>K157</f>
        <v>0</v>
      </c>
      <c r="L156" s="8">
        <f t="shared" ref="L156:L160" si="96">M156+N156+O156+P156</f>
        <v>462</v>
      </c>
      <c r="M156" s="12">
        <f t="shared" ref="M156:P156" si="97">M157</f>
        <v>0</v>
      </c>
      <c r="N156" s="12">
        <f t="shared" si="97"/>
        <v>0</v>
      </c>
      <c r="O156" s="12">
        <f t="shared" si="97"/>
        <v>462</v>
      </c>
      <c r="P156" s="12">
        <f t="shared" si="97"/>
        <v>0</v>
      </c>
    </row>
    <row r="157" spans="1:16" ht="39.75" hidden="1" customHeight="1">
      <c r="A157" s="11"/>
      <c r="B157" s="1" t="s">
        <v>67</v>
      </c>
      <c r="C157" s="3" t="s">
        <v>19</v>
      </c>
      <c r="D157" s="3" t="s">
        <v>14</v>
      </c>
      <c r="E157" s="3" t="s">
        <v>200</v>
      </c>
      <c r="F157" s="3" t="s">
        <v>68</v>
      </c>
      <c r="G157" s="8">
        <f t="shared" si="95"/>
        <v>462</v>
      </c>
      <c r="H157" s="12">
        <v>0</v>
      </c>
      <c r="I157" s="10">
        <v>0</v>
      </c>
      <c r="J157" s="10">
        <v>462</v>
      </c>
      <c r="K157" s="10">
        <v>0</v>
      </c>
      <c r="L157" s="8">
        <f t="shared" si="96"/>
        <v>462</v>
      </c>
      <c r="M157" s="12">
        <v>0</v>
      </c>
      <c r="N157" s="12">
        <v>0</v>
      </c>
      <c r="O157" s="12">
        <v>462</v>
      </c>
      <c r="P157" s="12">
        <f>P161</f>
        <v>0</v>
      </c>
    </row>
    <row r="158" spans="1:16" ht="77.25" hidden="1" customHeight="1">
      <c r="A158" s="11"/>
      <c r="B158" s="1" t="s">
        <v>238</v>
      </c>
      <c r="C158" s="3" t="s">
        <v>19</v>
      </c>
      <c r="D158" s="3" t="s">
        <v>14</v>
      </c>
      <c r="E158" s="3" t="s">
        <v>201</v>
      </c>
      <c r="F158" s="3"/>
      <c r="G158" s="8">
        <f t="shared" si="95"/>
        <v>88.9</v>
      </c>
      <c r="H158" s="12">
        <f>H159+H162</f>
        <v>88.9</v>
      </c>
      <c r="I158" s="12">
        <f t="shared" ref="I158:K159" si="98">I159</f>
        <v>0</v>
      </c>
      <c r="J158" s="12">
        <f t="shared" si="98"/>
        <v>0</v>
      </c>
      <c r="K158" s="12">
        <f t="shared" si="98"/>
        <v>0</v>
      </c>
      <c r="L158" s="8">
        <f t="shared" si="96"/>
        <v>88.9</v>
      </c>
      <c r="M158" s="12">
        <f>M159+M162</f>
        <v>88.9</v>
      </c>
      <c r="N158" s="12">
        <f t="shared" ref="N158:P159" si="99">N159</f>
        <v>0</v>
      </c>
      <c r="O158" s="12">
        <f t="shared" si="99"/>
        <v>0</v>
      </c>
      <c r="P158" s="12">
        <f t="shared" si="99"/>
        <v>0</v>
      </c>
    </row>
    <row r="159" spans="1:16" s="31" customFormat="1" ht="25.5" hidden="1">
      <c r="A159" s="11"/>
      <c r="B159" s="1" t="s">
        <v>48</v>
      </c>
      <c r="C159" s="3" t="s">
        <v>19</v>
      </c>
      <c r="D159" s="3" t="s">
        <v>14</v>
      </c>
      <c r="E159" s="3" t="s">
        <v>201</v>
      </c>
      <c r="F159" s="3" t="s">
        <v>49</v>
      </c>
      <c r="G159" s="8">
        <f t="shared" si="95"/>
        <v>84.2</v>
      </c>
      <c r="H159" s="12">
        <f>H160</f>
        <v>84.2</v>
      </c>
      <c r="I159" s="12">
        <f t="shared" si="98"/>
        <v>0</v>
      </c>
      <c r="J159" s="12">
        <f t="shared" si="98"/>
        <v>0</v>
      </c>
      <c r="K159" s="12">
        <f t="shared" si="98"/>
        <v>0</v>
      </c>
      <c r="L159" s="8">
        <f t="shared" si="96"/>
        <v>84.2</v>
      </c>
      <c r="M159" s="12">
        <f>M160</f>
        <v>84.2</v>
      </c>
      <c r="N159" s="12">
        <f t="shared" si="99"/>
        <v>0</v>
      </c>
      <c r="O159" s="12">
        <f t="shared" si="99"/>
        <v>0</v>
      </c>
      <c r="P159" s="12">
        <f t="shared" si="99"/>
        <v>0</v>
      </c>
    </row>
    <row r="160" spans="1:16" ht="39.75" hidden="1" customHeight="1">
      <c r="A160" s="11"/>
      <c r="B160" s="1" t="s">
        <v>50</v>
      </c>
      <c r="C160" s="3" t="s">
        <v>19</v>
      </c>
      <c r="D160" s="3" t="s">
        <v>14</v>
      </c>
      <c r="E160" s="3" t="s">
        <v>201</v>
      </c>
      <c r="F160" s="3" t="s">
        <v>51</v>
      </c>
      <c r="G160" s="8">
        <f t="shared" si="95"/>
        <v>84.2</v>
      </c>
      <c r="H160" s="12">
        <f>H161</f>
        <v>84.2</v>
      </c>
      <c r="I160" s="12">
        <f>I161</f>
        <v>0</v>
      </c>
      <c r="J160" s="12">
        <f>J161</f>
        <v>0</v>
      </c>
      <c r="K160" s="12">
        <f>K161</f>
        <v>0</v>
      </c>
      <c r="L160" s="8">
        <f t="shared" si="96"/>
        <v>84.2</v>
      </c>
      <c r="M160" s="12">
        <f>M161</f>
        <v>84.2</v>
      </c>
      <c r="N160" s="12">
        <f>N161</f>
        <v>0</v>
      </c>
      <c r="O160" s="12">
        <f>O161</f>
        <v>0</v>
      </c>
      <c r="P160" s="12">
        <f>P161</f>
        <v>0</v>
      </c>
    </row>
    <row r="161" spans="1:16" s="31" customFormat="1" ht="52.5" hidden="1" customHeight="1">
      <c r="A161" s="11"/>
      <c r="B161" s="1" t="s">
        <v>240</v>
      </c>
      <c r="C161" s="3" t="s">
        <v>19</v>
      </c>
      <c r="D161" s="3" t="s">
        <v>14</v>
      </c>
      <c r="E161" s="3" t="s">
        <v>201</v>
      </c>
      <c r="F161" s="3" t="s">
        <v>239</v>
      </c>
      <c r="G161" s="8">
        <f>H161+I161+J161+K161</f>
        <v>84.2</v>
      </c>
      <c r="H161" s="12">
        <v>84.2</v>
      </c>
      <c r="I161" s="12">
        <v>0</v>
      </c>
      <c r="J161" s="12">
        <v>0</v>
      </c>
      <c r="K161" s="12">
        <v>0</v>
      </c>
      <c r="L161" s="8">
        <f>M161+N161+O161+P161</f>
        <v>84.2</v>
      </c>
      <c r="M161" s="12">
        <v>84.2</v>
      </c>
      <c r="N161" s="12">
        <v>0</v>
      </c>
      <c r="O161" s="12">
        <v>0</v>
      </c>
      <c r="P161" s="12">
        <v>0</v>
      </c>
    </row>
    <row r="162" spans="1:16" ht="12.75" hidden="1">
      <c r="A162" s="11"/>
      <c r="B162" s="1" t="s">
        <v>59</v>
      </c>
      <c r="C162" s="3" t="s">
        <v>19</v>
      </c>
      <c r="D162" s="3" t="s">
        <v>14</v>
      </c>
      <c r="E162" s="3" t="s">
        <v>201</v>
      </c>
      <c r="F162" s="3" t="s">
        <v>60</v>
      </c>
      <c r="G162" s="8">
        <f t="shared" ref="G162:G163" si="100">H162+I162+J162+K162</f>
        <v>4.7</v>
      </c>
      <c r="H162" s="12">
        <f>H163</f>
        <v>4.7</v>
      </c>
      <c r="I162" s="12">
        <f>I163</f>
        <v>0</v>
      </c>
      <c r="J162" s="12">
        <f>J163</f>
        <v>0</v>
      </c>
      <c r="K162" s="12">
        <f>K163</f>
        <v>0</v>
      </c>
      <c r="L162" s="8">
        <f t="shared" ref="L162:L163" si="101">M162+N162+O162+P162</f>
        <v>4.7</v>
      </c>
      <c r="M162" s="12">
        <f t="shared" ref="M162:P162" si="102">M163</f>
        <v>4.7</v>
      </c>
      <c r="N162" s="12">
        <f t="shared" si="102"/>
        <v>0</v>
      </c>
      <c r="O162" s="12">
        <f t="shared" si="102"/>
        <v>0</v>
      </c>
      <c r="P162" s="12">
        <f t="shared" si="102"/>
        <v>0</v>
      </c>
    </row>
    <row r="163" spans="1:16" ht="39.75" hidden="1" customHeight="1">
      <c r="A163" s="11"/>
      <c r="B163" s="1" t="s">
        <v>67</v>
      </c>
      <c r="C163" s="3" t="s">
        <v>19</v>
      </c>
      <c r="D163" s="3" t="s">
        <v>14</v>
      </c>
      <c r="E163" s="3" t="s">
        <v>201</v>
      </c>
      <c r="F163" s="3" t="s">
        <v>68</v>
      </c>
      <c r="G163" s="8">
        <f t="shared" si="100"/>
        <v>4.7</v>
      </c>
      <c r="H163" s="12">
        <v>4.7</v>
      </c>
      <c r="I163" s="10">
        <v>0</v>
      </c>
      <c r="J163" s="10">
        <v>0</v>
      </c>
      <c r="K163" s="10">
        <v>0</v>
      </c>
      <c r="L163" s="8">
        <f t="shared" si="101"/>
        <v>4.7</v>
      </c>
      <c r="M163" s="12">
        <v>4.7</v>
      </c>
      <c r="N163" s="12">
        <v>0</v>
      </c>
      <c r="O163" s="12">
        <v>0</v>
      </c>
      <c r="P163" s="12">
        <f>P167</f>
        <v>0</v>
      </c>
    </row>
    <row r="164" spans="1:16" ht="12.75" hidden="1">
      <c r="A164" s="5"/>
      <c r="B164" s="2" t="s">
        <v>25</v>
      </c>
      <c r="C164" s="4" t="s">
        <v>19</v>
      </c>
      <c r="D164" s="4" t="s">
        <v>16</v>
      </c>
      <c r="E164" s="4"/>
      <c r="F164" s="4"/>
      <c r="G164" s="8">
        <f t="shared" si="76"/>
        <v>69424.2</v>
      </c>
      <c r="H164" s="8">
        <f>H165+H175+H188</f>
        <v>80</v>
      </c>
      <c r="I164" s="8">
        <f>I168+I171+I179+I183+I191</f>
        <v>6276.9</v>
      </c>
      <c r="J164" s="8">
        <f>J168+J171+J179+J183+J191</f>
        <v>63067.299999999996</v>
      </c>
      <c r="K164" s="8">
        <f>K168+K171+K179+K183+K191</f>
        <v>0</v>
      </c>
      <c r="L164" s="8">
        <f t="shared" si="78"/>
        <v>68182.8</v>
      </c>
      <c r="M164" s="8">
        <f>M165+M185</f>
        <v>87.199999999999989</v>
      </c>
      <c r="N164" s="8">
        <f>N168+N171+N179+N183+N191</f>
        <v>6572.9</v>
      </c>
      <c r="O164" s="8">
        <f>O168+O171+O179+O183+O191</f>
        <v>61522.700000000004</v>
      </c>
      <c r="P164" s="8">
        <f>P168+P171+P179+P183+P191</f>
        <v>0</v>
      </c>
    </row>
    <row r="165" spans="1:16" ht="48.75" hidden="1" customHeight="1">
      <c r="A165" s="5"/>
      <c r="B165" s="1" t="s">
        <v>82</v>
      </c>
      <c r="C165" s="3" t="s">
        <v>19</v>
      </c>
      <c r="D165" s="3" t="s">
        <v>16</v>
      </c>
      <c r="E165" s="3" t="s">
        <v>77</v>
      </c>
      <c r="F165" s="3"/>
      <c r="G165" s="21">
        <f t="shared" si="76"/>
        <v>49116.999999999993</v>
      </c>
      <c r="H165" s="23">
        <f>H166+H169+H172</f>
        <v>24.6</v>
      </c>
      <c r="I165" s="23">
        <f t="shared" ref="I165:P165" si="103">I166+I169+I172</f>
        <v>0</v>
      </c>
      <c r="J165" s="23">
        <f t="shared" si="103"/>
        <v>49092.399999999994</v>
      </c>
      <c r="K165" s="23">
        <f t="shared" si="103"/>
        <v>0</v>
      </c>
      <c r="L165" s="21">
        <f t="shared" si="103"/>
        <v>42076.700000000004</v>
      </c>
      <c r="M165" s="23">
        <f t="shared" si="103"/>
        <v>21</v>
      </c>
      <c r="N165" s="23">
        <f t="shared" si="103"/>
        <v>0</v>
      </c>
      <c r="O165" s="23">
        <f t="shared" si="103"/>
        <v>42055.700000000004</v>
      </c>
      <c r="P165" s="23">
        <f t="shared" si="103"/>
        <v>0</v>
      </c>
    </row>
    <row r="166" spans="1:16" ht="178.5" hidden="1">
      <c r="A166" s="5"/>
      <c r="B166" s="1" t="s">
        <v>206</v>
      </c>
      <c r="C166" s="3" t="s">
        <v>19</v>
      </c>
      <c r="D166" s="3" t="s">
        <v>16</v>
      </c>
      <c r="E166" s="3" t="s">
        <v>178</v>
      </c>
      <c r="F166" s="3"/>
      <c r="G166" s="21">
        <f t="shared" si="76"/>
        <v>46661.2</v>
      </c>
      <c r="H166" s="23">
        <f>H168</f>
        <v>0</v>
      </c>
      <c r="I166" s="23">
        <f t="shared" ref="I166:K166" si="104">I168</f>
        <v>0</v>
      </c>
      <c r="J166" s="23">
        <f t="shared" si="104"/>
        <v>46661.2</v>
      </c>
      <c r="K166" s="23">
        <f t="shared" si="104"/>
        <v>0</v>
      </c>
      <c r="L166" s="8">
        <f t="shared" si="78"/>
        <v>39972.9</v>
      </c>
      <c r="M166" s="12">
        <f t="shared" ref="H166:P178" si="105">M167</f>
        <v>0</v>
      </c>
      <c r="N166" s="8">
        <f t="shared" si="105"/>
        <v>0</v>
      </c>
      <c r="O166" s="8">
        <f t="shared" si="105"/>
        <v>39972.9</v>
      </c>
      <c r="P166" s="8">
        <f t="shared" si="105"/>
        <v>0</v>
      </c>
    </row>
    <row r="167" spans="1:16" ht="12.75" hidden="1">
      <c r="A167" s="11"/>
      <c r="B167" s="1" t="s">
        <v>59</v>
      </c>
      <c r="C167" s="3" t="s">
        <v>19</v>
      </c>
      <c r="D167" s="3" t="s">
        <v>16</v>
      </c>
      <c r="E167" s="3" t="s">
        <v>178</v>
      </c>
      <c r="F167" s="3" t="s">
        <v>60</v>
      </c>
      <c r="G167" s="8">
        <f t="shared" si="76"/>
        <v>46661.2</v>
      </c>
      <c r="H167" s="12">
        <f>H168</f>
        <v>0</v>
      </c>
      <c r="I167" s="12">
        <f>I168</f>
        <v>0</v>
      </c>
      <c r="J167" s="12">
        <f>J168</f>
        <v>46661.2</v>
      </c>
      <c r="K167" s="12">
        <f>K168</f>
        <v>0</v>
      </c>
      <c r="L167" s="8">
        <f t="shared" si="78"/>
        <v>39972.9</v>
      </c>
      <c r="M167" s="12">
        <f t="shared" si="105"/>
        <v>0</v>
      </c>
      <c r="N167" s="12">
        <f t="shared" si="105"/>
        <v>0</v>
      </c>
      <c r="O167" s="12">
        <f t="shared" si="105"/>
        <v>39972.9</v>
      </c>
      <c r="P167" s="12">
        <f t="shared" si="105"/>
        <v>0</v>
      </c>
    </row>
    <row r="168" spans="1:16" ht="54" hidden="1" customHeight="1">
      <c r="A168" s="11"/>
      <c r="B168" s="1" t="s">
        <v>67</v>
      </c>
      <c r="C168" s="3" t="s">
        <v>19</v>
      </c>
      <c r="D168" s="3" t="s">
        <v>16</v>
      </c>
      <c r="E168" s="3" t="s">
        <v>178</v>
      </c>
      <c r="F168" s="3" t="s">
        <v>68</v>
      </c>
      <c r="G168" s="8">
        <f t="shared" si="76"/>
        <v>46661.2</v>
      </c>
      <c r="H168" s="12">
        <v>0</v>
      </c>
      <c r="I168" s="12">
        <v>0</v>
      </c>
      <c r="J168" s="12">
        <v>46661.2</v>
      </c>
      <c r="K168" s="12">
        <v>0</v>
      </c>
      <c r="L168" s="8">
        <f t="shared" si="78"/>
        <v>39972.9</v>
      </c>
      <c r="M168" s="12">
        <f t="shared" si="105"/>
        <v>0</v>
      </c>
      <c r="N168" s="12">
        <f t="shared" si="105"/>
        <v>0</v>
      </c>
      <c r="O168" s="12">
        <v>39972.9</v>
      </c>
      <c r="P168" s="12">
        <f t="shared" si="105"/>
        <v>0</v>
      </c>
    </row>
    <row r="169" spans="1:16" ht="102" hidden="1">
      <c r="A169" s="5"/>
      <c r="B169" s="1" t="s">
        <v>220</v>
      </c>
      <c r="C169" s="3" t="s">
        <v>19</v>
      </c>
      <c r="D169" s="3" t="s">
        <v>16</v>
      </c>
      <c r="E169" s="3" t="s">
        <v>179</v>
      </c>
      <c r="F169" s="3"/>
      <c r="G169" s="8">
        <f t="shared" si="76"/>
        <v>2431.1999999999998</v>
      </c>
      <c r="H169" s="12">
        <f>H170</f>
        <v>0</v>
      </c>
      <c r="I169" s="12">
        <f t="shared" ref="I169:K169" si="106">I170+I172</f>
        <v>0</v>
      </c>
      <c r="J169" s="12">
        <f t="shared" si="106"/>
        <v>2431.1999999999998</v>
      </c>
      <c r="K169" s="12">
        <f t="shared" si="106"/>
        <v>0</v>
      </c>
      <c r="L169" s="8">
        <f t="shared" si="78"/>
        <v>2082.8000000000002</v>
      </c>
      <c r="M169" s="12">
        <f>M170</f>
        <v>0</v>
      </c>
      <c r="N169" s="12">
        <f t="shared" ref="N169:P169" si="107">N170+N172</f>
        <v>0</v>
      </c>
      <c r="O169" s="12">
        <f t="shared" si="107"/>
        <v>2082.8000000000002</v>
      </c>
      <c r="P169" s="12">
        <f t="shared" si="107"/>
        <v>0</v>
      </c>
    </row>
    <row r="170" spans="1:16" ht="12.75" hidden="1">
      <c r="A170" s="11"/>
      <c r="B170" s="1" t="s">
        <v>59</v>
      </c>
      <c r="C170" s="3" t="s">
        <v>19</v>
      </c>
      <c r="D170" s="3" t="s">
        <v>16</v>
      </c>
      <c r="E170" s="3" t="s">
        <v>179</v>
      </c>
      <c r="F170" s="3" t="s">
        <v>60</v>
      </c>
      <c r="G170" s="8">
        <f t="shared" si="76"/>
        <v>2431.1999999999998</v>
      </c>
      <c r="H170" s="12">
        <f>H171</f>
        <v>0</v>
      </c>
      <c r="I170" s="12">
        <f>I171</f>
        <v>0</v>
      </c>
      <c r="J170" s="12">
        <f>J171</f>
        <v>2431.1999999999998</v>
      </c>
      <c r="K170" s="12">
        <f>K171</f>
        <v>0</v>
      </c>
      <c r="L170" s="8">
        <f t="shared" si="78"/>
        <v>2082.8000000000002</v>
      </c>
      <c r="M170" s="12">
        <f t="shared" ref="H170:P185" si="108">M171</f>
        <v>0</v>
      </c>
      <c r="N170" s="12">
        <f t="shared" si="108"/>
        <v>0</v>
      </c>
      <c r="O170" s="12">
        <f t="shared" si="108"/>
        <v>2082.8000000000002</v>
      </c>
      <c r="P170" s="12">
        <f t="shared" si="108"/>
        <v>0</v>
      </c>
    </row>
    <row r="171" spans="1:16" ht="39.75" hidden="1" customHeight="1">
      <c r="A171" s="11"/>
      <c r="B171" s="1" t="s">
        <v>67</v>
      </c>
      <c r="C171" s="3" t="s">
        <v>19</v>
      </c>
      <c r="D171" s="3" t="s">
        <v>16</v>
      </c>
      <c r="E171" s="3" t="s">
        <v>179</v>
      </c>
      <c r="F171" s="3" t="s">
        <v>68</v>
      </c>
      <c r="G171" s="8">
        <f t="shared" si="76"/>
        <v>2431.1999999999998</v>
      </c>
      <c r="H171" s="12">
        <v>0</v>
      </c>
      <c r="I171" s="10">
        <v>0</v>
      </c>
      <c r="J171" s="10">
        <v>2431.1999999999998</v>
      </c>
      <c r="K171" s="10">
        <v>0</v>
      </c>
      <c r="L171" s="8">
        <f t="shared" si="78"/>
        <v>2082.8000000000002</v>
      </c>
      <c r="M171" s="12">
        <v>0</v>
      </c>
      <c r="N171" s="12">
        <v>0</v>
      </c>
      <c r="O171" s="12">
        <v>2082.8000000000002</v>
      </c>
      <c r="P171" s="12">
        <f>P175</f>
        <v>0</v>
      </c>
    </row>
    <row r="172" spans="1:16" ht="63.75" hidden="1">
      <c r="A172" s="5"/>
      <c r="B172" s="1" t="s">
        <v>221</v>
      </c>
      <c r="C172" s="3" t="s">
        <v>19</v>
      </c>
      <c r="D172" s="3" t="s">
        <v>16</v>
      </c>
      <c r="E172" s="3" t="s">
        <v>222</v>
      </c>
      <c r="F172" s="3"/>
      <c r="G172" s="8">
        <f t="shared" si="76"/>
        <v>24.6</v>
      </c>
      <c r="H172" s="12">
        <f>H173</f>
        <v>24.6</v>
      </c>
      <c r="I172" s="12">
        <f t="shared" ref="I172:K172" si="109">I173</f>
        <v>0</v>
      </c>
      <c r="J172" s="12">
        <f t="shared" si="109"/>
        <v>0</v>
      </c>
      <c r="K172" s="12">
        <f t="shared" si="109"/>
        <v>0</v>
      </c>
      <c r="L172" s="8">
        <f t="shared" si="78"/>
        <v>21</v>
      </c>
      <c r="M172" s="12">
        <f>M173</f>
        <v>21</v>
      </c>
      <c r="N172" s="12">
        <v>0</v>
      </c>
      <c r="O172" s="12">
        <f>O173</f>
        <v>0</v>
      </c>
      <c r="P172" s="12">
        <v>0</v>
      </c>
    </row>
    <row r="173" spans="1:16" ht="12.75" hidden="1">
      <c r="A173" s="11"/>
      <c r="B173" s="1" t="s">
        <v>59</v>
      </c>
      <c r="C173" s="3" t="s">
        <v>19</v>
      </c>
      <c r="D173" s="3" t="s">
        <v>16</v>
      </c>
      <c r="E173" s="3" t="s">
        <v>222</v>
      </c>
      <c r="F173" s="3" t="s">
        <v>60</v>
      </c>
      <c r="G173" s="8">
        <f t="shared" si="76"/>
        <v>24.6</v>
      </c>
      <c r="H173" s="12">
        <f>H174</f>
        <v>24.6</v>
      </c>
      <c r="I173" s="12">
        <f>I174</f>
        <v>0</v>
      </c>
      <c r="J173" s="12">
        <f>J174</f>
        <v>0</v>
      </c>
      <c r="K173" s="12">
        <f>K174</f>
        <v>0</v>
      </c>
      <c r="L173" s="8">
        <f t="shared" si="78"/>
        <v>21</v>
      </c>
      <c r="M173" s="12">
        <f t="shared" si="108"/>
        <v>21</v>
      </c>
      <c r="N173" s="12">
        <f t="shared" si="108"/>
        <v>0</v>
      </c>
      <c r="O173" s="12">
        <f t="shared" si="108"/>
        <v>0</v>
      </c>
      <c r="P173" s="12">
        <f t="shared" si="108"/>
        <v>0</v>
      </c>
    </row>
    <row r="174" spans="1:16" ht="69.75" hidden="1" customHeight="1">
      <c r="A174" s="11"/>
      <c r="B174" s="1" t="s">
        <v>67</v>
      </c>
      <c r="C174" s="3" t="s">
        <v>19</v>
      </c>
      <c r="D174" s="3" t="s">
        <v>16</v>
      </c>
      <c r="E174" s="3" t="s">
        <v>222</v>
      </c>
      <c r="F174" s="3" t="s">
        <v>68</v>
      </c>
      <c r="G174" s="8">
        <f t="shared" si="76"/>
        <v>24.6</v>
      </c>
      <c r="H174" s="12">
        <v>24.6</v>
      </c>
      <c r="I174" s="10">
        <v>0</v>
      </c>
      <c r="J174" s="10">
        <v>0</v>
      </c>
      <c r="K174" s="10">
        <v>0</v>
      </c>
      <c r="L174" s="8">
        <f t="shared" si="78"/>
        <v>21</v>
      </c>
      <c r="M174" s="12">
        <v>21</v>
      </c>
      <c r="N174" s="12">
        <v>0</v>
      </c>
      <c r="O174" s="12">
        <v>0</v>
      </c>
      <c r="P174" s="12">
        <f>P178</f>
        <v>0</v>
      </c>
    </row>
    <row r="175" spans="1:16" ht="63.75" hidden="1">
      <c r="A175" s="11"/>
      <c r="B175" s="15" t="s">
        <v>85</v>
      </c>
      <c r="C175" s="3" t="s">
        <v>19</v>
      </c>
      <c r="D175" s="3" t="s">
        <v>16</v>
      </c>
      <c r="E175" s="3" t="s">
        <v>159</v>
      </c>
      <c r="F175" s="3"/>
      <c r="G175" s="8">
        <f t="shared" si="76"/>
        <v>14030.3</v>
      </c>
      <c r="H175" s="12">
        <f>H176+H180+H184</f>
        <v>55.400000000000006</v>
      </c>
      <c r="I175" s="12">
        <f t="shared" ref="I175:P175" si="110">I176+I180+I184</f>
        <v>0</v>
      </c>
      <c r="J175" s="12">
        <f t="shared" si="110"/>
        <v>13974.9</v>
      </c>
      <c r="K175" s="12">
        <f t="shared" si="110"/>
        <v>0</v>
      </c>
      <c r="L175" s="8">
        <f t="shared" si="110"/>
        <v>19533.2</v>
      </c>
      <c r="M175" s="12">
        <f t="shared" si="110"/>
        <v>66.199999999999989</v>
      </c>
      <c r="N175" s="12">
        <f t="shared" si="110"/>
        <v>0</v>
      </c>
      <c r="O175" s="12">
        <f t="shared" si="110"/>
        <v>19467</v>
      </c>
      <c r="P175" s="12">
        <f t="shared" si="110"/>
        <v>0</v>
      </c>
    </row>
    <row r="176" spans="1:16" ht="164.25" hidden="1" customHeight="1">
      <c r="A176" s="11"/>
      <c r="B176" s="1" t="s">
        <v>153</v>
      </c>
      <c r="C176" s="3" t="s">
        <v>19</v>
      </c>
      <c r="D176" s="3" t="s">
        <v>16</v>
      </c>
      <c r="E176" s="3" t="s">
        <v>180</v>
      </c>
      <c r="F176" s="3"/>
      <c r="G176" s="8">
        <f t="shared" si="76"/>
        <v>8468</v>
      </c>
      <c r="H176" s="12">
        <f>H177</f>
        <v>0</v>
      </c>
      <c r="I176" s="12">
        <f t="shared" si="105"/>
        <v>0</v>
      </c>
      <c r="J176" s="12">
        <f t="shared" si="105"/>
        <v>8468</v>
      </c>
      <c r="K176" s="12">
        <f t="shared" si="105"/>
        <v>0</v>
      </c>
      <c r="L176" s="21">
        <f t="shared" si="78"/>
        <v>12913</v>
      </c>
      <c r="M176" s="12">
        <f t="shared" si="105"/>
        <v>0</v>
      </c>
      <c r="N176" s="12">
        <f t="shared" si="105"/>
        <v>0</v>
      </c>
      <c r="O176" s="12">
        <f t="shared" si="105"/>
        <v>12913</v>
      </c>
      <c r="P176" s="12">
        <f t="shared" si="105"/>
        <v>0</v>
      </c>
    </row>
    <row r="177" spans="1:16" ht="51" hidden="1">
      <c r="A177" s="5"/>
      <c r="B177" s="1" t="s">
        <v>74</v>
      </c>
      <c r="C177" s="3" t="s">
        <v>19</v>
      </c>
      <c r="D177" s="3" t="s">
        <v>16</v>
      </c>
      <c r="E177" s="3" t="s">
        <v>180</v>
      </c>
      <c r="F177" s="3" t="s">
        <v>65</v>
      </c>
      <c r="G177" s="8">
        <f t="shared" si="76"/>
        <v>8468</v>
      </c>
      <c r="H177" s="12">
        <f t="shared" si="105"/>
        <v>0</v>
      </c>
      <c r="I177" s="12">
        <f t="shared" si="105"/>
        <v>0</v>
      </c>
      <c r="J177" s="12">
        <f t="shared" si="105"/>
        <v>8468</v>
      </c>
      <c r="K177" s="12">
        <f t="shared" si="105"/>
        <v>0</v>
      </c>
      <c r="L177" s="21">
        <f t="shared" si="78"/>
        <v>12913</v>
      </c>
      <c r="M177" s="23">
        <f>M178</f>
        <v>0</v>
      </c>
      <c r="N177" s="23">
        <f t="shared" si="105"/>
        <v>0</v>
      </c>
      <c r="O177" s="23">
        <f t="shared" si="105"/>
        <v>12913</v>
      </c>
      <c r="P177" s="23">
        <f t="shared" si="105"/>
        <v>0</v>
      </c>
    </row>
    <row r="178" spans="1:16" ht="12.75" hidden="1">
      <c r="A178" s="5"/>
      <c r="B178" s="1" t="s">
        <v>30</v>
      </c>
      <c r="C178" s="3" t="s">
        <v>19</v>
      </c>
      <c r="D178" s="3" t="s">
        <v>16</v>
      </c>
      <c r="E178" s="3" t="s">
        <v>180</v>
      </c>
      <c r="F178" s="3" t="s">
        <v>66</v>
      </c>
      <c r="G178" s="8">
        <f t="shared" si="76"/>
        <v>8468</v>
      </c>
      <c r="H178" s="12">
        <f t="shared" si="105"/>
        <v>0</v>
      </c>
      <c r="I178" s="12">
        <f t="shared" si="105"/>
        <v>0</v>
      </c>
      <c r="J178" s="12">
        <f t="shared" si="105"/>
        <v>8468</v>
      </c>
      <c r="K178" s="12">
        <f t="shared" si="105"/>
        <v>0</v>
      </c>
      <c r="L178" s="21">
        <f t="shared" si="78"/>
        <v>12913</v>
      </c>
      <c r="M178" s="23">
        <f t="shared" ref="M178:P179" si="111">M179</f>
        <v>0</v>
      </c>
      <c r="N178" s="23">
        <f t="shared" si="111"/>
        <v>0</v>
      </c>
      <c r="O178" s="23">
        <f t="shared" si="111"/>
        <v>12913</v>
      </c>
      <c r="P178" s="23">
        <f t="shared" si="111"/>
        <v>0</v>
      </c>
    </row>
    <row r="179" spans="1:16" ht="51" hidden="1">
      <c r="A179" s="5"/>
      <c r="B179" s="1" t="s">
        <v>75</v>
      </c>
      <c r="C179" s="3" t="s">
        <v>19</v>
      </c>
      <c r="D179" s="3" t="s">
        <v>16</v>
      </c>
      <c r="E179" s="3" t="s">
        <v>180</v>
      </c>
      <c r="F179" s="3" t="s">
        <v>76</v>
      </c>
      <c r="G179" s="8">
        <f t="shared" si="76"/>
        <v>8468</v>
      </c>
      <c r="H179" s="12">
        <v>0</v>
      </c>
      <c r="I179" s="12">
        <v>0</v>
      </c>
      <c r="J179" s="12">
        <v>8468</v>
      </c>
      <c r="K179" s="12">
        <v>0</v>
      </c>
      <c r="L179" s="21">
        <f t="shared" si="78"/>
        <v>12913</v>
      </c>
      <c r="M179" s="23">
        <v>0</v>
      </c>
      <c r="N179" s="23">
        <f t="shared" si="111"/>
        <v>0</v>
      </c>
      <c r="O179" s="23">
        <v>12913</v>
      </c>
      <c r="P179" s="23">
        <f t="shared" si="111"/>
        <v>0</v>
      </c>
    </row>
    <row r="180" spans="1:16" ht="127.5" hidden="1">
      <c r="A180" s="11"/>
      <c r="B180" s="1" t="s">
        <v>223</v>
      </c>
      <c r="C180" s="3" t="s">
        <v>19</v>
      </c>
      <c r="D180" s="3" t="s">
        <v>16</v>
      </c>
      <c r="E180" s="3" t="s">
        <v>181</v>
      </c>
      <c r="F180" s="3"/>
      <c r="G180" s="8">
        <f t="shared" si="76"/>
        <v>5506.9</v>
      </c>
      <c r="H180" s="12">
        <f>H181</f>
        <v>0</v>
      </c>
      <c r="I180" s="12">
        <f t="shared" ref="I180:J180" si="112">I181+I184</f>
        <v>0</v>
      </c>
      <c r="J180" s="12">
        <f t="shared" si="112"/>
        <v>5506.9</v>
      </c>
      <c r="K180" s="12">
        <f t="shared" si="108"/>
        <v>0</v>
      </c>
      <c r="L180" s="21">
        <f t="shared" si="78"/>
        <v>6554</v>
      </c>
      <c r="M180" s="12">
        <f>M181</f>
        <v>0</v>
      </c>
      <c r="N180" s="12">
        <f t="shared" ref="N180:O180" si="113">N181+N184</f>
        <v>0</v>
      </c>
      <c r="O180" s="12">
        <f t="shared" si="113"/>
        <v>6554</v>
      </c>
      <c r="P180" s="12">
        <f t="shared" si="108"/>
        <v>0</v>
      </c>
    </row>
    <row r="181" spans="1:16" ht="51" hidden="1">
      <c r="A181" s="5"/>
      <c r="B181" s="1" t="s">
        <v>74</v>
      </c>
      <c r="C181" s="3" t="s">
        <v>19</v>
      </c>
      <c r="D181" s="3" t="s">
        <v>16</v>
      </c>
      <c r="E181" s="3" t="s">
        <v>181</v>
      </c>
      <c r="F181" s="3" t="s">
        <v>65</v>
      </c>
      <c r="G181" s="8">
        <f t="shared" si="76"/>
        <v>5506.9</v>
      </c>
      <c r="H181" s="12">
        <f t="shared" si="108"/>
        <v>0</v>
      </c>
      <c r="I181" s="12">
        <f t="shared" si="108"/>
        <v>0</v>
      </c>
      <c r="J181" s="12">
        <f t="shared" si="108"/>
        <v>5506.9</v>
      </c>
      <c r="K181" s="12">
        <f t="shared" si="108"/>
        <v>0</v>
      </c>
      <c r="L181" s="8">
        <f>SUM(M181:P181)</f>
        <v>6554</v>
      </c>
      <c r="M181" s="12">
        <f>M182</f>
        <v>0</v>
      </c>
      <c r="N181" s="12">
        <v>0</v>
      </c>
      <c r="O181" s="12">
        <f>O182</f>
        <v>6554</v>
      </c>
      <c r="P181" s="12">
        <v>0</v>
      </c>
    </row>
    <row r="182" spans="1:16" ht="12.75" hidden="1">
      <c r="A182" s="5"/>
      <c r="B182" s="1" t="s">
        <v>30</v>
      </c>
      <c r="C182" s="3" t="s">
        <v>19</v>
      </c>
      <c r="D182" s="3" t="s">
        <v>16</v>
      </c>
      <c r="E182" s="3" t="s">
        <v>181</v>
      </c>
      <c r="F182" s="3" t="s">
        <v>66</v>
      </c>
      <c r="G182" s="8">
        <f t="shared" si="76"/>
        <v>5506.9</v>
      </c>
      <c r="H182" s="12">
        <f t="shared" si="108"/>
        <v>0</v>
      </c>
      <c r="I182" s="12">
        <f t="shared" si="108"/>
        <v>0</v>
      </c>
      <c r="J182" s="12">
        <f t="shared" si="108"/>
        <v>5506.9</v>
      </c>
      <c r="K182" s="12">
        <f t="shared" si="108"/>
        <v>0</v>
      </c>
      <c r="L182" s="8">
        <f t="shared" ref="L182:L191" si="114">M182+N182+O182+P182</f>
        <v>6554</v>
      </c>
      <c r="M182" s="12">
        <f>M183</f>
        <v>0</v>
      </c>
      <c r="N182" s="12">
        <f t="shared" ref="N182:P189" si="115">N183</f>
        <v>0</v>
      </c>
      <c r="O182" s="12">
        <f t="shared" si="115"/>
        <v>6554</v>
      </c>
      <c r="P182" s="12">
        <f t="shared" si="115"/>
        <v>0</v>
      </c>
    </row>
    <row r="183" spans="1:16" ht="39.75" hidden="1" customHeight="1">
      <c r="A183" s="5"/>
      <c r="B183" s="1" t="s">
        <v>75</v>
      </c>
      <c r="C183" s="3" t="s">
        <v>19</v>
      </c>
      <c r="D183" s="3" t="s">
        <v>16</v>
      </c>
      <c r="E183" s="3" t="s">
        <v>181</v>
      </c>
      <c r="F183" s="3" t="s">
        <v>76</v>
      </c>
      <c r="G183" s="21">
        <f t="shared" si="76"/>
        <v>5506.9</v>
      </c>
      <c r="H183" s="23">
        <v>0</v>
      </c>
      <c r="I183" s="24">
        <v>0</v>
      </c>
      <c r="J183" s="24">
        <f>2095.8+3411.1</f>
        <v>5506.9</v>
      </c>
      <c r="K183" s="24">
        <v>0</v>
      </c>
      <c r="L183" s="8">
        <f t="shared" si="114"/>
        <v>6554</v>
      </c>
      <c r="M183" s="12">
        <v>0</v>
      </c>
      <c r="N183" s="12">
        <v>0</v>
      </c>
      <c r="O183" s="12">
        <f>3196+3358</f>
        <v>6554</v>
      </c>
      <c r="P183" s="12">
        <f>P188</f>
        <v>0</v>
      </c>
    </row>
    <row r="184" spans="1:16" ht="102" hidden="1">
      <c r="A184" s="5"/>
      <c r="B184" s="1" t="s">
        <v>224</v>
      </c>
      <c r="C184" s="3" t="s">
        <v>19</v>
      </c>
      <c r="D184" s="3" t="s">
        <v>16</v>
      </c>
      <c r="E184" s="3" t="s">
        <v>225</v>
      </c>
      <c r="F184" s="3"/>
      <c r="G184" s="8">
        <f t="shared" si="76"/>
        <v>55.400000000000006</v>
      </c>
      <c r="H184" s="12">
        <f t="shared" si="108"/>
        <v>55.400000000000006</v>
      </c>
      <c r="I184" s="12">
        <f t="shared" si="108"/>
        <v>0</v>
      </c>
      <c r="J184" s="12">
        <f t="shared" si="108"/>
        <v>0</v>
      </c>
      <c r="K184" s="12">
        <f t="shared" si="108"/>
        <v>0</v>
      </c>
      <c r="L184" s="21">
        <f t="shared" si="114"/>
        <v>66.199999999999989</v>
      </c>
      <c r="M184" s="23">
        <f>M185</f>
        <v>66.199999999999989</v>
      </c>
      <c r="N184" s="23">
        <v>0</v>
      </c>
      <c r="O184" s="23">
        <v>0</v>
      </c>
      <c r="P184" s="23">
        <v>0</v>
      </c>
    </row>
    <row r="185" spans="1:16" ht="51" hidden="1">
      <c r="A185" s="5"/>
      <c r="B185" s="1" t="s">
        <v>74</v>
      </c>
      <c r="C185" s="3" t="s">
        <v>19</v>
      </c>
      <c r="D185" s="3" t="s">
        <v>16</v>
      </c>
      <c r="E185" s="3" t="s">
        <v>225</v>
      </c>
      <c r="F185" s="3" t="s">
        <v>65</v>
      </c>
      <c r="G185" s="8">
        <f t="shared" si="76"/>
        <v>55.400000000000006</v>
      </c>
      <c r="H185" s="12">
        <f t="shared" si="108"/>
        <v>55.400000000000006</v>
      </c>
      <c r="I185" s="12">
        <f t="shared" si="108"/>
        <v>0</v>
      </c>
      <c r="J185" s="12">
        <f t="shared" si="108"/>
        <v>0</v>
      </c>
      <c r="K185" s="12">
        <f t="shared" si="108"/>
        <v>0</v>
      </c>
      <c r="L185" s="8">
        <f>SUM(M185:P185)</f>
        <v>66.199999999999989</v>
      </c>
      <c r="M185" s="12">
        <f>M186</f>
        <v>66.199999999999989</v>
      </c>
      <c r="N185" s="12">
        <v>0</v>
      </c>
      <c r="O185" s="12">
        <v>0</v>
      </c>
      <c r="P185" s="12">
        <v>0</v>
      </c>
    </row>
    <row r="186" spans="1:16" ht="12.75" hidden="1">
      <c r="A186" s="5"/>
      <c r="B186" s="1" t="s">
        <v>30</v>
      </c>
      <c r="C186" s="3" t="s">
        <v>19</v>
      </c>
      <c r="D186" s="3" t="s">
        <v>16</v>
      </c>
      <c r="E186" s="3" t="s">
        <v>225</v>
      </c>
      <c r="F186" s="3" t="s">
        <v>66</v>
      </c>
      <c r="G186" s="8">
        <f t="shared" si="76"/>
        <v>55.400000000000006</v>
      </c>
      <c r="H186" s="12">
        <f t="shared" ref="H186:K186" si="116">H187</f>
        <v>55.400000000000006</v>
      </c>
      <c r="I186" s="12">
        <f t="shared" si="116"/>
        <v>0</v>
      </c>
      <c r="J186" s="12">
        <f t="shared" si="116"/>
        <v>0</v>
      </c>
      <c r="K186" s="12">
        <f t="shared" si="116"/>
        <v>0</v>
      </c>
      <c r="L186" s="8">
        <f t="shared" ref="L186:L187" si="117">M186+N186+O186+P186</f>
        <v>66.199999999999989</v>
      </c>
      <c r="M186" s="12">
        <f>M187</f>
        <v>66.199999999999989</v>
      </c>
      <c r="N186" s="12">
        <f t="shared" si="115"/>
        <v>0</v>
      </c>
      <c r="O186" s="12">
        <f t="shared" si="115"/>
        <v>0</v>
      </c>
      <c r="P186" s="12">
        <f t="shared" si="115"/>
        <v>0</v>
      </c>
    </row>
    <row r="187" spans="1:16" ht="51" hidden="1">
      <c r="A187" s="5"/>
      <c r="B187" s="1" t="s">
        <v>75</v>
      </c>
      <c r="C187" s="3" t="s">
        <v>19</v>
      </c>
      <c r="D187" s="3" t="s">
        <v>16</v>
      </c>
      <c r="E187" s="3" t="s">
        <v>225</v>
      </c>
      <c r="F187" s="3" t="s">
        <v>76</v>
      </c>
      <c r="G187" s="21">
        <f t="shared" si="76"/>
        <v>55.400000000000006</v>
      </c>
      <c r="H187" s="23">
        <f>21.2+34.2</f>
        <v>55.400000000000006</v>
      </c>
      <c r="I187" s="24">
        <v>0</v>
      </c>
      <c r="J187" s="24">
        <v>0</v>
      </c>
      <c r="K187" s="24">
        <v>0</v>
      </c>
      <c r="L187" s="8">
        <f t="shared" si="117"/>
        <v>66.199999999999989</v>
      </c>
      <c r="M187" s="12">
        <f>32.3+33.9</f>
        <v>66.199999999999989</v>
      </c>
      <c r="N187" s="12">
        <v>0</v>
      </c>
      <c r="O187" s="12">
        <v>0</v>
      </c>
      <c r="P187" s="12">
        <f>P191</f>
        <v>0</v>
      </c>
    </row>
    <row r="188" spans="1:16" ht="12.75" hidden="1">
      <c r="A188" s="5"/>
      <c r="B188" s="1" t="s">
        <v>183</v>
      </c>
      <c r="C188" s="3" t="s">
        <v>19</v>
      </c>
      <c r="D188" s="3" t="s">
        <v>16</v>
      </c>
      <c r="E188" s="3" t="s">
        <v>136</v>
      </c>
      <c r="F188" s="3"/>
      <c r="G188" s="21">
        <f t="shared" si="76"/>
        <v>6276.9</v>
      </c>
      <c r="H188" s="12">
        <f>H189</f>
        <v>0</v>
      </c>
      <c r="I188" s="12">
        <f t="shared" ref="I188:K189" si="118">I189</f>
        <v>6276.9</v>
      </c>
      <c r="J188" s="12">
        <f t="shared" si="118"/>
        <v>0</v>
      </c>
      <c r="K188" s="12">
        <f t="shared" si="118"/>
        <v>0</v>
      </c>
      <c r="L188" s="21">
        <f t="shared" si="114"/>
        <v>6572.9</v>
      </c>
      <c r="M188" s="12">
        <f>M189</f>
        <v>0</v>
      </c>
      <c r="N188" s="12">
        <f t="shared" ref="N188:P188" si="119">N189</f>
        <v>6572.9</v>
      </c>
      <c r="O188" s="12">
        <f t="shared" si="119"/>
        <v>0</v>
      </c>
      <c r="P188" s="12">
        <f t="shared" si="119"/>
        <v>0</v>
      </c>
    </row>
    <row r="189" spans="1:16" ht="279" hidden="1" customHeight="1">
      <c r="A189" s="5"/>
      <c r="B189" s="1" t="s">
        <v>237</v>
      </c>
      <c r="C189" s="3" t="s">
        <v>19</v>
      </c>
      <c r="D189" s="3" t="s">
        <v>16</v>
      </c>
      <c r="E189" s="3" t="s">
        <v>184</v>
      </c>
      <c r="F189" s="3"/>
      <c r="G189" s="21">
        <f t="shared" si="76"/>
        <v>6276.9</v>
      </c>
      <c r="H189" s="23">
        <f>H190</f>
        <v>0</v>
      </c>
      <c r="I189" s="23">
        <f t="shared" si="118"/>
        <v>6276.9</v>
      </c>
      <c r="J189" s="23">
        <f t="shared" si="118"/>
        <v>0</v>
      </c>
      <c r="K189" s="23">
        <f t="shared" si="118"/>
        <v>0</v>
      </c>
      <c r="L189" s="21">
        <f t="shared" si="114"/>
        <v>6572.9</v>
      </c>
      <c r="M189" s="23">
        <f>M190</f>
        <v>0</v>
      </c>
      <c r="N189" s="23">
        <f t="shared" si="115"/>
        <v>6572.9</v>
      </c>
      <c r="O189" s="23">
        <f t="shared" si="115"/>
        <v>0</v>
      </c>
      <c r="P189" s="23">
        <f t="shared" si="115"/>
        <v>0</v>
      </c>
    </row>
    <row r="190" spans="1:16" ht="12.75" hidden="1">
      <c r="A190" s="11"/>
      <c r="B190" s="1" t="s">
        <v>59</v>
      </c>
      <c r="C190" s="3" t="s">
        <v>19</v>
      </c>
      <c r="D190" s="3" t="s">
        <v>16</v>
      </c>
      <c r="E190" s="3" t="s">
        <v>184</v>
      </c>
      <c r="F190" s="3" t="s">
        <v>60</v>
      </c>
      <c r="G190" s="21">
        <f t="shared" si="76"/>
        <v>6276.9</v>
      </c>
      <c r="H190" s="23">
        <f>H191</f>
        <v>0</v>
      </c>
      <c r="I190" s="23">
        <f>I191</f>
        <v>6276.9</v>
      </c>
      <c r="J190" s="23">
        <f>J191</f>
        <v>0</v>
      </c>
      <c r="K190" s="23">
        <f>K191</f>
        <v>0</v>
      </c>
      <c r="L190" s="21">
        <f t="shared" si="114"/>
        <v>6572.9</v>
      </c>
      <c r="M190" s="23">
        <f>M191</f>
        <v>0</v>
      </c>
      <c r="N190" s="23">
        <f>N191</f>
        <v>6572.9</v>
      </c>
      <c r="O190" s="23">
        <f>O191</f>
        <v>0</v>
      </c>
      <c r="P190" s="23">
        <f>P191</f>
        <v>0</v>
      </c>
    </row>
    <row r="191" spans="1:16" ht="53.25" hidden="1" customHeight="1">
      <c r="A191" s="11"/>
      <c r="B191" s="1" t="s">
        <v>67</v>
      </c>
      <c r="C191" s="3" t="s">
        <v>19</v>
      </c>
      <c r="D191" s="3" t="s">
        <v>16</v>
      </c>
      <c r="E191" s="3" t="s">
        <v>184</v>
      </c>
      <c r="F191" s="3" t="s">
        <v>68</v>
      </c>
      <c r="G191" s="21">
        <f t="shared" si="76"/>
        <v>6276.9</v>
      </c>
      <c r="H191" s="23">
        <v>0</v>
      </c>
      <c r="I191" s="23">
        <v>6276.9</v>
      </c>
      <c r="J191" s="23">
        <v>0</v>
      </c>
      <c r="K191" s="23">
        <v>0</v>
      </c>
      <c r="L191" s="21">
        <f t="shared" si="114"/>
        <v>6572.9</v>
      </c>
      <c r="M191" s="23">
        <v>0</v>
      </c>
      <c r="N191" s="23">
        <v>6572.9</v>
      </c>
      <c r="O191" s="23">
        <v>0</v>
      </c>
      <c r="P191" s="23">
        <v>0</v>
      </c>
    </row>
    <row r="192" spans="1:16" s="31" customFormat="1" ht="12.75">
      <c r="A192" s="5"/>
      <c r="B192" s="6" t="s">
        <v>31</v>
      </c>
      <c r="C192" s="4" t="s">
        <v>19</v>
      </c>
      <c r="D192" s="4" t="s">
        <v>17</v>
      </c>
      <c r="E192" s="4"/>
      <c r="F192" s="4"/>
      <c r="G192" s="8">
        <f>SUM(H192:K192)</f>
        <v>2.2737367544323206E-13</v>
      </c>
      <c r="H192" s="8">
        <f>H198</f>
        <v>-1373.3999999999999</v>
      </c>
      <c r="I192" s="8">
        <f t="shared" ref="I192:P192" si="120">I198</f>
        <v>0</v>
      </c>
      <c r="J192" s="8">
        <f t="shared" si="120"/>
        <v>1373.4</v>
      </c>
      <c r="K192" s="8">
        <f t="shared" si="120"/>
        <v>0</v>
      </c>
      <c r="L192" s="8">
        <f t="shared" si="120"/>
        <v>-9.0594198809412774E-14</v>
      </c>
      <c r="M192" s="8">
        <f t="shared" si="120"/>
        <v>-1375.8</v>
      </c>
      <c r="N192" s="8">
        <f t="shared" si="120"/>
        <v>0</v>
      </c>
      <c r="O192" s="8">
        <f t="shared" si="120"/>
        <v>1375.8</v>
      </c>
      <c r="P192" s="8">
        <f t="shared" si="120"/>
        <v>0</v>
      </c>
    </row>
    <row r="193" spans="1:16" s="31" customFormat="1" ht="69" hidden="1" customHeight="1">
      <c r="A193" s="11"/>
      <c r="B193" s="1" t="s">
        <v>176</v>
      </c>
      <c r="C193" s="3" t="s">
        <v>19</v>
      </c>
      <c r="D193" s="3" t="s">
        <v>17</v>
      </c>
      <c r="E193" s="3" t="s">
        <v>129</v>
      </c>
      <c r="F193" s="3"/>
      <c r="G193" s="8">
        <f>H193+I193+J193+K193</f>
        <v>49485.500000000007</v>
      </c>
      <c r="H193" s="12">
        <f>H194</f>
        <v>49485.500000000007</v>
      </c>
      <c r="I193" s="12">
        <f t="shared" ref="I193:P195" si="121">I194</f>
        <v>0</v>
      </c>
      <c r="J193" s="12">
        <f t="shared" si="121"/>
        <v>0</v>
      </c>
      <c r="K193" s="12">
        <f t="shared" si="121"/>
        <v>0</v>
      </c>
      <c r="L193" s="8" t="e">
        <f t="shared" si="121"/>
        <v>#REF!</v>
      </c>
      <c r="M193" s="12">
        <f t="shared" si="121"/>
        <v>49485.500000000007</v>
      </c>
      <c r="N193" s="12" t="e">
        <f t="shared" si="121"/>
        <v>#REF!</v>
      </c>
      <c r="O193" s="12" t="e">
        <f t="shared" si="121"/>
        <v>#REF!</v>
      </c>
      <c r="P193" s="12" t="e">
        <f t="shared" si="121"/>
        <v>#REF!</v>
      </c>
    </row>
    <row r="194" spans="1:16" s="31" customFormat="1" ht="65.25" hidden="1" customHeight="1">
      <c r="A194" s="11"/>
      <c r="B194" s="1" t="s">
        <v>211</v>
      </c>
      <c r="C194" s="3" t="s">
        <v>19</v>
      </c>
      <c r="D194" s="3" t="s">
        <v>17</v>
      </c>
      <c r="E194" s="3" t="s">
        <v>130</v>
      </c>
      <c r="F194" s="3"/>
      <c r="G194" s="8">
        <f>SUM(H194:K194)</f>
        <v>49485.500000000007</v>
      </c>
      <c r="H194" s="12">
        <f>H195</f>
        <v>49485.500000000007</v>
      </c>
      <c r="I194" s="12">
        <f t="shared" si="121"/>
        <v>0</v>
      </c>
      <c r="J194" s="12">
        <f t="shared" si="121"/>
        <v>0</v>
      </c>
      <c r="K194" s="12">
        <f t="shared" si="121"/>
        <v>0</v>
      </c>
      <c r="L194" s="8" t="e">
        <f>SUM(M194:P194)</f>
        <v>#REF!</v>
      </c>
      <c r="M194" s="12">
        <f t="shared" si="121"/>
        <v>49485.500000000007</v>
      </c>
      <c r="N194" s="12" t="e">
        <f t="shared" si="121"/>
        <v>#REF!</v>
      </c>
      <c r="O194" s="12" t="e">
        <f t="shared" si="121"/>
        <v>#REF!</v>
      </c>
      <c r="P194" s="12" t="e">
        <f t="shared" si="121"/>
        <v>#REF!</v>
      </c>
    </row>
    <row r="195" spans="1:16" ht="25.5" hidden="1">
      <c r="A195" s="11"/>
      <c r="B195" s="1" t="s">
        <v>48</v>
      </c>
      <c r="C195" s="3" t="s">
        <v>19</v>
      </c>
      <c r="D195" s="3" t="s">
        <v>17</v>
      </c>
      <c r="E195" s="3" t="s">
        <v>130</v>
      </c>
      <c r="F195" s="3" t="s">
        <v>49</v>
      </c>
      <c r="G195" s="8">
        <f t="shared" ref="G195:G214" si="122">H195+I195+J195+K195</f>
        <v>49485.500000000007</v>
      </c>
      <c r="H195" s="12">
        <f>H196</f>
        <v>49485.500000000007</v>
      </c>
      <c r="I195" s="12">
        <f t="shared" si="121"/>
        <v>0</v>
      </c>
      <c r="J195" s="12">
        <f t="shared" si="121"/>
        <v>0</v>
      </c>
      <c r="K195" s="12">
        <f t="shared" si="121"/>
        <v>0</v>
      </c>
      <c r="L195" s="8" t="e">
        <f t="shared" ref="L195:L197" si="123">M195+N195+O195+P195</f>
        <v>#REF!</v>
      </c>
      <c r="M195" s="12">
        <f>M197</f>
        <v>49485.500000000007</v>
      </c>
      <c r="N195" s="12" t="e">
        <f>N197</f>
        <v>#REF!</v>
      </c>
      <c r="O195" s="12" t="e">
        <f>O197</f>
        <v>#REF!</v>
      </c>
      <c r="P195" s="12" t="e">
        <f>P197</f>
        <v>#REF!</v>
      </c>
    </row>
    <row r="196" spans="1:16" ht="39.75" hidden="1" customHeight="1">
      <c r="A196" s="11"/>
      <c r="B196" s="1" t="s">
        <v>50</v>
      </c>
      <c r="C196" s="3" t="s">
        <v>19</v>
      </c>
      <c r="D196" s="3" t="s">
        <v>17</v>
      </c>
      <c r="E196" s="3" t="s">
        <v>130</v>
      </c>
      <c r="F196" s="3" t="s">
        <v>51</v>
      </c>
      <c r="G196" s="8">
        <f t="shared" si="122"/>
        <v>49485.500000000007</v>
      </c>
      <c r="H196" s="12">
        <f>H197</f>
        <v>49485.500000000007</v>
      </c>
      <c r="I196" s="12">
        <f>I197</f>
        <v>0</v>
      </c>
      <c r="J196" s="12">
        <f>J197</f>
        <v>0</v>
      </c>
      <c r="K196" s="12">
        <f>K197</f>
        <v>0</v>
      </c>
      <c r="L196" s="8" t="e">
        <f t="shared" si="123"/>
        <v>#REF!</v>
      </c>
      <c r="M196" s="12">
        <f>M197</f>
        <v>49485.500000000007</v>
      </c>
      <c r="N196" s="12" t="e">
        <f t="shared" ref="N196:P196" si="124">N197</f>
        <v>#REF!</v>
      </c>
      <c r="O196" s="12" t="e">
        <f t="shared" si="124"/>
        <v>#REF!</v>
      </c>
      <c r="P196" s="12" t="e">
        <f t="shared" si="124"/>
        <v>#REF!</v>
      </c>
    </row>
    <row r="197" spans="1:16" s="31" customFormat="1" ht="39.75" hidden="1" customHeight="1">
      <c r="A197" s="11"/>
      <c r="B197" s="1" t="s">
        <v>52</v>
      </c>
      <c r="C197" s="3" t="s">
        <v>19</v>
      </c>
      <c r="D197" s="3" t="s">
        <v>17</v>
      </c>
      <c r="E197" s="3" t="s">
        <v>130</v>
      </c>
      <c r="F197" s="3" t="s">
        <v>53</v>
      </c>
      <c r="G197" s="8">
        <f t="shared" si="122"/>
        <v>49485.500000000007</v>
      </c>
      <c r="H197" s="12">
        <f>17751.4+27935.7+3426.4+372</f>
        <v>49485.500000000007</v>
      </c>
      <c r="I197" s="12">
        <v>0</v>
      </c>
      <c r="J197" s="12">
        <v>0</v>
      </c>
      <c r="K197" s="12">
        <v>0</v>
      </c>
      <c r="L197" s="8" t="e">
        <f t="shared" si="123"/>
        <v>#REF!</v>
      </c>
      <c r="M197" s="12">
        <f>17751.4+27935.7+3426.4+372</f>
        <v>49485.500000000007</v>
      </c>
      <c r="N197" s="12" t="e">
        <f>#REF!+#REF!+#REF!</f>
        <v>#REF!</v>
      </c>
      <c r="O197" s="12" t="e">
        <f>#REF!+#REF!+#REF!</f>
        <v>#REF!</v>
      </c>
      <c r="P197" s="12" t="e">
        <f>#REF!+#REF!+#REF!</f>
        <v>#REF!</v>
      </c>
    </row>
    <row r="198" spans="1:16" s="31" customFormat="1" ht="51">
      <c r="A198" s="11"/>
      <c r="B198" s="1" t="s">
        <v>92</v>
      </c>
      <c r="C198" s="3" t="s">
        <v>19</v>
      </c>
      <c r="D198" s="3" t="s">
        <v>17</v>
      </c>
      <c r="E198" s="3" t="s">
        <v>131</v>
      </c>
      <c r="F198" s="3"/>
      <c r="G198" s="8">
        <f t="shared" si="122"/>
        <v>2.2737367544323206E-13</v>
      </c>
      <c r="H198" s="12">
        <f>H199</f>
        <v>-1373.3999999999999</v>
      </c>
      <c r="I198" s="12">
        <f t="shared" ref="I198:P198" si="125">I199</f>
        <v>0</v>
      </c>
      <c r="J198" s="12">
        <f t="shared" si="125"/>
        <v>1373.4</v>
      </c>
      <c r="K198" s="12">
        <f t="shared" si="125"/>
        <v>0</v>
      </c>
      <c r="L198" s="12">
        <f t="shared" si="125"/>
        <v>-9.0594198809412774E-14</v>
      </c>
      <c r="M198" s="12">
        <f t="shared" si="125"/>
        <v>-1375.8</v>
      </c>
      <c r="N198" s="12">
        <f t="shared" si="125"/>
        <v>0</v>
      </c>
      <c r="O198" s="12">
        <f t="shared" si="125"/>
        <v>1375.8</v>
      </c>
      <c r="P198" s="12">
        <f t="shared" si="125"/>
        <v>0</v>
      </c>
    </row>
    <row r="199" spans="1:16" s="31" customFormat="1" ht="76.5">
      <c r="A199" s="11"/>
      <c r="B199" s="15" t="s">
        <v>94</v>
      </c>
      <c r="C199" s="3" t="s">
        <v>19</v>
      </c>
      <c r="D199" s="3" t="s">
        <v>17</v>
      </c>
      <c r="E199" s="3" t="s">
        <v>160</v>
      </c>
      <c r="F199" s="3"/>
      <c r="G199" s="8">
        <f t="shared" si="122"/>
        <v>2.2737367544323206E-13</v>
      </c>
      <c r="H199" s="12">
        <f t="shared" ref="H199:P199" si="126">H200+H203+H206</f>
        <v>-1373.3999999999999</v>
      </c>
      <c r="I199" s="12">
        <f t="shared" si="126"/>
        <v>0</v>
      </c>
      <c r="J199" s="12">
        <f t="shared" si="126"/>
        <v>1373.4</v>
      </c>
      <c r="K199" s="12">
        <f t="shared" si="126"/>
        <v>0</v>
      </c>
      <c r="L199" s="12">
        <f t="shared" si="126"/>
        <v>-9.0594198809412774E-14</v>
      </c>
      <c r="M199" s="12">
        <f t="shared" si="126"/>
        <v>-1375.8</v>
      </c>
      <c r="N199" s="12">
        <f t="shared" si="126"/>
        <v>0</v>
      </c>
      <c r="O199" s="12">
        <f t="shared" si="126"/>
        <v>1375.8</v>
      </c>
      <c r="P199" s="12">
        <f t="shared" si="126"/>
        <v>0</v>
      </c>
    </row>
    <row r="200" spans="1:16" s="31" customFormat="1" ht="89.25">
      <c r="A200" s="11"/>
      <c r="B200" s="15" t="s">
        <v>93</v>
      </c>
      <c r="C200" s="3" t="s">
        <v>19</v>
      </c>
      <c r="D200" s="3" t="s">
        <v>17</v>
      </c>
      <c r="E200" s="3" t="s">
        <v>161</v>
      </c>
      <c r="F200" s="3"/>
      <c r="G200" s="8">
        <f t="shared" si="122"/>
        <v>-1387.3</v>
      </c>
      <c r="H200" s="12">
        <f t="shared" ref="H200:K200" si="127">H202</f>
        <v>-1387.3</v>
      </c>
      <c r="I200" s="12">
        <f t="shared" si="127"/>
        <v>0</v>
      </c>
      <c r="J200" s="12">
        <f t="shared" si="127"/>
        <v>0</v>
      </c>
      <c r="K200" s="12">
        <f t="shared" si="127"/>
        <v>0</v>
      </c>
      <c r="L200" s="8">
        <f>M200</f>
        <v>-1389.7</v>
      </c>
      <c r="M200" s="12">
        <f>M201</f>
        <v>-1389.7</v>
      </c>
      <c r="N200" s="12">
        <f t="shared" ref="N200:P201" si="128">N201</f>
        <v>0</v>
      </c>
      <c r="O200" s="12">
        <f t="shared" si="128"/>
        <v>0</v>
      </c>
      <c r="P200" s="12">
        <f t="shared" si="128"/>
        <v>0</v>
      </c>
    </row>
    <row r="201" spans="1:16" s="31" customFormat="1" ht="51">
      <c r="A201" s="5"/>
      <c r="B201" s="1" t="s">
        <v>74</v>
      </c>
      <c r="C201" s="3" t="s">
        <v>19</v>
      </c>
      <c r="D201" s="3" t="s">
        <v>17</v>
      </c>
      <c r="E201" s="3" t="s">
        <v>161</v>
      </c>
      <c r="F201" s="3" t="s">
        <v>65</v>
      </c>
      <c r="G201" s="8">
        <f t="shared" si="122"/>
        <v>-1387.3</v>
      </c>
      <c r="H201" s="12">
        <f t="shared" ref="H201:K201" si="129">H202</f>
        <v>-1387.3</v>
      </c>
      <c r="I201" s="12">
        <f t="shared" si="129"/>
        <v>0</v>
      </c>
      <c r="J201" s="12">
        <f t="shared" si="129"/>
        <v>0</v>
      </c>
      <c r="K201" s="12">
        <f t="shared" si="129"/>
        <v>0</v>
      </c>
      <c r="L201" s="8">
        <f>M201</f>
        <v>-1389.7</v>
      </c>
      <c r="M201" s="12">
        <f>M202</f>
        <v>-1389.7</v>
      </c>
      <c r="N201" s="12">
        <f t="shared" si="128"/>
        <v>0</v>
      </c>
      <c r="O201" s="12">
        <f t="shared" si="128"/>
        <v>0</v>
      </c>
      <c r="P201" s="12">
        <f t="shared" si="128"/>
        <v>0</v>
      </c>
    </row>
    <row r="202" spans="1:16" s="31" customFormat="1" ht="12.75">
      <c r="A202" s="5"/>
      <c r="B202" s="1" t="s">
        <v>30</v>
      </c>
      <c r="C202" s="3" t="s">
        <v>19</v>
      </c>
      <c r="D202" s="3" t="s">
        <v>17</v>
      </c>
      <c r="E202" s="3" t="s">
        <v>161</v>
      </c>
      <c r="F202" s="3" t="s">
        <v>66</v>
      </c>
      <c r="G202" s="8">
        <f t="shared" si="122"/>
        <v>-1387.3</v>
      </c>
      <c r="H202" s="12">
        <f>'кор-ка пр. 9.1'!I212</f>
        <v>-1387.3</v>
      </c>
      <c r="I202" s="12">
        <f>'кор-ка пр. 9.1'!J212</f>
        <v>0</v>
      </c>
      <c r="J202" s="12">
        <f>'кор-ка пр. 9.1'!K212</f>
        <v>0</v>
      </c>
      <c r="K202" s="12">
        <f>'кор-ка пр. 9.1'!L212</f>
        <v>0</v>
      </c>
      <c r="L202" s="8">
        <f>'кор-ка пр. 9.1'!M212</f>
        <v>-1389.7</v>
      </c>
      <c r="M202" s="12">
        <f>'кор-ка пр. 9.1'!N212</f>
        <v>-1389.7</v>
      </c>
      <c r="N202" s="12">
        <f>'кор-ка пр. 9.1'!O212</f>
        <v>0</v>
      </c>
      <c r="O202" s="12">
        <f>'кор-ка пр. 9.1'!P212</f>
        <v>0</v>
      </c>
      <c r="P202" s="12">
        <f>'кор-ка пр. 9.1'!Q212</f>
        <v>0</v>
      </c>
    </row>
    <row r="203" spans="1:16" ht="96" customHeight="1">
      <c r="A203" s="11"/>
      <c r="B203" s="1" t="s">
        <v>226</v>
      </c>
      <c r="C203" s="3" t="s">
        <v>19</v>
      </c>
      <c r="D203" s="3" t="s">
        <v>17</v>
      </c>
      <c r="E203" s="3" t="s">
        <v>182</v>
      </c>
      <c r="F203" s="3"/>
      <c r="G203" s="8">
        <f t="shared" si="122"/>
        <v>1373.4</v>
      </c>
      <c r="H203" s="12">
        <f>H204</f>
        <v>0</v>
      </c>
      <c r="I203" s="12">
        <f>I204+I206</f>
        <v>0</v>
      </c>
      <c r="J203" s="12">
        <f>J204+J206</f>
        <v>1373.4</v>
      </c>
      <c r="K203" s="12">
        <f t="shared" ref="H203:P207" si="130">K204</f>
        <v>0</v>
      </c>
      <c r="L203" s="21">
        <f t="shared" ref="L203" si="131">M203+N203+O203+P203</f>
        <v>1375.8</v>
      </c>
      <c r="M203" s="12">
        <f>M204</f>
        <v>0</v>
      </c>
      <c r="N203" s="12">
        <f>N204+N206</f>
        <v>0</v>
      </c>
      <c r="O203" s="12">
        <f>O204+O206</f>
        <v>1375.8</v>
      </c>
      <c r="P203" s="12">
        <f t="shared" si="130"/>
        <v>0</v>
      </c>
    </row>
    <row r="204" spans="1:16" ht="51">
      <c r="A204" s="5"/>
      <c r="B204" s="1" t="s">
        <v>74</v>
      </c>
      <c r="C204" s="3" t="s">
        <v>19</v>
      </c>
      <c r="D204" s="3" t="s">
        <v>17</v>
      </c>
      <c r="E204" s="3" t="s">
        <v>182</v>
      </c>
      <c r="F204" s="3" t="s">
        <v>65</v>
      </c>
      <c r="G204" s="8">
        <f t="shared" si="122"/>
        <v>1373.4</v>
      </c>
      <c r="H204" s="12">
        <f t="shared" si="130"/>
        <v>0</v>
      </c>
      <c r="I204" s="12">
        <f t="shared" si="130"/>
        <v>0</v>
      </c>
      <c r="J204" s="12">
        <f t="shared" si="130"/>
        <v>1373.4</v>
      </c>
      <c r="K204" s="12">
        <f t="shared" si="130"/>
        <v>0</v>
      </c>
      <c r="L204" s="8">
        <f>SUM(M204:P204)</f>
        <v>1375.8</v>
      </c>
      <c r="M204" s="12">
        <f>M205</f>
        <v>0</v>
      </c>
      <c r="N204" s="12">
        <v>0</v>
      </c>
      <c r="O204" s="12">
        <f>O205</f>
        <v>1375.8</v>
      </c>
      <c r="P204" s="12">
        <v>0</v>
      </c>
    </row>
    <row r="205" spans="1:16" ht="12.75">
      <c r="A205" s="5"/>
      <c r="B205" s="1" t="s">
        <v>30</v>
      </c>
      <c r="C205" s="3" t="s">
        <v>19</v>
      </c>
      <c r="D205" s="3" t="s">
        <v>17</v>
      </c>
      <c r="E205" s="3" t="s">
        <v>182</v>
      </c>
      <c r="F205" s="3" t="s">
        <v>66</v>
      </c>
      <c r="G205" s="8">
        <f t="shared" si="122"/>
        <v>1373.4</v>
      </c>
      <c r="H205" s="12">
        <f>'кор-ка пр. 9.1'!I216</f>
        <v>0</v>
      </c>
      <c r="I205" s="12">
        <f>'кор-ка пр. 9.1'!J216</f>
        <v>0</v>
      </c>
      <c r="J205" s="12">
        <f>'кор-ка пр. 9.1'!K216</f>
        <v>1373.4</v>
      </c>
      <c r="K205" s="12">
        <f>'кор-ка пр. 9.1'!L216</f>
        <v>0</v>
      </c>
      <c r="L205" s="8">
        <f>'кор-ка пр. 9.1'!M216</f>
        <v>1375.8</v>
      </c>
      <c r="M205" s="12">
        <f>'кор-ка пр. 9.1'!N216</f>
        <v>0</v>
      </c>
      <c r="N205" s="12">
        <f>'кор-ка пр. 9.1'!O216</f>
        <v>0</v>
      </c>
      <c r="O205" s="12">
        <f>'кор-ка пр. 9.1'!P216</f>
        <v>1375.8</v>
      </c>
      <c r="P205" s="12">
        <f>'кор-ка пр. 9.1'!Q216</f>
        <v>0</v>
      </c>
    </row>
    <row r="206" spans="1:16" ht="48.75" customHeight="1">
      <c r="A206" s="5"/>
      <c r="B206" s="1" t="s">
        <v>227</v>
      </c>
      <c r="C206" s="3" t="s">
        <v>19</v>
      </c>
      <c r="D206" s="3" t="s">
        <v>17</v>
      </c>
      <c r="E206" s="3" t="s">
        <v>228</v>
      </c>
      <c r="F206" s="3"/>
      <c r="G206" s="8">
        <f t="shared" si="122"/>
        <v>13.9</v>
      </c>
      <c r="H206" s="12">
        <f t="shared" si="130"/>
        <v>13.9</v>
      </c>
      <c r="I206" s="12">
        <f t="shared" si="130"/>
        <v>0</v>
      </c>
      <c r="J206" s="12">
        <f t="shared" si="130"/>
        <v>0</v>
      </c>
      <c r="K206" s="12">
        <f t="shared" si="130"/>
        <v>0</v>
      </c>
      <c r="L206" s="21">
        <f t="shared" ref="L206" si="132">M206+N206+O206+P206</f>
        <v>13.9</v>
      </c>
      <c r="M206" s="23">
        <f>M207</f>
        <v>13.9</v>
      </c>
      <c r="N206" s="23">
        <v>0</v>
      </c>
      <c r="O206" s="23">
        <v>0</v>
      </c>
      <c r="P206" s="23">
        <v>0</v>
      </c>
    </row>
    <row r="207" spans="1:16" ht="51">
      <c r="A207" s="5"/>
      <c r="B207" s="1" t="s">
        <v>74</v>
      </c>
      <c r="C207" s="3" t="s">
        <v>19</v>
      </c>
      <c r="D207" s="3" t="s">
        <v>17</v>
      </c>
      <c r="E207" s="3" t="s">
        <v>228</v>
      </c>
      <c r="F207" s="3" t="s">
        <v>65</v>
      </c>
      <c r="G207" s="8">
        <f t="shared" si="122"/>
        <v>13.9</v>
      </c>
      <c r="H207" s="12">
        <f t="shared" si="130"/>
        <v>13.9</v>
      </c>
      <c r="I207" s="12">
        <f t="shared" si="130"/>
        <v>0</v>
      </c>
      <c r="J207" s="12">
        <f t="shared" si="130"/>
        <v>0</v>
      </c>
      <c r="K207" s="12">
        <f t="shared" si="130"/>
        <v>0</v>
      </c>
      <c r="L207" s="8">
        <f t="shared" si="130"/>
        <v>13.9</v>
      </c>
      <c r="M207" s="12">
        <f t="shared" si="130"/>
        <v>13.9</v>
      </c>
      <c r="N207" s="12">
        <f t="shared" si="130"/>
        <v>0</v>
      </c>
      <c r="O207" s="12">
        <f t="shared" si="130"/>
        <v>0</v>
      </c>
      <c r="P207" s="12">
        <f t="shared" si="130"/>
        <v>0</v>
      </c>
    </row>
    <row r="208" spans="1:16" ht="12.75">
      <c r="A208" s="5"/>
      <c r="B208" s="1" t="s">
        <v>30</v>
      </c>
      <c r="C208" s="3" t="s">
        <v>19</v>
      </c>
      <c r="D208" s="3" t="s">
        <v>17</v>
      </c>
      <c r="E208" s="3" t="s">
        <v>228</v>
      </c>
      <c r="F208" s="3" t="s">
        <v>66</v>
      </c>
      <c r="G208" s="8">
        <f t="shared" si="122"/>
        <v>13.9</v>
      </c>
      <c r="H208" s="12">
        <f>'кор-ка пр. 9.1'!I220</f>
        <v>13.9</v>
      </c>
      <c r="I208" s="12">
        <f>'кор-ка пр. 9.1'!J220</f>
        <v>0</v>
      </c>
      <c r="J208" s="12">
        <f>'кор-ка пр. 9.1'!K220</f>
        <v>0</v>
      </c>
      <c r="K208" s="12">
        <f>'кор-ка пр. 9.1'!L220</f>
        <v>0</v>
      </c>
      <c r="L208" s="8">
        <f>'кор-ка пр. 9.1'!M220</f>
        <v>13.9</v>
      </c>
      <c r="M208" s="12">
        <f>'кор-ка пр. 9.1'!N220</f>
        <v>13.9</v>
      </c>
      <c r="N208" s="12">
        <f>'кор-ка пр. 9.1'!O220</f>
        <v>0</v>
      </c>
      <c r="O208" s="12">
        <f>'кор-ка пр. 9.1'!P220</f>
        <v>0</v>
      </c>
      <c r="P208" s="12">
        <f>'кор-ка пр. 9.1'!Q220</f>
        <v>0</v>
      </c>
    </row>
    <row r="209" spans="1:23" s="36" customFormat="1" ht="12.75">
      <c r="A209" s="46"/>
      <c r="B209" s="6" t="s">
        <v>26</v>
      </c>
      <c r="C209" s="47" t="s">
        <v>20</v>
      </c>
      <c r="D209" s="47" t="s">
        <v>15</v>
      </c>
      <c r="E209" s="47"/>
      <c r="F209" s="47"/>
      <c r="G209" s="8">
        <f t="shared" si="122"/>
        <v>0</v>
      </c>
      <c r="H209" s="45">
        <f>H210</f>
        <v>82.7</v>
      </c>
      <c r="I209" s="45">
        <f t="shared" ref="I209:P209" si="133">I210</f>
        <v>0</v>
      </c>
      <c r="J209" s="45">
        <f t="shared" si="133"/>
        <v>-82.7</v>
      </c>
      <c r="K209" s="45">
        <f t="shared" si="133"/>
        <v>0</v>
      </c>
      <c r="L209" s="45">
        <f t="shared" si="133"/>
        <v>0</v>
      </c>
      <c r="M209" s="45">
        <f t="shared" si="133"/>
        <v>109.8</v>
      </c>
      <c r="N209" s="45">
        <f t="shared" si="133"/>
        <v>0</v>
      </c>
      <c r="O209" s="45">
        <f t="shared" si="133"/>
        <v>-109.8</v>
      </c>
      <c r="P209" s="45">
        <f t="shared" si="133"/>
        <v>0</v>
      </c>
      <c r="Q209" s="58"/>
      <c r="R209" s="58"/>
      <c r="S209" s="58"/>
      <c r="T209" s="58"/>
      <c r="U209" s="58"/>
      <c r="V209" s="58"/>
      <c r="W209" s="58"/>
    </row>
    <row r="210" spans="1:23" s="36" customFormat="1" ht="12.75">
      <c r="A210" s="46"/>
      <c r="B210" s="2" t="s">
        <v>27</v>
      </c>
      <c r="C210" s="47" t="s">
        <v>20</v>
      </c>
      <c r="D210" s="47" t="s">
        <v>16</v>
      </c>
      <c r="E210" s="47"/>
      <c r="F210" s="47"/>
      <c r="G210" s="8">
        <f t="shared" si="122"/>
        <v>0</v>
      </c>
      <c r="H210" s="45">
        <f t="shared" ref="H210:P210" si="134">H211+H222</f>
        <v>82.7</v>
      </c>
      <c r="I210" s="45">
        <f t="shared" si="134"/>
        <v>0</v>
      </c>
      <c r="J210" s="45">
        <f t="shared" si="134"/>
        <v>-82.7</v>
      </c>
      <c r="K210" s="45">
        <f t="shared" si="134"/>
        <v>0</v>
      </c>
      <c r="L210" s="45">
        <f t="shared" si="134"/>
        <v>0</v>
      </c>
      <c r="M210" s="45">
        <f t="shared" si="134"/>
        <v>109.8</v>
      </c>
      <c r="N210" s="45">
        <f t="shared" si="134"/>
        <v>0</v>
      </c>
      <c r="O210" s="45">
        <f t="shared" si="134"/>
        <v>-109.8</v>
      </c>
      <c r="P210" s="45">
        <f t="shared" si="134"/>
        <v>0</v>
      </c>
      <c r="R210" s="58"/>
      <c r="S210" s="58"/>
    </row>
    <row r="211" spans="1:23" ht="40.5" customHeight="1">
      <c r="A211" s="46"/>
      <c r="B211" s="1" t="s">
        <v>83</v>
      </c>
      <c r="C211" s="3" t="s">
        <v>20</v>
      </c>
      <c r="D211" s="3" t="s">
        <v>16</v>
      </c>
      <c r="E211" s="3" t="s">
        <v>140</v>
      </c>
      <c r="F211" s="3"/>
      <c r="G211" s="8">
        <f>H211+I211+J211+K211</f>
        <v>0</v>
      </c>
      <c r="H211" s="12">
        <f t="shared" ref="H211:P211" si="135">H212+H215</f>
        <v>82.7</v>
      </c>
      <c r="I211" s="12">
        <f t="shared" si="135"/>
        <v>0</v>
      </c>
      <c r="J211" s="12">
        <f t="shared" si="135"/>
        <v>-82.7</v>
      </c>
      <c r="K211" s="12">
        <f t="shared" si="135"/>
        <v>0</v>
      </c>
      <c r="L211" s="8">
        <f t="shared" si="135"/>
        <v>0</v>
      </c>
      <c r="M211" s="12">
        <f t="shared" si="135"/>
        <v>0</v>
      </c>
      <c r="N211" s="12">
        <f t="shared" si="135"/>
        <v>0</v>
      </c>
      <c r="O211" s="12">
        <f t="shared" si="135"/>
        <v>0</v>
      </c>
      <c r="P211" s="12">
        <f t="shared" si="135"/>
        <v>0</v>
      </c>
      <c r="R211" s="33"/>
      <c r="S211" s="33"/>
    </row>
    <row r="212" spans="1:23" ht="102">
      <c r="A212" s="11"/>
      <c r="B212" s="1" t="s">
        <v>229</v>
      </c>
      <c r="C212" s="3" t="s">
        <v>20</v>
      </c>
      <c r="D212" s="3" t="s">
        <v>16</v>
      </c>
      <c r="E212" s="3" t="s">
        <v>230</v>
      </c>
      <c r="F212" s="3"/>
      <c r="G212" s="8">
        <f>SUM(H212:K212)</f>
        <v>-82.7</v>
      </c>
      <c r="H212" s="12">
        <f>H213</f>
        <v>0</v>
      </c>
      <c r="I212" s="12">
        <f>I213+I215</f>
        <v>0</v>
      </c>
      <c r="J212" s="12">
        <f>J213+J215</f>
        <v>-82.7</v>
      </c>
      <c r="K212" s="12">
        <f>K213+K215</f>
        <v>0</v>
      </c>
      <c r="L212" s="8">
        <f>M212+N212+O212+P212</f>
        <v>0</v>
      </c>
      <c r="M212" s="10">
        <f>M213</f>
        <v>0</v>
      </c>
      <c r="N212" s="10">
        <f t="shared" ref="N212:P216" si="136">N213</f>
        <v>0</v>
      </c>
      <c r="O212" s="10">
        <f>O213</f>
        <v>0</v>
      </c>
      <c r="P212" s="10">
        <f>P213</f>
        <v>0</v>
      </c>
    </row>
    <row r="213" spans="1:23" ht="102">
      <c r="A213" s="11"/>
      <c r="B213" s="1" t="s">
        <v>89</v>
      </c>
      <c r="C213" s="3" t="s">
        <v>20</v>
      </c>
      <c r="D213" s="3" t="s">
        <v>16</v>
      </c>
      <c r="E213" s="3" t="s">
        <v>230</v>
      </c>
      <c r="F213" s="3" t="s">
        <v>39</v>
      </c>
      <c r="G213" s="8">
        <f t="shared" si="122"/>
        <v>-82.7</v>
      </c>
      <c r="H213" s="12">
        <f t="shared" ref="H213:K213" si="137">H214</f>
        <v>0</v>
      </c>
      <c r="I213" s="12">
        <f t="shared" si="137"/>
        <v>0</v>
      </c>
      <c r="J213" s="12">
        <f t="shared" si="137"/>
        <v>-82.7</v>
      </c>
      <c r="K213" s="12">
        <f t="shared" si="137"/>
        <v>0</v>
      </c>
      <c r="L213" s="8">
        <f>M213+N213+O213+P213</f>
        <v>0</v>
      </c>
      <c r="M213" s="10">
        <f>M214</f>
        <v>0</v>
      </c>
      <c r="N213" s="10">
        <f t="shared" si="136"/>
        <v>0</v>
      </c>
      <c r="O213" s="10">
        <f t="shared" si="136"/>
        <v>0</v>
      </c>
      <c r="P213" s="10">
        <f t="shared" si="136"/>
        <v>0</v>
      </c>
    </row>
    <row r="214" spans="1:23" ht="12.75">
      <c r="A214" s="11"/>
      <c r="B214" s="1" t="s">
        <v>42</v>
      </c>
      <c r="C214" s="3" t="s">
        <v>20</v>
      </c>
      <c r="D214" s="3" t="s">
        <v>16</v>
      </c>
      <c r="E214" s="3" t="s">
        <v>230</v>
      </c>
      <c r="F214" s="3" t="s">
        <v>40</v>
      </c>
      <c r="G214" s="8">
        <f t="shared" si="122"/>
        <v>-82.7</v>
      </c>
      <c r="H214" s="12">
        <f>'кор-ка пр. 9.1'!I227</f>
        <v>0</v>
      </c>
      <c r="I214" s="12">
        <f>'кор-ка пр. 9.1'!J227</f>
        <v>0</v>
      </c>
      <c r="J214" s="12">
        <f>'кор-ка пр. 9.1'!K227</f>
        <v>-82.7</v>
      </c>
      <c r="K214" s="12">
        <f>'кор-ка пр. 9.1'!L227</f>
        <v>0</v>
      </c>
      <c r="L214" s="8">
        <f>'кор-ка пр. 9.1'!M227</f>
        <v>0</v>
      </c>
      <c r="M214" s="12">
        <f>'кор-ка пр. 9.1'!N227</f>
        <v>0</v>
      </c>
      <c r="N214" s="12">
        <f>'кор-ка пр. 9.1'!O227</f>
        <v>0</v>
      </c>
      <c r="O214" s="12">
        <f>'кор-ка пр. 9.1'!P227</f>
        <v>0</v>
      </c>
      <c r="P214" s="12">
        <f>'кор-ка пр. 9.1'!Q227</f>
        <v>0</v>
      </c>
    </row>
    <row r="215" spans="1:23" ht="76.5">
      <c r="A215" s="11"/>
      <c r="B215" s="1" t="s">
        <v>231</v>
      </c>
      <c r="C215" s="3" t="s">
        <v>20</v>
      </c>
      <c r="D215" s="3" t="s">
        <v>16</v>
      </c>
      <c r="E215" s="3" t="s">
        <v>232</v>
      </c>
      <c r="F215" s="3"/>
      <c r="G215" s="8">
        <f>SUM(H215:K215)</f>
        <v>82.7</v>
      </c>
      <c r="H215" s="12">
        <f>H216</f>
        <v>82.7</v>
      </c>
      <c r="I215" s="12">
        <f>I216</f>
        <v>0</v>
      </c>
      <c r="J215" s="12">
        <f>J216</f>
        <v>0</v>
      </c>
      <c r="K215" s="12">
        <f>K216</f>
        <v>0</v>
      </c>
      <c r="L215" s="8">
        <f>M215+N215+O215+P215</f>
        <v>0</v>
      </c>
      <c r="M215" s="10">
        <f>M216</f>
        <v>0</v>
      </c>
      <c r="N215" s="10">
        <f t="shared" si="136"/>
        <v>0</v>
      </c>
      <c r="O215" s="10">
        <f>O216</f>
        <v>0</v>
      </c>
      <c r="P215" s="10">
        <f>P216</f>
        <v>0</v>
      </c>
    </row>
    <row r="216" spans="1:23" ht="102">
      <c r="A216" s="11"/>
      <c r="B216" s="1" t="s">
        <v>89</v>
      </c>
      <c r="C216" s="3" t="s">
        <v>20</v>
      </c>
      <c r="D216" s="3" t="s">
        <v>16</v>
      </c>
      <c r="E216" s="3" t="s">
        <v>232</v>
      </c>
      <c r="F216" s="3" t="s">
        <v>39</v>
      </c>
      <c r="G216" s="8">
        <f t="shared" ref="G216:G217" si="138">H216+I216+J216+K216</f>
        <v>82.7</v>
      </c>
      <c r="H216" s="12">
        <f t="shared" ref="H216:K216" si="139">H217</f>
        <v>82.7</v>
      </c>
      <c r="I216" s="12">
        <f t="shared" si="139"/>
        <v>0</v>
      </c>
      <c r="J216" s="12">
        <f t="shared" si="139"/>
        <v>0</v>
      </c>
      <c r="K216" s="12">
        <f t="shared" si="139"/>
        <v>0</v>
      </c>
      <c r="L216" s="8">
        <f>M216+N216+O216+P216</f>
        <v>0</v>
      </c>
      <c r="M216" s="10">
        <f>M217</f>
        <v>0</v>
      </c>
      <c r="N216" s="10">
        <f t="shared" si="136"/>
        <v>0</v>
      </c>
      <c r="O216" s="10">
        <f t="shared" si="136"/>
        <v>0</v>
      </c>
      <c r="P216" s="10">
        <f t="shared" si="136"/>
        <v>0</v>
      </c>
    </row>
    <row r="217" spans="1:23" ht="12.75">
      <c r="A217" s="11"/>
      <c r="B217" s="1" t="s">
        <v>42</v>
      </c>
      <c r="C217" s="3" t="s">
        <v>20</v>
      </c>
      <c r="D217" s="3" t="s">
        <v>16</v>
      </c>
      <c r="E217" s="3" t="s">
        <v>232</v>
      </c>
      <c r="F217" s="3" t="s">
        <v>40</v>
      </c>
      <c r="G217" s="8">
        <f t="shared" si="138"/>
        <v>82.7</v>
      </c>
      <c r="H217" s="12">
        <f>'кор-ка пр. 9.1'!I231</f>
        <v>82.7</v>
      </c>
      <c r="I217" s="12">
        <f>'кор-ка пр. 9.1'!J231</f>
        <v>0</v>
      </c>
      <c r="J217" s="12">
        <f>'кор-ка пр. 9.1'!K231</f>
        <v>0</v>
      </c>
      <c r="K217" s="12">
        <f>'кор-ка пр. 9.1'!L231</f>
        <v>0</v>
      </c>
      <c r="L217" s="8">
        <f>'кор-ка пр. 9.1'!M231</f>
        <v>0</v>
      </c>
      <c r="M217" s="12">
        <f>'кор-ка пр. 9.1'!N231</f>
        <v>0</v>
      </c>
      <c r="N217" s="12">
        <f>'кор-ка пр. 9.1'!O231</f>
        <v>0</v>
      </c>
      <c r="O217" s="12">
        <f>'кор-ка пр. 9.1'!P231</f>
        <v>0</v>
      </c>
      <c r="P217" s="12">
        <f>'кор-ка пр. 9.1'!Q231</f>
        <v>0</v>
      </c>
    </row>
    <row r="218" spans="1:23" ht="63.75" hidden="1">
      <c r="A218" s="5"/>
      <c r="B218" s="1" t="s">
        <v>144</v>
      </c>
      <c r="C218" s="3" t="s">
        <v>20</v>
      </c>
      <c r="D218" s="3" t="s">
        <v>16</v>
      </c>
      <c r="E218" s="3" t="s">
        <v>150</v>
      </c>
      <c r="F218" s="3"/>
      <c r="G218" s="8">
        <f>H218+I218+J218+K218</f>
        <v>5400</v>
      </c>
      <c r="H218" s="12">
        <f>H219</f>
        <v>5400</v>
      </c>
      <c r="I218" s="12">
        <f>I219</f>
        <v>0</v>
      </c>
      <c r="J218" s="12">
        <f>J219</f>
        <v>0</v>
      </c>
      <c r="K218" s="12">
        <f>K219</f>
        <v>0</v>
      </c>
      <c r="L218" s="8">
        <f>M218+N218+O218+P218</f>
        <v>5400</v>
      </c>
      <c r="M218" s="12">
        <f>M219</f>
        <v>5400</v>
      </c>
      <c r="N218" s="12">
        <f>N219</f>
        <v>0</v>
      </c>
      <c r="O218" s="12">
        <f>O219</f>
        <v>0</v>
      </c>
      <c r="P218" s="12">
        <f>P219</f>
        <v>0</v>
      </c>
    </row>
    <row r="219" spans="1:23" ht="39.75" hidden="1" customHeight="1">
      <c r="A219" s="11"/>
      <c r="B219" s="1" t="s">
        <v>145</v>
      </c>
      <c r="C219" s="3" t="s">
        <v>20</v>
      </c>
      <c r="D219" s="3" t="s">
        <v>16</v>
      </c>
      <c r="E219" s="3" t="s">
        <v>151</v>
      </c>
      <c r="F219" s="3"/>
      <c r="G219" s="8">
        <f>H219+I219+J219+K219</f>
        <v>5400</v>
      </c>
      <c r="H219" s="12">
        <f>H220</f>
        <v>5400</v>
      </c>
      <c r="I219" s="12">
        <f t="shared" ref="I219:P220" si="140">I220</f>
        <v>0</v>
      </c>
      <c r="J219" s="12">
        <f t="shared" si="140"/>
        <v>0</v>
      </c>
      <c r="K219" s="12">
        <f t="shared" si="140"/>
        <v>0</v>
      </c>
      <c r="L219" s="8">
        <f>M219+N219+O219+P219</f>
        <v>5400</v>
      </c>
      <c r="M219" s="12">
        <f>M220</f>
        <v>5400</v>
      </c>
      <c r="N219" s="12">
        <f t="shared" si="140"/>
        <v>0</v>
      </c>
      <c r="O219" s="12">
        <f t="shared" si="140"/>
        <v>0</v>
      </c>
      <c r="P219" s="12">
        <f t="shared" si="140"/>
        <v>0</v>
      </c>
    </row>
    <row r="220" spans="1:23" ht="12.75" hidden="1">
      <c r="A220" s="11"/>
      <c r="B220" s="1" t="s">
        <v>59</v>
      </c>
      <c r="C220" s="3" t="s">
        <v>20</v>
      </c>
      <c r="D220" s="3" t="s">
        <v>16</v>
      </c>
      <c r="E220" s="3" t="s">
        <v>151</v>
      </c>
      <c r="F220" s="3" t="s">
        <v>60</v>
      </c>
      <c r="G220" s="8">
        <f>H220+I220+J220+K220</f>
        <v>5400</v>
      </c>
      <c r="H220" s="12">
        <f>H221</f>
        <v>5400</v>
      </c>
      <c r="I220" s="12">
        <f t="shared" si="140"/>
        <v>0</v>
      </c>
      <c r="J220" s="12">
        <f t="shared" si="140"/>
        <v>0</v>
      </c>
      <c r="K220" s="12">
        <f t="shared" si="140"/>
        <v>0</v>
      </c>
      <c r="L220" s="8">
        <f>M220+N220+O220+P220</f>
        <v>5400</v>
      </c>
      <c r="M220" s="12">
        <f>M221</f>
        <v>5400</v>
      </c>
      <c r="N220" s="12">
        <f t="shared" si="140"/>
        <v>0</v>
      </c>
      <c r="O220" s="12">
        <f t="shared" si="140"/>
        <v>0</v>
      </c>
      <c r="P220" s="12">
        <f t="shared" si="140"/>
        <v>0</v>
      </c>
    </row>
    <row r="221" spans="1:23" ht="63.75" hidden="1">
      <c r="A221" s="11"/>
      <c r="B221" s="1" t="s">
        <v>67</v>
      </c>
      <c r="C221" s="3" t="s">
        <v>20</v>
      </c>
      <c r="D221" s="3" t="s">
        <v>16</v>
      </c>
      <c r="E221" s="3" t="s">
        <v>151</v>
      </c>
      <c r="F221" s="3" t="s">
        <v>68</v>
      </c>
      <c r="G221" s="8">
        <f>H221+I221+J221+K221</f>
        <v>5400</v>
      </c>
      <c r="H221" s="12">
        <v>5400</v>
      </c>
      <c r="I221" s="12">
        <v>0</v>
      </c>
      <c r="J221" s="12">
        <v>0</v>
      </c>
      <c r="K221" s="12">
        <v>0</v>
      </c>
      <c r="L221" s="8">
        <f>M221+N221+O221+P221</f>
        <v>5400</v>
      </c>
      <c r="M221" s="12">
        <v>5400</v>
      </c>
      <c r="N221" s="12">
        <v>0</v>
      </c>
      <c r="O221" s="12">
        <v>0</v>
      </c>
      <c r="P221" s="12">
        <v>0</v>
      </c>
    </row>
    <row r="222" spans="1:23" ht="38.25">
      <c r="A222" s="11"/>
      <c r="B222" s="1" t="s">
        <v>199</v>
      </c>
      <c r="C222" s="3" t="s">
        <v>20</v>
      </c>
      <c r="D222" s="3" t="s">
        <v>16</v>
      </c>
      <c r="E222" s="3" t="s">
        <v>198</v>
      </c>
      <c r="F222" s="3"/>
      <c r="G222" s="21">
        <f t="shared" ref="G222" si="141">SUM(H222:K222)</f>
        <v>0</v>
      </c>
      <c r="H222" s="23">
        <f t="shared" ref="H222:P222" si="142">H235+H238</f>
        <v>0</v>
      </c>
      <c r="I222" s="23">
        <f t="shared" si="142"/>
        <v>0</v>
      </c>
      <c r="J222" s="23">
        <f t="shared" si="142"/>
        <v>0</v>
      </c>
      <c r="K222" s="23">
        <f t="shared" si="142"/>
        <v>0</v>
      </c>
      <c r="L222" s="21">
        <f t="shared" si="142"/>
        <v>0</v>
      </c>
      <c r="M222" s="23">
        <f t="shared" si="142"/>
        <v>109.8</v>
      </c>
      <c r="N222" s="23">
        <f t="shared" si="142"/>
        <v>0</v>
      </c>
      <c r="O222" s="23">
        <f t="shared" si="142"/>
        <v>-109.8</v>
      </c>
      <c r="P222" s="23">
        <f t="shared" si="142"/>
        <v>0</v>
      </c>
    </row>
    <row r="223" spans="1:23" ht="38.25" hidden="1">
      <c r="A223" s="11"/>
      <c r="B223" s="1" t="s">
        <v>141</v>
      </c>
      <c r="C223" s="9" t="s">
        <v>20</v>
      </c>
      <c r="D223" s="9" t="s">
        <v>16</v>
      </c>
      <c r="E223" s="9" t="s">
        <v>202</v>
      </c>
      <c r="F223" s="47"/>
      <c r="G223" s="8">
        <f>H223+I223+J223+K223</f>
        <v>107330.40000000001</v>
      </c>
      <c r="H223" s="10">
        <f>H224</f>
        <v>107330.40000000001</v>
      </c>
      <c r="I223" s="10">
        <f t="shared" ref="I223:K225" si="143">I224</f>
        <v>0</v>
      </c>
      <c r="J223" s="10">
        <f t="shared" si="143"/>
        <v>0</v>
      </c>
      <c r="K223" s="10">
        <f t="shared" si="143"/>
        <v>0</v>
      </c>
      <c r="L223" s="8">
        <f>M223+N223+O223+P223</f>
        <v>164601.29999999999</v>
      </c>
      <c r="M223" s="10">
        <f>M224</f>
        <v>164601.29999999999</v>
      </c>
      <c r="N223" s="10">
        <f t="shared" ref="N223:P225" si="144">N224</f>
        <v>0</v>
      </c>
      <c r="O223" s="10">
        <f t="shared" si="144"/>
        <v>0</v>
      </c>
      <c r="P223" s="10">
        <f t="shared" si="144"/>
        <v>0</v>
      </c>
    </row>
    <row r="224" spans="1:23" ht="51" hidden="1">
      <c r="A224" s="11"/>
      <c r="B224" s="1" t="s">
        <v>69</v>
      </c>
      <c r="C224" s="9" t="s">
        <v>20</v>
      </c>
      <c r="D224" s="9" t="s">
        <v>16</v>
      </c>
      <c r="E224" s="9" t="s">
        <v>202</v>
      </c>
      <c r="F224" s="3" t="s">
        <v>39</v>
      </c>
      <c r="G224" s="8">
        <f>G225</f>
        <v>107330.40000000001</v>
      </c>
      <c r="H224" s="12">
        <f>H225</f>
        <v>107330.40000000001</v>
      </c>
      <c r="I224" s="12">
        <f t="shared" si="143"/>
        <v>0</v>
      </c>
      <c r="J224" s="12">
        <f t="shared" si="143"/>
        <v>0</v>
      </c>
      <c r="K224" s="12">
        <f t="shared" si="143"/>
        <v>0</v>
      </c>
      <c r="L224" s="8">
        <f>L225</f>
        <v>164601.29999999999</v>
      </c>
      <c r="M224" s="12">
        <f>M225</f>
        <v>164601.29999999999</v>
      </c>
      <c r="N224" s="12">
        <f t="shared" si="144"/>
        <v>0</v>
      </c>
      <c r="O224" s="12">
        <f t="shared" si="144"/>
        <v>0</v>
      </c>
      <c r="P224" s="12">
        <f t="shared" si="144"/>
        <v>0</v>
      </c>
    </row>
    <row r="225" spans="1:22" ht="12.75" hidden="1">
      <c r="A225" s="11"/>
      <c r="B225" s="1" t="s">
        <v>42</v>
      </c>
      <c r="C225" s="9" t="s">
        <v>20</v>
      </c>
      <c r="D225" s="9" t="s">
        <v>16</v>
      </c>
      <c r="E225" s="9" t="s">
        <v>202</v>
      </c>
      <c r="F225" s="3" t="s">
        <v>40</v>
      </c>
      <c r="G225" s="8">
        <f>H225+I225+J225+K225</f>
        <v>107330.40000000001</v>
      </c>
      <c r="H225" s="12">
        <f>H226</f>
        <v>107330.40000000001</v>
      </c>
      <c r="I225" s="12">
        <f t="shared" si="143"/>
        <v>0</v>
      </c>
      <c r="J225" s="12">
        <f t="shared" si="143"/>
        <v>0</v>
      </c>
      <c r="K225" s="12">
        <f t="shared" si="143"/>
        <v>0</v>
      </c>
      <c r="L225" s="8">
        <f>M225+N225+O225+P225</f>
        <v>164601.29999999999</v>
      </c>
      <c r="M225" s="12">
        <f>M226</f>
        <v>164601.29999999999</v>
      </c>
      <c r="N225" s="12">
        <f t="shared" si="144"/>
        <v>0</v>
      </c>
      <c r="O225" s="12">
        <f t="shared" si="144"/>
        <v>0</v>
      </c>
      <c r="P225" s="12">
        <f t="shared" si="144"/>
        <v>0</v>
      </c>
    </row>
    <row r="226" spans="1:22" ht="76.5" hidden="1">
      <c r="A226" s="11"/>
      <c r="B226" s="1" t="s">
        <v>43</v>
      </c>
      <c r="C226" s="9" t="s">
        <v>20</v>
      </c>
      <c r="D226" s="9" t="s">
        <v>16</v>
      </c>
      <c r="E226" s="9" t="s">
        <v>202</v>
      </c>
      <c r="F226" s="3" t="s">
        <v>44</v>
      </c>
      <c r="G226" s="8">
        <f>H226+I226+J226+K226</f>
        <v>107330.40000000001</v>
      </c>
      <c r="H226" s="27">
        <f>60666.3+38290.3+4208.6+4165.2</f>
        <v>107330.40000000001</v>
      </c>
      <c r="I226" s="10">
        <v>0</v>
      </c>
      <c r="J226" s="10">
        <v>0</v>
      </c>
      <c r="K226" s="10">
        <v>0</v>
      </c>
      <c r="L226" s="8">
        <f t="shared" ref="L226" si="145">M226+N226+O226+P226</f>
        <v>164601.29999999999</v>
      </c>
      <c r="M226" s="27">
        <f>61170+38701+26581.4+27361.4+4209.4+3945.2+698.4+1934.5</f>
        <v>164601.29999999999</v>
      </c>
      <c r="N226" s="10">
        <v>0</v>
      </c>
      <c r="O226" s="10">
        <v>0</v>
      </c>
      <c r="P226" s="10">
        <v>0</v>
      </c>
    </row>
    <row r="227" spans="1:22" ht="306" hidden="1">
      <c r="A227" s="11"/>
      <c r="B227" s="1" t="s">
        <v>193</v>
      </c>
      <c r="C227" s="3" t="s">
        <v>20</v>
      </c>
      <c r="D227" s="3" t="s">
        <v>16</v>
      </c>
      <c r="E227" s="3" t="s">
        <v>207</v>
      </c>
      <c r="F227" s="3"/>
      <c r="G227" s="21">
        <f t="shared" ref="G227:G229" si="146">SUM(H227:K227)</f>
        <v>5827.5</v>
      </c>
      <c r="H227" s="23">
        <f>H228</f>
        <v>0</v>
      </c>
      <c r="I227" s="23">
        <f t="shared" ref="I227:K228" si="147">I228</f>
        <v>0</v>
      </c>
      <c r="J227" s="23">
        <f t="shared" si="147"/>
        <v>5827.5</v>
      </c>
      <c r="K227" s="23">
        <f t="shared" si="147"/>
        <v>0</v>
      </c>
      <c r="L227" s="21">
        <f t="shared" ref="L227:L229" si="148">SUM(M227:P227)</f>
        <v>10179.799999999999</v>
      </c>
      <c r="M227" s="23">
        <f>M228</f>
        <v>0</v>
      </c>
      <c r="N227" s="23">
        <f t="shared" ref="N227:P228" si="149">N228</f>
        <v>0</v>
      </c>
      <c r="O227" s="23">
        <f t="shared" si="149"/>
        <v>10179.799999999999</v>
      </c>
      <c r="P227" s="23">
        <f t="shared" si="149"/>
        <v>0</v>
      </c>
    </row>
    <row r="228" spans="1:22" ht="71.25" hidden="1" customHeight="1">
      <c r="A228" s="11"/>
      <c r="B228" s="1" t="s">
        <v>41</v>
      </c>
      <c r="C228" s="3" t="s">
        <v>20</v>
      </c>
      <c r="D228" s="3" t="s">
        <v>16</v>
      </c>
      <c r="E228" s="3" t="s">
        <v>207</v>
      </c>
      <c r="F228" s="3" t="s">
        <v>39</v>
      </c>
      <c r="G228" s="21">
        <f t="shared" si="146"/>
        <v>5827.5</v>
      </c>
      <c r="H228" s="23">
        <f>H229</f>
        <v>0</v>
      </c>
      <c r="I228" s="23">
        <f t="shared" si="147"/>
        <v>0</v>
      </c>
      <c r="J228" s="23">
        <f t="shared" si="147"/>
        <v>5827.5</v>
      </c>
      <c r="K228" s="23">
        <f t="shared" si="147"/>
        <v>0</v>
      </c>
      <c r="L228" s="21">
        <f t="shared" si="148"/>
        <v>10179.799999999999</v>
      </c>
      <c r="M228" s="23">
        <f>M229</f>
        <v>0</v>
      </c>
      <c r="N228" s="23">
        <f t="shared" si="149"/>
        <v>0</v>
      </c>
      <c r="O228" s="23">
        <f t="shared" si="149"/>
        <v>10179.799999999999</v>
      </c>
      <c r="P228" s="23">
        <f t="shared" si="149"/>
        <v>0</v>
      </c>
    </row>
    <row r="229" spans="1:22" ht="12.75" hidden="1">
      <c r="A229" s="11"/>
      <c r="B229" s="1" t="s">
        <v>42</v>
      </c>
      <c r="C229" s="3" t="s">
        <v>20</v>
      </c>
      <c r="D229" s="3" t="s">
        <v>16</v>
      </c>
      <c r="E229" s="3" t="s">
        <v>207</v>
      </c>
      <c r="F229" s="3" t="s">
        <v>40</v>
      </c>
      <c r="G229" s="21">
        <f t="shared" si="146"/>
        <v>5827.5</v>
      </c>
      <c r="H229" s="23">
        <f>H230</f>
        <v>0</v>
      </c>
      <c r="I229" s="23">
        <f>I230</f>
        <v>0</v>
      </c>
      <c r="J229" s="23">
        <f>J230</f>
        <v>5827.5</v>
      </c>
      <c r="K229" s="23">
        <f>K230</f>
        <v>0</v>
      </c>
      <c r="L229" s="21">
        <f t="shared" si="148"/>
        <v>10179.799999999999</v>
      </c>
      <c r="M229" s="23">
        <f>M230</f>
        <v>0</v>
      </c>
      <c r="N229" s="23">
        <f>N230</f>
        <v>0</v>
      </c>
      <c r="O229" s="23">
        <f>O230</f>
        <v>10179.799999999999</v>
      </c>
      <c r="P229" s="23">
        <f>P230</f>
        <v>0</v>
      </c>
    </row>
    <row r="230" spans="1:22" ht="76.5" hidden="1">
      <c r="A230" s="11"/>
      <c r="B230" s="1" t="s">
        <v>43</v>
      </c>
      <c r="C230" s="3" t="s">
        <v>20</v>
      </c>
      <c r="D230" s="3" t="s">
        <v>16</v>
      </c>
      <c r="E230" s="3" t="s">
        <v>207</v>
      </c>
      <c r="F230" s="3" t="s">
        <v>44</v>
      </c>
      <c r="G230" s="21">
        <f>SUM(H230:K230)</f>
        <v>5827.5</v>
      </c>
      <c r="H230" s="23">
        <v>0</v>
      </c>
      <c r="I230" s="24">
        <v>0</v>
      </c>
      <c r="J230" s="24">
        <f>3755.9+2071.6</f>
        <v>5827.5</v>
      </c>
      <c r="K230" s="24">
        <v>0</v>
      </c>
      <c r="L230" s="21">
        <f>SUM(M230:P230)</f>
        <v>10179.799999999999</v>
      </c>
      <c r="M230" s="23">
        <v>0</v>
      </c>
      <c r="N230" s="24">
        <v>0</v>
      </c>
      <c r="O230" s="24">
        <f>3755.9+2071.6+1344+3008.3</f>
        <v>10179.799999999999</v>
      </c>
      <c r="P230" s="24">
        <v>0</v>
      </c>
    </row>
    <row r="231" spans="1:22" ht="147" hidden="1" customHeight="1">
      <c r="A231" s="11"/>
      <c r="B231" s="1" t="s">
        <v>195</v>
      </c>
      <c r="C231" s="3" t="s">
        <v>20</v>
      </c>
      <c r="D231" s="3" t="s">
        <v>16</v>
      </c>
      <c r="E231" s="3" t="s">
        <v>210</v>
      </c>
      <c r="F231" s="3"/>
      <c r="G231" s="8">
        <f t="shared" ref="G231:G234" si="150">H231+I231+J231+K231</f>
        <v>0</v>
      </c>
      <c r="H231" s="12">
        <f t="shared" ref="H231:P233" si="151">H232</f>
        <v>0</v>
      </c>
      <c r="I231" s="12">
        <f t="shared" si="151"/>
        <v>0</v>
      </c>
      <c r="J231" s="12">
        <f t="shared" si="151"/>
        <v>0</v>
      </c>
      <c r="K231" s="12">
        <f t="shared" si="151"/>
        <v>0</v>
      </c>
      <c r="L231" s="8">
        <f t="shared" si="151"/>
        <v>628.5</v>
      </c>
      <c r="M231" s="12">
        <f t="shared" si="151"/>
        <v>0</v>
      </c>
      <c r="N231" s="12">
        <f t="shared" si="151"/>
        <v>0</v>
      </c>
      <c r="O231" s="12">
        <f t="shared" si="151"/>
        <v>628.5</v>
      </c>
      <c r="P231" s="12">
        <f t="shared" si="151"/>
        <v>0</v>
      </c>
      <c r="Q231" s="33"/>
      <c r="R231" s="33"/>
      <c r="V231" s="33"/>
    </row>
    <row r="232" spans="1:22" ht="65.25" hidden="1" customHeight="1">
      <c r="A232" s="11"/>
      <c r="B232" s="1" t="s">
        <v>41</v>
      </c>
      <c r="C232" s="3" t="s">
        <v>20</v>
      </c>
      <c r="D232" s="3" t="s">
        <v>16</v>
      </c>
      <c r="E232" s="3" t="s">
        <v>210</v>
      </c>
      <c r="F232" s="3" t="s">
        <v>39</v>
      </c>
      <c r="G232" s="8">
        <f t="shared" si="150"/>
        <v>0</v>
      </c>
      <c r="H232" s="12">
        <f t="shared" si="151"/>
        <v>0</v>
      </c>
      <c r="I232" s="12">
        <f t="shared" si="151"/>
        <v>0</v>
      </c>
      <c r="J232" s="12">
        <f t="shared" si="151"/>
        <v>0</v>
      </c>
      <c r="K232" s="12">
        <f t="shared" si="151"/>
        <v>0</v>
      </c>
      <c r="L232" s="8">
        <f>M232+N232+O232+P232</f>
        <v>628.5</v>
      </c>
      <c r="M232" s="12">
        <f>M233+M234</f>
        <v>0</v>
      </c>
      <c r="N232" s="12">
        <f t="shared" si="151"/>
        <v>0</v>
      </c>
      <c r="O232" s="12">
        <f t="shared" si="151"/>
        <v>628.5</v>
      </c>
      <c r="P232" s="12">
        <f t="shared" si="151"/>
        <v>0</v>
      </c>
    </row>
    <row r="233" spans="1:22" ht="12.75" hidden="1">
      <c r="A233" s="11"/>
      <c r="B233" s="1" t="s">
        <v>42</v>
      </c>
      <c r="C233" s="3" t="s">
        <v>20</v>
      </c>
      <c r="D233" s="3" t="s">
        <v>16</v>
      </c>
      <c r="E233" s="3" t="s">
        <v>210</v>
      </c>
      <c r="F233" s="3" t="s">
        <v>40</v>
      </c>
      <c r="G233" s="8">
        <f t="shared" si="150"/>
        <v>0</v>
      </c>
      <c r="H233" s="12">
        <f t="shared" si="151"/>
        <v>0</v>
      </c>
      <c r="I233" s="12">
        <f t="shared" si="151"/>
        <v>0</v>
      </c>
      <c r="J233" s="12">
        <f t="shared" si="151"/>
        <v>0</v>
      </c>
      <c r="K233" s="12">
        <f t="shared" si="151"/>
        <v>0</v>
      </c>
      <c r="L233" s="8">
        <f>M233+N233+O233+P233</f>
        <v>628.5</v>
      </c>
      <c r="M233" s="27">
        <v>0</v>
      </c>
      <c r="N233" s="10">
        <v>0</v>
      </c>
      <c r="O233" s="10">
        <f>O234</f>
        <v>628.5</v>
      </c>
      <c r="P233" s="10">
        <v>0</v>
      </c>
    </row>
    <row r="234" spans="1:22" ht="25.5" hidden="1">
      <c r="A234" s="11"/>
      <c r="B234" s="1" t="s">
        <v>45</v>
      </c>
      <c r="C234" s="3" t="s">
        <v>20</v>
      </c>
      <c r="D234" s="3" t="s">
        <v>16</v>
      </c>
      <c r="E234" s="3" t="s">
        <v>210</v>
      </c>
      <c r="F234" s="3" t="s">
        <v>38</v>
      </c>
      <c r="G234" s="8">
        <f t="shared" si="150"/>
        <v>0</v>
      </c>
      <c r="H234" s="12">
        <v>0</v>
      </c>
      <c r="I234" s="12">
        <v>0</v>
      </c>
      <c r="J234" s="12">
        <v>0</v>
      </c>
      <c r="K234" s="12">
        <v>0</v>
      </c>
      <c r="L234" s="8">
        <f>M234+N234+O234+P234</f>
        <v>628.5</v>
      </c>
      <c r="M234" s="27">
        <v>0</v>
      </c>
      <c r="N234" s="27">
        <v>0</v>
      </c>
      <c r="O234" s="27">
        <v>628.5</v>
      </c>
      <c r="P234" s="27">
        <v>0</v>
      </c>
    </row>
    <row r="235" spans="1:22" ht="256.5" customHeight="1">
      <c r="A235" s="11"/>
      <c r="B235" s="1" t="s">
        <v>192</v>
      </c>
      <c r="C235" s="3" t="s">
        <v>20</v>
      </c>
      <c r="D235" s="3" t="s">
        <v>16</v>
      </c>
      <c r="E235" s="3" t="s">
        <v>200</v>
      </c>
      <c r="F235" s="3"/>
      <c r="G235" s="8">
        <f>SUM(H235:K235)</f>
        <v>0</v>
      </c>
      <c r="H235" s="12">
        <f>H236</f>
        <v>0</v>
      </c>
      <c r="I235" s="12">
        <f>I236+I238</f>
        <v>0</v>
      </c>
      <c r="J235" s="12">
        <f>J236+J238</f>
        <v>0</v>
      </c>
      <c r="K235" s="12">
        <f>K236+K238</f>
        <v>0</v>
      </c>
      <c r="L235" s="8">
        <f>M235+N235+O235+P235</f>
        <v>-109.8</v>
      </c>
      <c r="M235" s="10">
        <f>M236</f>
        <v>0</v>
      </c>
      <c r="N235" s="10">
        <f t="shared" ref="N235:P239" si="152">N236</f>
        <v>0</v>
      </c>
      <c r="O235" s="10">
        <f>O236</f>
        <v>-109.8</v>
      </c>
      <c r="P235" s="10">
        <f>P236</f>
        <v>0</v>
      </c>
    </row>
    <row r="236" spans="1:22" ht="108" customHeight="1">
      <c r="A236" s="11"/>
      <c r="B236" s="1" t="s">
        <v>89</v>
      </c>
      <c r="C236" s="3" t="s">
        <v>20</v>
      </c>
      <c r="D236" s="3" t="s">
        <v>16</v>
      </c>
      <c r="E236" s="3" t="s">
        <v>200</v>
      </c>
      <c r="F236" s="3" t="s">
        <v>39</v>
      </c>
      <c r="G236" s="8">
        <f t="shared" ref="G236:G237" si="153">H236+I236+J236+K236</f>
        <v>0</v>
      </c>
      <c r="H236" s="12">
        <f t="shared" ref="H236:K236" si="154">H237</f>
        <v>0</v>
      </c>
      <c r="I236" s="12">
        <f t="shared" si="154"/>
        <v>0</v>
      </c>
      <c r="J236" s="12">
        <f t="shared" si="154"/>
        <v>0</v>
      </c>
      <c r="K236" s="12">
        <f t="shared" si="154"/>
        <v>0</v>
      </c>
      <c r="L236" s="8">
        <f>M236+N236+O236+P236</f>
        <v>-109.8</v>
      </c>
      <c r="M236" s="10">
        <f>M237</f>
        <v>0</v>
      </c>
      <c r="N236" s="10">
        <f t="shared" si="152"/>
        <v>0</v>
      </c>
      <c r="O236" s="10">
        <f t="shared" si="152"/>
        <v>-109.8</v>
      </c>
      <c r="P236" s="10">
        <f t="shared" si="152"/>
        <v>0</v>
      </c>
    </row>
    <row r="237" spans="1:22" ht="12.75">
      <c r="A237" s="11"/>
      <c r="B237" s="1" t="s">
        <v>42</v>
      </c>
      <c r="C237" s="3" t="s">
        <v>20</v>
      </c>
      <c r="D237" s="3" t="s">
        <v>16</v>
      </c>
      <c r="E237" s="3" t="s">
        <v>200</v>
      </c>
      <c r="F237" s="3" t="s">
        <v>40</v>
      </c>
      <c r="G237" s="8">
        <f t="shared" si="153"/>
        <v>0</v>
      </c>
      <c r="H237" s="12">
        <f>'кор-ка пр. 9.1'!I252</f>
        <v>0</v>
      </c>
      <c r="I237" s="12">
        <f>'кор-ка пр. 9.1'!J252</f>
        <v>0</v>
      </c>
      <c r="J237" s="12">
        <f>'кор-ка пр. 9.1'!K252</f>
        <v>0</v>
      </c>
      <c r="K237" s="12">
        <f>'кор-ка пр. 9.1'!L252</f>
        <v>0</v>
      </c>
      <c r="L237" s="8">
        <f>'кор-ка пр. 9.1'!M252</f>
        <v>-109.8</v>
      </c>
      <c r="M237" s="12">
        <f>'кор-ка пр. 9.1'!N252</f>
        <v>0</v>
      </c>
      <c r="N237" s="12">
        <f>'кор-ка пр. 9.1'!O252</f>
        <v>0</v>
      </c>
      <c r="O237" s="12">
        <f>'кор-ка пр. 9.1'!P252</f>
        <v>-109.8</v>
      </c>
      <c r="P237" s="12">
        <f>'кор-ка пр. 9.1'!Q252</f>
        <v>0</v>
      </c>
    </row>
    <row r="238" spans="1:22" ht="51">
      <c r="A238" s="11"/>
      <c r="B238" s="1" t="s">
        <v>238</v>
      </c>
      <c r="C238" s="3" t="s">
        <v>20</v>
      </c>
      <c r="D238" s="3" t="s">
        <v>16</v>
      </c>
      <c r="E238" s="3" t="s">
        <v>201</v>
      </c>
      <c r="F238" s="3"/>
      <c r="G238" s="8">
        <f>SUM(H238:K238)</f>
        <v>0</v>
      </c>
      <c r="H238" s="12">
        <f>H239</f>
        <v>0</v>
      </c>
      <c r="I238" s="12">
        <f>I239</f>
        <v>0</v>
      </c>
      <c r="J238" s="12">
        <f>J239</f>
        <v>0</v>
      </c>
      <c r="K238" s="12">
        <f>K239</f>
        <v>0</v>
      </c>
      <c r="L238" s="8">
        <f>M238+N238+O238+P238</f>
        <v>109.8</v>
      </c>
      <c r="M238" s="10">
        <f>M239</f>
        <v>109.8</v>
      </c>
      <c r="N238" s="10">
        <f t="shared" si="152"/>
        <v>0</v>
      </c>
      <c r="O238" s="10">
        <f>O239</f>
        <v>0</v>
      </c>
      <c r="P238" s="10">
        <f>P239</f>
        <v>0</v>
      </c>
    </row>
    <row r="239" spans="1:22" ht="102">
      <c r="A239" s="11"/>
      <c r="B239" s="1" t="s">
        <v>89</v>
      </c>
      <c r="C239" s="3" t="s">
        <v>20</v>
      </c>
      <c r="D239" s="3" t="s">
        <v>16</v>
      </c>
      <c r="E239" s="3" t="s">
        <v>201</v>
      </c>
      <c r="F239" s="3" t="s">
        <v>39</v>
      </c>
      <c r="G239" s="8">
        <f t="shared" ref="G239:G243" si="155">H239+I239+J239+K239</f>
        <v>0</v>
      </c>
      <c r="H239" s="12">
        <f t="shared" ref="H239:K239" si="156">H240</f>
        <v>0</v>
      </c>
      <c r="I239" s="12">
        <f t="shared" si="156"/>
        <v>0</v>
      </c>
      <c r="J239" s="12">
        <f t="shared" si="156"/>
        <v>0</v>
      </c>
      <c r="K239" s="12">
        <f t="shared" si="156"/>
        <v>0</v>
      </c>
      <c r="L239" s="8">
        <f>M239+N239+O239+P239</f>
        <v>109.8</v>
      </c>
      <c r="M239" s="10">
        <f>M240</f>
        <v>109.8</v>
      </c>
      <c r="N239" s="10">
        <f t="shared" si="152"/>
        <v>0</v>
      </c>
      <c r="O239" s="10">
        <f t="shared" si="152"/>
        <v>0</v>
      </c>
      <c r="P239" s="10">
        <f t="shared" si="152"/>
        <v>0</v>
      </c>
    </row>
    <row r="240" spans="1:22" ht="12.75">
      <c r="A240" s="11"/>
      <c r="B240" s="1" t="s">
        <v>42</v>
      </c>
      <c r="C240" s="3" t="s">
        <v>20</v>
      </c>
      <c r="D240" s="3" t="s">
        <v>16</v>
      </c>
      <c r="E240" s="3" t="s">
        <v>201</v>
      </c>
      <c r="F240" s="3" t="s">
        <v>40</v>
      </c>
      <c r="G240" s="8">
        <f t="shared" si="155"/>
        <v>0</v>
      </c>
      <c r="H240" s="12">
        <f>'кор-ка пр. 9.1'!I256</f>
        <v>0</v>
      </c>
      <c r="I240" s="12">
        <f>'кор-ка пр. 9.1'!J256</f>
        <v>0</v>
      </c>
      <c r="J240" s="12">
        <f>'кор-ка пр. 9.1'!K256</f>
        <v>0</v>
      </c>
      <c r="K240" s="12">
        <f>'кор-ка пр. 9.1'!L256</f>
        <v>0</v>
      </c>
      <c r="L240" s="8">
        <f>SUM(M240:P240)</f>
        <v>109.8</v>
      </c>
      <c r="M240" s="12">
        <f>'кор-ка пр. 9.1'!N256</f>
        <v>109.8</v>
      </c>
      <c r="N240" s="12">
        <f>'кор-ка пр. 9.1'!O256</f>
        <v>0</v>
      </c>
      <c r="O240" s="12">
        <f>'кор-ка пр. 9.1'!P256</f>
        <v>0</v>
      </c>
      <c r="P240" s="12">
        <f>'кор-ка пр. 9.1'!Q256</f>
        <v>0</v>
      </c>
    </row>
    <row r="241" spans="1:16" s="31" customFormat="1" ht="12.75">
      <c r="A241" s="5"/>
      <c r="B241" s="6" t="s">
        <v>36</v>
      </c>
      <c r="C241" s="4" t="s">
        <v>22</v>
      </c>
      <c r="D241" s="4" t="s">
        <v>15</v>
      </c>
      <c r="E241" s="4"/>
      <c r="F241" s="4"/>
      <c r="G241" s="21">
        <f t="shared" si="155"/>
        <v>0</v>
      </c>
      <c r="H241" s="21">
        <f>H242</f>
        <v>145.4</v>
      </c>
      <c r="I241" s="21">
        <f t="shared" ref="I241:P241" si="157">I242</f>
        <v>0</v>
      </c>
      <c r="J241" s="21">
        <f t="shared" si="157"/>
        <v>-145.4</v>
      </c>
      <c r="K241" s="21">
        <f t="shared" si="157"/>
        <v>0</v>
      </c>
      <c r="L241" s="21">
        <f t="shared" si="157"/>
        <v>0</v>
      </c>
      <c r="M241" s="21">
        <f t="shared" si="157"/>
        <v>120.7</v>
      </c>
      <c r="N241" s="21">
        <f t="shared" si="157"/>
        <v>0</v>
      </c>
      <c r="O241" s="21">
        <f t="shared" si="157"/>
        <v>-120.7</v>
      </c>
      <c r="P241" s="21">
        <f t="shared" si="157"/>
        <v>0</v>
      </c>
    </row>
    <row r="242" spans="1:16" s="31" customFormat="1" ht="12.75">
      <c r="A242" s="5"/>
      <c r="B242" s="2" t="s">
        <v>29</v>
      </c>
      <c r="C242" s="4" t="s">
        <v>22</v>
      </c>
      <c r="D242" s="4" t="s">
        <v>14</v>
      </c>
      <c r="E242" s="4"/>
      <c r="F242" s="4"/>
      <c r="G242" s="21">
        <f t="shared" si="155"/>
        <v>0</v>
      </c>
      <c r="H242" s="21">
        <f t="shared" ref="H242:P242" si="158">H243+H250</f>
        <v>145.4</v>
      </c>
      <c r="I242" s="21">
        <f t="shared" si="158"/>
        <v>0</v>
      </c>
      <c r="J242" s="21">
        <f t="shared" si="158"/>
        <v>-145.4</v>
      </c>
      <c r="K242" s="21">
        <f t="shared" si="158"/>
        <v>0</v>
      </c>
      <c r="L242" s="21">
        <f t="shared" si="158"/>
        <v>0</v>
      </c>
      <c r="M242" s="21">
        <f t="shared" si="158"/>
        <v>120.7</v>
      </c>
      <c r="N242" s="21">
        <f t="shared" si="158"/>
        <v>0</v>
      </c>
      <c r="O242" s="21">
        <f t="shared" si="158"/>
        <v>-120.7</v>
      </c>
      <c r="P242" s="21">
        <f t="shared" si="158"/>
        <v>0</v>
      </c>
    </row>
    <row r="243" spans="1:16" s="31" customFormat="1" ht="46.5" customHeight="1">
      <c r="A243" s="5"/>
      <c r="B243" s="1" t="s">
        <v>84</v>
      </c>
      <c r="C243" s="3" t="s">
        <v>22</v>
      </c>
      <c r="D243" s="3" t="s">
        <v>14</v>
      </c>
      <c r="E243" s="3" t="s">
        <v>140</v>
      </c>
      <c r="F243" s="3"/>
      <c r="G243" s="21">
        <f t="shared" si="155"/>
        <v>0</v>
      </c>
      <c r="H243" s="23">
        <f t="shared" ref="H243:P243" si="159">H244+H247</f>
        <v>145.4</v>
      </c>
      <c r="I243" s="23">
        <f t="shared" si="159"/>
        <v>0</v>
      </c>
      <c r="J243" s="23">
        <f t="shared" si="159"/>
        <v>-145.4</v>
      </c>
      <c r="K243" s="23">
        <f t="shared" si="159"/>
        <v>0</v>
      </c>
      <c r="L243" s="21">
        <f t="shared" si="159"/>
        <v>0</v>
      </c>
      <c r="M243" s="23">
        <f t="shared" si="159"/>
        <v>0</v>
      </c>
      <c r="N243" s="23">
        <f t="shared" si="159"/>
        <v>0</v>
      </c>
      <c r="O243" s="23">
        <f t="shared" si="159"/>
        <v>0</v>
      </c>
      <c r="P243" s="23">
        <f t="shared" si="159"/>
        <v>0</v>
      </c>
    </row>
    <row r="244" spans="1:16" s="31" customFormat="1" ht="76.5">
      <c r="A244" s="11"/>
      <c r="B244" s="1" t="s">
        <v>233</v>
      </c>
      <c r="C244" s="3" t="s">
        <v>22</v>
      </c>
      <c r="D244" s="3" t="s">
        <v>14</v>
      </c>
      <c r="E244" s="3" t="s">
        <v>185</v>
      </c>
      <c r="F244" s="3"/>
      <c r="G244" s="21">
        <f>SUM(H244:K244)</f>
        <v>-145.4</v>
      </c>
      <c r="H244" s="23">
        <f>H245</f>
        <v>0</v>
      </c>
      <c r="I244" s="23">
        <f>I245+I247</f>
        <v>0</v>
      </c>
      <c r="J244" s="23">
        <f>J245+J247</f>
        <v>-145.4</v>
      </c>
      <c r="K244" s="23">
        <f>K245+K247</f>
        <v>0</v>
      </c>
      <c r="L244" s="21">
        <f t="shared" ref="I244:P248" si="160">L245</f>
        <v>0</v>
      </c>
      <c r="M244" s="23">
        <f>M245</f>
        <v>0</v>
      </c>
      <c r="N244" s="23">
        <f>N245+N247</f>
        <v>0</v>
      </c>
      <c r="O244" s="23">
        <f>O245+O247</f>
        <v>0</v>
      </c>
      <c r="P244" s="23">
        <f>P245+P247</f>
        <v>0</v>
      </c>
    </row>
    <row r="245" spans="1:16" s="31" customFormat="1" ht="63.75">
      <c r="A245" s="11"/>
      <c r="B245" s="1" t="s">
        <v>41</v>
      </c>
      <c r="C245" s="3" t="s">
        <v>22</v>
      </c>
      <c r="D245" s="3" t="s">
        <v>14</v>
      </c>
      <c r="E245" s="3" t="s">
        <v>185</v>
      </c>
      <c r="F245" s="3" t="s">
        <v>39</v>
      </c>
      <c r="G245" s="21">
        <f t="shared" ref="G245:G246" si="161">H245+I245+J245+K245</f>
        <v>-145.4</v>
      </c>
      <c r="H245" s="23">
        <f>H246</f>
        <v>0</v>
      </c>
      <c r="I245" s="23">
        <f t="shared" si="160"/>
        <v>0</v>
      </c>
      <c r="J245" s="23">
        <f t="shared" si="160"/>
        <v>-145.4</v>
      </c>
      <c r="K245" s="23">
        <f t="shared" si="160"/>
        <v>0</v>
      </c>
      <c r="L245" s="21">
        <f t="shared" ref="L245" si="162">M245+N245+O245+P245</f>
        <v>0</v>
      </c>
      <c r="M245" s="23">
        <f>M246</f>
        <v>0</v>
      </c>
      <c r="N245" s="23">
        <f>N246</f>
        <v>0</v>
      </c>
      <c r="O245" s="23">
        <f>O246</f>
        <v>0</v>
      </c>
      <c r="P245" s="23">
        <f>P246</f>
        <v>0</v>
      </c>
    </row>
    <row r="246" spans="1:16" s="31" customFormat="1" ht="27.75" customHeight="1">
      <c r="A246" s="11"/>
      <c r="B246" s="1" t="s">
        <v>58</v>
      </c>
      <c r="C246" s="3" t="s">
        <v>22</v>
      </c>
      <c r="D246" s="3" t="s">
        <v>14</v>
      </c>
      <c r="E246" s="3" t="s">
        <v>185</v>
      </c>
      <c r="F246" s="3" t="s">
        <v>56</v>
      </c>
      <c r="G246" s="21">
        <f t="shared" si="161"/>
        <v>-145.4</v>
      </c>
      <c r="H246" s="23">
        <f>'кор-ка пр. 9.1'!I263</f>
        <v>0</v>
      </c>
      <c r="I246" s="23">
        <f>'кор-ка пр. 9.1'!J263</f>
        <v>0</v>
      </c>
      <c r="J246" s="23">
        <f>'кор-ка пр. 9.1'!K263</f>
        <v>-145.4</v>
      </c>
      <c r="K246" s="23">
        <f>'кор-ка пр. 9.1'!L263</f>
        <v>0</v>
      </c>
      <c r="L246" s="21">
        <f>SUM(M246:P246)</f>
        <v>0</v>
      </c>
      <c r="M246" s="23">
        <f>'кор-ка пр. 9.1'!N263</f>
        <v>0</v>
      </c>
      <c r="N246" s="23">
        <f>'кор-ка пр. 9.1'!O263</f>
        <v>0</v>
      </c>
      <c r="O246" s="23">
        <f>'кор-ка пр. 9.1'!P263</f>
        <v>0</v>
      </c>
      <c r="P246" s="23">
        <f>'кор-ка пр. 9.1'!Q263</f>
        <v>0</v>
      </c>
    </row>
    <row r="247" spans="1:16" s="31" customFormat="1" ht="51">
      <c r="A247" s="11"/>
      <c r="B247" s="1" t="s">
        <v>234</v>
      </c>
      <c r="C247" s="3" t="s">
        <v>22</v>
      </c>
      <c r="D247" s="3" t="s">
        <v>14</v>
      </c>
      <c r="E247" s="3" t="s">
        <v>235</v>
      </c>
      <c r="F247" s="3"/>
      <c r="G247" s="21">
        <f>SUM(H247:K247)</f>
        <v>145.4</v>
      </c>
      <c r="H247" s="23">
        <f>H248</f>
        <v>145.4</v>
      </c>
      <c r="I247" s="23">
        <f t="shared" si="160"/>
        <v>0</v>
      </c>
      <c r="J247" s="23">
        <f t="shared" si="160"/>
        <v>0</v>
      </c>
      <c r="K247" s="23">
        <f t="shared" si="160"/>
        <v>0</v>
      </c>
      <c r="L247" s="21">
        <f t="shared" si="160"/>
        <v>0</v>
      </c>
      <c r="M247" s="23">
        <f t="shared" si="160"/>
        <v>0</v>
      </c>
      <c r="N247" s="23">
        <f t="shared" si="160"/>
        <v>0</v>
      </c>
      <c r="O247" s="23">
        <f t="shared" si="160"/>
        <v>0</v>
      </c>
      <c r="P247" s="23">
        <f t="shared" si="160"/>
        <v>0</v>
      </c>
    </row>
    <row r="248" spans="1:16" s="31" customFormat="1" ht="69.75" customHeight="1">
      <c r="A248" s="11"/>
      <c r="B248" s="1" t="s">
        <v>41</v>
      </c>
      <c r="C248" s="3" t="s">
        <v>22</v>
      </c>
      <c r="D248" s="3" t="s">
        <v>14</v>
      </c>
      <c r="E248" s="3" t="s">
        <v>235</v>
      </c>
      <c r="F248" s="3" t="s">
        <v>39</v>
      </c>
      <c r="G248" s="21">
        <f t="shared" ref="G248:G249" si="163">H248+I248+J248+K248</f>
        <v>145.4</v>
      </c>
      <c r="H248" s="23">
        <f>H249</f>
        <v>145.4</v>
      </c>
      <c r="I248" s="23">
        <f t="shared" si="160"/>
        <v>0</v>
      </c>
      <c r="J248" s="23">
        <f t="shared" si="160"/>
        <v>0</v>
      </c>
      <c r="K248" s="23">
        <f t="shared" si="160"/>
        <v>0</v>
      </c>
      <c r="L248" s="21">
        <f t="shared" ref="L248:L249" si="164">M248+N248+O248+P248</f>
        <v>0</v>
      </c>
      <c r="M248" s="23">
        <f>M249</f>
        <v>0</v>
      </c>
      <c r="N248" s="23">
        <f>N249</f>
        <v>0</v>
      </c>
      <c r="O248" s="23">
        <f>O249</f>
        <v>0</v>
      </c>
      <c r="P248" s="23">
        <f>P249</f>
        <v>0</v>
      </c>
    </row>
    <row r="249" spans="1:16" s="31" customFormat="1" ht="12.75">
      <c r="A249" s="11"/>
      <c r="B249" s="1" t="s">
        <v>58</v>
      </c>
      <c r="C249" s="3" t="s">
        <v>22</v>
      </c>
      <c r="D249" s="3" t="s">
        <v>14</v>
      </c>
      <c r="E249" s="3" t="s">
        <v>235</v>
      </c>
      <c r="F249" s="3" t="s">
        <v>56</v>
      </c>
      <c r="G249" s="21">
        <f t="shared" si="163"/>
        <v>145.4</v>
      </c>
      <c r="H249" s="23">
        <f>'кор-ка пр. 9.1'!I267</f>
        <v>145.4</v>
      </c>
      <c r="I249" s="23">
        <f>'кор-ка пр. 9.1'!J267</f>
        <v>0</v>
      </c>
      <c r="J249" s="23">
        <f>'кор-ка пр. 9.1'!K267</f>
        <v>0</v>
      </c>
      <c r="K249" s="23">
        <f>'кор-ка пр. 9.1'!L267</f>
        <v>0</v>
      </c>
      <c r="L249" s="21">
        <f t="shared" si="164"/>
        <v>0</v>
      </c>
      <c r="M249" s="23">
        <f>'кор-ка пр. 9.1'!N267</f>
        <v>0</v>
      </c>
      <c r="N249" s="23">
        <f>'кор-ка пр. 9.1'!O267</f>
        <v>0</v>
      </c>
      <c r="O249" s="23">
        <f>'кор-ка пр. 9.1'!P267</f>
        <v>0</v>
      </c>
      <c r="P249" s="23">
        <f>'кор-ка пр. 9.1'!Q267</f>
        <v>0</v>
      </c>
    </row>
    <row r="250" spans="1:16" s="31" customFormat="1" ht="56.25" customHeight="1">
      <c r="A250" s="11"/>
      <c r="B250" s="1" t="s">
        <v>199</v>
      </c>
      <c r="C250" s="3" t="s">
        <v>22</v>
      </c>
      <c r="D250" s="3" t="s">
        <v>14</v>
      </c>
      <c r="E250" s="3" t="s">
        <v>198</v>
      </c>
      <c r="F250" s="3"/>
      <c r="G250" s="21">
        <f>SUM(H250:K250)</f>
        <v>0</v>
      </c>
      <c r="H250" s="23">
        <f t="shared" ref="H250:P250" si="165">H267+H270</f>
        <v>0</v>
      </c>
      <c r="I250" s="23">
        <f t="shared" si="165"/>
        <v>0</v>
      </c>
      <c r="J250" s="23">
        <f t="shared" si="165"/>
        <v>0</v>
      </c>
      <c r="K250" s="23">
        <f t="shared" si="165"/>
        <v>0</v>
      </c>
      <c r="L250" s="21">
        <f t="shared" si="165"/>
        <v>0</v>
      </c>
      <c r="M250" s="23">
        <f t="shared" si="165"/>
        <v>120.7</v>
      </c>
      <c r="N250" s="23">
        <f t="shared" si="165"/>
        <v>0</v>
      </c>
      <c r="O250" s="23">
        <f t="shared" si="165"/>
        <v>-120.7</v>
      </c>
      <c r="P250" s="23">
        <f t="shared" si="165"/>
        <v>0</v>
      </c>
    </row>
    <row r="251" spans="1:16" s="31" customFormat="1" ht="39.75" hidden="1" customHeight="1">
      <c r="A251" s="11"/>
      <c r="B251" s="1" t="s">
        <v>141</v>
      </c>
      <c r="C251" s="3" t="s">
        <v>22</v>
      </c>
      <c r="D251" s="3" t="s">
        <v>14</v>
      </c>
      <c r="E251" s="3" t="s">
        <v>202</v>
      </c>
      <c r="F251" s="3"/>
      <c r="G251" s="21">
        <f>H251+I251+J251+K251</f>
        <v>0</v>
      </c>
      <c r="H251" s="23">
        <f>H252</f>
        <v>0</v>
      </c>
      <c r="I251" s="23">
        <f>I252</f>
        <v>0</v>
      </c>
      <c r="J251" s="23">
        <f>J252</f>
        <v>0</v>
      </c>
      <c r="K251" s="23">
        <f>K252</f>
        <v>0</v>
      </c>
      <c r="L251" s="21">
        <f>SUM(M251:P251)</f>
        <v>110344.5</v>
      </c>
      <c r="M251" s="23">
        <f>M252</f>
        <v>110344.5</v>
      </c>
      <c r="N251" s="23">
        <f t="shared" ref="N251:P253" si="166">N252</f>
        <v>0</v>
      </c>
      <c r="O251" s="23">
        <f t="shared" si="166"/>
        <v>0</v>
      </c>
      <c r="P251" s="23">
        <f t="shared" si="166"/>
        <v>0</v>
      </c>
    </row>
    <row r="252" spans="1:16" s="31" customFormat="1" ht="60" hidden="1" customHeight="1">
      <c r="A252" s="11"/>
      <c r="B252" s="1" t="s">
        <v>41</v>
      </c>
      <c r="C252" s="3" t="s">
        <v>22</v>
      </c>
      <c r="D252" s="3" t="s">
        <v>14</v>
      </c>
      <c r="E252" s="3" t="s">
        <v>202</v>
      </c>
      <c r="F252" s="3" t="s">
        <v>39</v>
      </c>
      <c r="G252" s="21">
        <f>SUM(H252:K252)</f>
        <v>0</v>
      </c>
      <c r="H252" s="23">
        <f>H253</f>
        <v>0</v>
      </c>
      <c r="I252" s="23">
        <f t="shared" ref="I252:K252" si="167">I253</f>
        <v>0</v>
      </c>
      <c r="J252" s="23">
        <f t="shared" si="167"/>
        <v>0</v>
      </c>
      <c r="K252" s="23">
        <f t="shared" si="167"/>
        <v>0</v>
      </c>
      <c r="L252" s="21">
        <f>SUM(M252:P252)</f>
        <v>110344.5</v>
      </c>
      <c r="M252" s="23">
        <f>M253</f>
        <v>110344.5</v>
      </c>
      <c r="N252" s="23">
        <f t="shared" si="166"/>
        <v>0</v>
      </c>
      <c r="O252" s="23">
        <f t="shared" si="166"/>
        <v>0</v>
      </c>
      <c r="P252" s="23">
        <f t="shared" si="166"/>
        <v>0</v>
      </c>
    </row>
    <row r="253" spans="1:16" s="31" customFormat="1" ht="12.75" hidden="1">
      <c r="A253" s="11"/>
      <c r="B253" s="1" t="s">
        <v>58</v>
      </c>
      <c r="C253" s="3" t="s">
        <v>22</v>
      </c>
      <c r="D253" s="3" t="s">
        <v>14</v>
      </c>
      <c r="E253" s="3" t="s">
        <v>202</v>
      </c>
      <c r="F253" s="3" t="s">
        <v>56</v>
      </c>
      <c r="G253" s="21">
        <f>SUM(H253:K253)</f>
        <v>0</v>
      </c>
      <c r="H253" s="23">
        <f>H254</f>
        <v>0</v>
      </c>
      <c r="I253" s="23">
        <f>I254</f>
        <v>0</v>
      </c>
      <c r="J253" s="23">
        <f>J254</f>
        <v>0</v>
      </c>
      <c r="K253" s="23">
        <f>K254</f>
        <v>0</v>
      </c>
      <c r="L253" s="21">
        <f>SUM(M253:P253)</f>
        <v>110344.5</v>
      </c>
      <c r="M253" s="23">
        <f>M254</f>
        <v>110344.5</v>
      </c>
      <c r="N253" s="23">
        <f t="shared" si="166"/>
        <v>0</v>
      </c>
      <c r="O253" s="23">
        <f t="shared" si="166"/>
        <v>0</v>
      </c>
      <c r="P253" s="23">
        <f t="shared" si="166"/>
        <v>0</v>
      </c>
    </row>
    <row r="254" spans="1:16" s="31" customFormat="1" ht="76.5" hidden="1">
      <c r="A254" s="11"/>
      <c r="B254" s="1" t="s">
        <v>71</v>
      </c>
      <c r="C254" s="3" t="s">
        <v>22</v>
      </c>
      <c r="D254" s="3" t="s">
        <v>14</v>
      </c>
      <c r="E254" s="3" t="s">
        <v>202</v>
      </c>
      <c r="F254" s="3" t="s">
        <v>57</v>
      </c>
      <c r="G254" s="21">
        <f>SUM(H254:K254)</f>
        <v>0</v>
      </c>
      <c r="H254" s="23">
        <v>0</v>
      </c>
      <c r="I254" s="24">
        <v>0</v>
      </c>
      <c r="J254" s="24">
        <v>0</v>
      </c>
      <c r="K254" s="24">
        <v>0</v>
      </c>
      <c r="L254" s="21">
        <f t="shared" ref="L254" si="168">M254+N254+O254+P254</f>
        <v>110344.5</v>
      </c>
      <c r="M254" s="23">
        <v>110344.5</v>
      </c>
      <c r="N254" s="23">
        <v>0</v>
      </c>
      <c r="O254" s="23">
        <v>0</v>
      </c>
      <c r="P254" s="23">
        <v>0</v>
      </c>
    </row>
    <row r="255" spans="1:16" s="31" customFormat="1" ht="315.75" hidden="1" customHeight="1">
      <c r="A255" s="11"/>
      <c r="B255" s="26" t="s">
        <v>91</v>
      </c>
      <c r="C255" s="3" t="s">
        <v>22</v>
      </c>
      <c r="D255" s="3" t="s">
        <v>14</v>
      </c>
      <c r="E255" s="3" t="s">
        <v>207</v>
      </c>
      <c r="F255" s="3"/>
      <c r="G255" s="21">
        <f t="shared" ref="G255:G258" si="169">SUM(H255:K255)</f>
        <v>0</v>
      </c>
      <c r="H255" s="23">
        <f>H256</f>
        <v>0</v>
      </c>
      <c r="I255" s="23">
        <f t="shared" ref="I255:K256" si="170">I256</f>
        <v>0</v>
      </c>
      <c r="J255" s="23">
        <f t="shared" si="170"/>
        <v>0</v>
      </c>
      <c r="K255" s="23">
        <f t="shared" si="170"/>
        <v>0</v>
      </c>
      <c r="L255" s="24">
        <f>SUM(M255:P255)</f>
        <v>31994.9</v>
      </c>
      <c r="M255" s="24">
        <f>M256</f>
        <v>0</v>
      </c>
      <c r="N255" s="24">
        <f t="shared" ref="N255:P257" si="171">N256</f>
        <v>0</v>
      </c>
      <c r="O255" s="24">
        <f t="shared" si="171"/>
        <v>31994.9</v>
      </c>
      <c r="P255" s="24">
        <f t="shared" si="171"/>
        <v>0</v>
      </c>
    </row>
    <row r="256" spans="1:16" s="31" customFormat="1" ht="63.75" hidden="1">
      <c r="A256" s="11"/>
      <c r="B256" s="1" t="s">
        <v>41</v>
      </c>
      <c r="C256" s="3" t="s">
        <v>22</v>
      </c>
      <c r="D256" s="3" t="s">
        <v>14</v>
      </c>
      <c r="E256" s="3" t="s">
        <v>207</v>
      </c>
      <c r="F256" s="3" t="s">
        <v>39</v>
      </c>
      <c r="G256" s="21">
        <f t="shared" si="169"/>
        <v>0</v>
      </c>
      <c r="H256" s="23">
        <f>H257</f>
        <v>0</v>
      </c>
      <c r="I256" s="23">
        <f t="shared" si="170"/>
        <v>0</v>
      </c>
      <c r="J256" s="23">
        <f t="shared" si="170"/>
        <v>0</v>
      </c>
      <c r="K256" s="23">
        <f t="shared" si="170"/>
        <v>0</v>
      </c>
      <c r="L256" s="24">
        <f>SUM(M256:P256)</f>
        <v>31994.9</v>
      </c>
      <c r="M256" s="24">
        <f>M257</f>
        <v>0</v>
      </c>
      <c r="N256" s="24">
        <f t="shared" si="171"/>
        <v>0</v>
      </c>
      <c r="O256" s="24">
        <f t="shared" si="171"/>
        <v>31994.9</v>
      </c>
      <c r="P256" s="24">
        <f t="shared" si="171"/>
        <v>0</v>
      </c>
    </row>
    <row r="257" spans="1:16" s="31" customFormat="1" ht="12.75" hidden="1">
      <c r="A257" s="11"/>
      <c r="B257" s="1" t="s">
        <v>58</v>
      </c>
      <c r="C257" s="3" t="s">
        <v>22</v>
      </c>
      <c r="D257" s="3" t="s">
        <v>14</v>
      </c>
      <c r="E257" s="3" t="s">
        <v>207</v>
      </c>
      <c r="F257" s="3" t="s">
        <v>56</v>
      </c>
      <c r="G257" s="21">
        <f t="shared" si="169"/>
        <v>0</v>
      </c>
      <c r="H257" s="23">
        <f>H258</f>
        <v>0</v>
      </c>
      <c r="I257" s="23">
        <f>I258</f>
        <v>0</v>
      </c>
      <c r="J257" s="23">
        <f>J258</f>
        <v>0</v>
      </c>
      <c r="K257" s="23">
        <f>K258</f>
        <v>0</v>
      </c>
      <c r="L257" s="24">
        <f>SUM(M257:P257)</f>
        <v>31994.9</v>
      </c>
      <c r="M257" s="24">
        <f>M258</f>
        <v>0</v>
      </c>
      <c r="N257" s="24">
        <f t="shared" si="171"/>
        <v>0</v>
      </c>
      <c r="O257" s="24">
        <f t="shared" si="171"/>
        <v>31994.9</v>
      </c>
      <c r="P257" s="24">
        <f t="shared" si="171"/>
        <v>0</v>
      </c>
    </row>
    <row r="258" spans="1:16" s="31" customFormat="1" ht="80.25" hidden="1" customHeight="1">
      <c r="A258" s="11"/>
      <c r="B258" s="1" t="s">
        <v>71</v>
      </c>
      <c r="C258" s="3" t="s">
        <v>22</v>
      </c>
      <c r="D258" s="3" t="s">
        <v>14</v>
      </c>
      <c r="E258" s="3" t="s">
        <v>207</v>
      </c>
      <c r="F258" s="3" t="s">
        <v>57</v>
      </c>
      <c r="G258" s="21">
        <f t="shared" si="169"/>
        <v>0</v>
      </c>
      <c r="H258" s="23">
        <v>0</v>
      </c>
      <c r="I258" s="24">
        <v>0</v>
      </c>
      <c r="J258" s="24">
        <v>0</v>
      </c>
      <c r="K258" s="24">
        <v>0</v>
      </c>
      <c r="L258" s="24">
        <f>SUM(M258:P258)</f>
        <v>31994.9</v>
      </c>
      <c r="M258" s="24">
        <v>0</v>
      </c>
      <c r="N258" s="24">
        <v>0</v>
      </c>
      <c r="O258" s="24">
        <v>31994.9</v>
      </c>
      <c r="P258" s="24">
        <v>0</v>
      </c>
    </row>
    <row r="259" spans="1:16" s="31" customFormat="1" ht="153" hidden="1">
      <c r="A259" s="5"/>
      <c r="B259" s="1" t="s">
        <v>194</v>
      </c>
      <c r="C259" s="3" t="s">
        <v>22</v>
      </c>
      <c r="D259" s="3" t="s">
        <v>14</v>
      </c>
      <c r="E259" s="3" t="s">
        <v>208</v>
      </c>
      <c r="F259" s="3"/>
      <c r="G259" s="21">
        <f t="shared" ref="G259:G266" si="172">H259+I259+J259+K259</f>
        <v>0</v>
      </c>
      <c r="H259" s="23">
        <f>H260</f>
        <v>0</v>
      </c>
      <c r="I259" s="23">
        <f t="shared" ref="I259:K261" si="173">I260</f>
        <v>0</v>
      </c>
      <c r="J259" s="23">
        <f t="shared" si="173"/>
        <v>0</v>
      </c>
      <c r="K259" s="23">
        <f t="shared" si="173"/>
        <v>0</v>
      </c>
      <c r="L259" s="21">
        <f t="shared" ref="L259:L261" si="174">M259+N259+O259+P259</f>
        <v>10.9</v>
      </c>
      <c r="M259" s="23">
        <f>M260</f>
        <v>0</v>
      </c>
      <c r="N259" s="23">
        <f t="shared" ref="N259:P259" si="175">N260</f>
        <v>0</v>
      </c>
      <c r="O259" s="23">
        <f t="shared" si="175"/>
        <v>0</v>
      </c>
      <c r="P259" s="23">
        <f t="shared" si="175"/>
        <v>10.9</v>
      </c>
    </row>
    <row r="260" spans="1:16" s="31" customFormat="1" ht="63.75" hidden="1">
      <c r="A260" s="11"/>
      <c r="B260" s="1" t="s">
        <v>41</v>
      </c>
      <c r="C260" s="3" t="s">
        <v>22</v>
      </c>
      <c r="D260" s="3" t="s">
        <v>14</v>
      </c>
      <c r="E260" s="3" t="s">
        <v>208</v>
      </c>
      <c r="F260" s="3" t="s">
        <v>39</v>
      </c>
      <c r="G260" s="21">
        <f t="shared" si="172"/>
        <v>0</v>
      </c>
      <c r="H260" s="23">
        <f>H261</f>
        <v>0</v>
      </c>
      <c r="I260" s="23">
        <f t="shared" si="173"/>
        <v>0</v>
      </c>
      <c r="J260" s="23">
        <f t="shared" si="173"/>
        <v>0</v>
      </c>
      <c r="K260" s="23">
        <f t="shared" si="173"/>
        <v>0</v>
      </c>
      <c r="L260" s="21">
        <f t="shared" si="174"/>
        <v>10.9</v>
      </c>
      <c r="M260" s="23">
        <f>M261</f>
        <v>0</v>
      </c>
      <c r="N260" s="24">
        <v>0</v>
      </c>
      <c r="O260" s="24">
        <v>0</v>
      </c>
      <c r="P260" s="24">
        <f>P261</f>
        <v>10.9</v>
      </c>
    </row>
    <row r="261" spans="1:16" s="31" customFormat="1" ht="12.75" hidden="1">
      <c r="A261" s="11"/>
      <c r="B261" s="1" t="s">
        <v>58</v>
      </c>
      <c r="C261" s="3" t="s">
        <v>22</v>
      </c>
      <c r="D261" s="3" t="s">
        <v>14</v>
      </c>
      <c r="E261" s="3" t="s">
        <v>208</v>
      </c>
      <c r="F261" s="3" t="s">
        <v>56</v>
      </c>
      <c r="G261" s="21">
        <f t="shared" si="172"/>
        <v>0</v>
      </c>
      <c r="H261" s="23">
        <f>H262</f>
        <v>0</v>
      </c>
      <c r="I261" s="23">
        <f t="shared" si="173"/>
        <v>0</v>
      </c>
      <c r="J261" s="23">
        <f t="shared" si="173"/>
        <v>0</v>
      </c>
      <c r="K261" s="23">
        <f t="shared" si="173"/>
        <v>0</v>
      </c>
      <c r="L261" s="21">
        <f t="shared" si="174"/>
        <v>10.9</v>
      </c>
      <c r="M261" s="23">
        <f>M262</f>
        <v>0</v>
      </c>
      <c r="N261" s="23">
        <f>N262</f>
        <v>0</v>
      </c>
      <c r="O261" s="23">
        <f>O262</f>
        <v>0</v>
      </c>
      <c r="P261" s="23">
        <f>P262</f>
        <v>10.9</v>
      </c>
    </row>
    <row r="262" spans="1:16" s="31" customFormat="1" ht="25.5" hidden="1">
      <c r="A262" s="11"/>
      <c r="B262" s="1" t="s">
        <v>72</v>
      </c>
      <c r="C262" s="3" t="s">
        <v>22</v>
      </c>
      <c r="D262" s="3" t="s">
        <v>14</v>
      </c>
      <c r="E262" s="3" t="s">
        <v>208</v>
      </c>
      <c r="F262" s="3" t="s">
        <v>70</v>
      </c>
      <c r="G262" s="21">
        <f t="shared" si="172"/>
        <v>0</v>
      </c>
      <c r="H262" s="23">
        <v>0</v>
      </c>
      <c r="I262" s="23">
        <v>0</v>
      </c>
      <c r="J262" s="23">
        <v>0</v>
      </c>
      <c r="K262" s="23">
        <v>0</v>
      </c>
      <c r="L262" s="21">
        <f>SUM(M262:P262)</f>
        <v>10.9</v>
      </c>
      <c r="M262" s="23">
        <v>0</v>
      </c>
      <c r="N262" s="23">
        <f t="shared" ref="N262" si="176">N263</f>
        <v>0</v>
      </c>
      <c r="O262" s="23">
        <v>0</v>
      </c>
      <c r="P262" s="23">
        <v>10.9</v>
      </c>
    </row>
    <row r="263" spans="1:16" s="31" customFormat="1" ht="114.75" hidden="1">
      <c r="A263" s="5"/>
      <c r="B263" s="1" t="s">
        <v>196</v>
      </c>
      <c r="C263" s="3" t="s">
        <v>22</v>
      </c>
      <c r="D263" s="3" t="s">
        <v>14</v>
      </c>
      <c r="E263" s="3" t="s">
        <v>209</v>
      </c>
      <c r="F263" s="3"/>
      <c r="G263" s="21">
        <f t="shared" si="172"/>
        <v>0</v>
      </c>
      <c r="H263" s="23">
        <f>H264</f>
        <v>0</v>
      </c>
      <c r="I263" s="23">
        <f>I264</f>
        <v>0</v>
      </c>
      <c r="J263" s="23">
        <f>J264</f>
        <v>0</v>
      </c>
      <c r="K263" s="23">
        <f>K264</f>
        <v>0</v>
      </c>
      <c r="L263" s="21">
        <f>SUM(M263:P263)</f>
        <v>690.8</v>
      </c>
      <c r="M263" s="23">
        <f>M264+M265</f>
        <v>0</v>
      </c>
      <c r="N263" s="23">
        <f>N264</f>
        <v>0</v>
      </c>
      <c r="O263" s="23">
        <f>O264</f>
        <v>690.8</v>
      </c>
      <c r="P263" s="23">
        <f>P264</f>
        <v>0</v>
      </c>
    </row>
    <row r="264" spans="1:16" s="31" customFormat="1" ht="63.75" hidden="1">
      <c r="A264" s="11"/>
      <c r="B264" s="1" t="s">
        <v>41</v>
      </c>
      <c r="C264" s="3" t="s">
        <v>22</v>
      </c>
      <c r="D264" s="3" t="s">
        <v>14</v>
      </c>
      <c r="E264" s="3" t="s">
        <v>209</v>
      </c>
      <c r="F264" s="3" t="s">
        <v>39</v>
      </c>
      <c r="G264" s="21">
        <f t="shared" si="172"/>
        <v>0</v>
      </c>
      <c r="H264" s="23">
        <f>H265</f>
        <v>0</v>
      </c>
      <c r="I264" s="23">
        <f t="shared" ref="I264:K265" si="177">I265</f>
        <v>0</v>
      </c>
      <c r="J264" s="23">
        <f t="shared" si="177"/>
        <v>0</v>
      </c>
      <c r="K264" s="23">
        <f t="shared" si="177"/>
        <v>0</v>
      </c>
      <c r="L264" s="21">
        <f>SUM(M264:P264)</f>
        <v>690.8</v>
      </c>
      <c r="M264" s="24">
        <f t="shared" ref="M264:N265" si="178">M265</f>
        <v>0</v>
      </c>
      <c r="N264" s="24">
        <f t="shared" si="178"/>
        <v>0</v>
      </c>
      <c r="O264" s="24">
        <f>O265</f>
        <v>690.8</v>
      </c>
      <c r="P264" s="24">
        <v>0</v>
      </c>
    </row>
    <row r="265" spans="1:16" s="31" customFormat="1" ht="12.75" hidden="1">
      <c r="A265" s="11"/>
      <c r="B265" s="1" t="s">
        <v>58</v>
      </c>
      <c r="C265" s="3" t="s">
        <v>22</v>
      </c>
      <c r="D265" s="3" t="s">
        <v>14</v>
      </c>
      <c r="E265" s="3" t="s">
        <v>209</v>
      </c>
      <c r="F265" s="3" t="s">
        <v>56</v>
      </c>
      <c r="G265" s="21">
        <f t="shared" si="172"/>
        <v>0</v>
      </c>
      <c r="H265" s="23">
        <f>H266</f>
        <v>0</v>
      </c>
      <c r="I265" s="23">
        <f t="shared" si="177"/>
        <v>0</v>
      </c>
      <c r="J265" s="23">
        <f t="shared" si="177"/>
        <v>0</v>
      </c>
      <c r="K265" s="23">
        <f t="shared" si="177"/>
        <v>0</v>
      </c>
      <c r="L265" s="21">
        <f>SUM(M265:P265)</f>
        <v>690.8</v>
      </c>
      <c r="M265" s="23">
        <f t="shared" si="178"/>
        <v>0</v>
      </c>
      <c r="N265" s="23">
        <f t="shared" si="178"/>
        <v>0</v>
      </c>
      <c r="O265" s="23">
        <f>O266</f>
        <v>690.8</v>
      </c>
      <c r="P265" s="23">
        <v>0</v>
      </c>
    </row>
    <row r="266" spans="1:16" s="31" customFormat="1" ht="25.5" hidden="1">
      <c r="A266" s="11"/>
      <c r="B266" s="1" t="s">
        <v>72</v>
      </c>
      <c r="C266" s="3" t="s">
        <v>22</v>
      </c>
      <c r="D266" s="3" t="s">
        <v>14</v>
      </c>
      <c r="E266" s="3" t="s">
        <v>209</v>
      </c>
      <c r="F266" s="3" t="s">
        <v>70</v>
      </c>
      <c r="G266" s="21">
        <f t="shared" si="172"/>
        <v>0</v>
      </c>
      <c r="H266" s="23">
        <v>0</v>
      </c>
      <c r="I266" s="23">
        <v>0</v>
      </c>
      <c r="J266" s="23">
        <v>0</v>
      </c>
      <c r="K266" s="23">
        <v>0</v>
      </c>
      <c r="L266" s="21">
        <f t="shared" ref="L266" si="179">M266+N266+O266+P266</f>
        <v>690.8</v>
      </c>
      <c r="M266" s="23">
        <v>0</v>
      </c>
      <c r="N266" s="23">
        <f>N245</f>
        <v>0</v>
      </c>
      <c r="O266" s="23">
        <v>690.8</v>
      </c>
      <c r="P266" s="23">
        <f>P245</f>
        <v>0</v>
      </c>
    </row>
    <row r="267" spans="1:16" s="31" customFormat="1" ht="239.25" customHeight="1">
      <c r="A267" s="11"/>
      <c r="B267" s="1" t="s">
        <v>192</v>
      </c>
      <c r="C267" s="3" t="s">
        <v>22</v>
      </c>
      <c r="D267" s="3" t="s">
        <v>14</v>
      </c>
      <c r="E267" s="3" t="s">
        <v>200</v>
      </c>
      <c r="F267" s="3"/>
      <c r="G267" s="21">
        <f>SUM(H267:K267)</f>
        <v>0</v>
      </c>
      <c r="H267" s="23">
        <f>H268</f>
        <v>0</v>
      </c>
      <c r="I267" s="23">
        <f>I268+I270</f>
        <v>0</v>
      </c>
      <c r="J267" s="23">
        <f>J268+J270</f>
        <v>0</v>
      </c>
      <c r="K267" s="23">
        <f>K268+K270</f>
        <v>0</v>
      </c>
      <c r="L267" s="21">
        <f t="shared" ref="I267:P271" si="180">L268</f>
        <v>-120.7</v>
      </c>
      <c r="M267" s="23">
        <f>M268</f>
        <v>0</v>
      </c>
      <c r="N267" s="23">
        <f>N268+N270</f>
        <v>0</v>
      </c>
      <c r="O267" s="23">
        <f>O268+O270</f>
        <v>-120.7</v>
      </c>
      <c r="P267" s="23">
        <f>P268+P270</f>
        <v>0</v>
      </c>
    </row>
    <row r="268" spans="1:16" s="31" customFormat="1" ht="63.75">
      <c r="A268" s="11"/>
      <c r="B268" s="1" t="s">
        <v>41</v>
      </c>
      <c r="C268" s="3" t="s">
        <v>22</v>
      </c>
      <c r="D268" s="3" t="s">
        <v>14</v>
      </c>
      <c r="E268" s="3" t="s">
        <v>200</v>
      </c>
      <c r="F268" s="3" t="s">
        <v>39</v>
      </c>
      <c r="G268" s="21">
        <f t="shared" ref="G268:G269" si="181">H268+I268+J268+K268</f>
        <v>0</v>
      </c>
      <c r="H268" s="23">
        <f>H269</f>
        <v>0</v>
      </c>
      <c r="I268" s="23">
        <f t="shared" si="180"/>
        <v>0</v>
      </c>
      <c r="J268" s="23">
        <f t="shared" si="180"/>
        <v>0</v>
      </c>
      <c r="K268" s="23">
        <f t="shared" si="180"/>
        <v>0</v>
      </c>
      <c r="L268" s="21">
        <f t="shared" ref="L268:L269" si="182">M268+N268+O268+P268</f>
        <v>-120.7</v>
      </c>
      <c r="M268" s="23">
        <f>M269</f>
        <v>0</v>
      </c>
      <c r="N268" s="23">
        <f>N269</f>
        <v>0</v>
      </c>
      <c r="O268" s="23">
        <f>O269</f>
        <v>-120.7</v>
      </c>
      <c r="P268" s="23">
        <f>P269</f>
        <v>0</v>
      </c>
    </row>
    <row r="269" spans="1:16" s="31" customFormat="1" ht="12.75">
      <c r="A269" s="11"/>
      <c r="B269" s="1" t="s">
        <v>58</v>
      </c>
      <c r="C269" s="3" t="s">
        <v>22</v>
      </c>
      <c r="D269" s="3" t="s">
        <v>14</v>
      </c>
      <c r="E269" s="3" t="s">
        <v>200</v>
      </c>
      <c r="F269" s="3" t="s">
        <v>56</v>
      </c>
      <c r="G269" s="21">
        <f t="shared" si="181"/>
        <v>0</v>
      </c>
      <c r="H269" s="23">
        <f>'кор-ка пр. 9.1'!I288</f>
        <v>0</v>
      </c>
      <c r="I269" s="23">
        <f>'кор-ка пр. 9.1'!J288</f>
        <v>0</v>
      </c>
      <c r="J269" s="23">
        <f>'кор-ка пр. 9.1'!K288</f>
        <v>0</v>
      </c>
      <c r="K269" s="23">
        <f>'кор-ка пр. 9.1'!L288</f>
        <v>0</v>
      </c>
      <c r="L269" s="21">
        <f t="shared" si="182"/>
        <v>-120.7</v>
      </c>
      <c r="M269" s="24">
        <f>'кор-ка пр. 9.1'!N288</f>
        <v>0</v>
      </c>
      <c r="N269" s="24">
        <f>'кор-ка пр. 9.1'!O288</f>
        <v>0</v>
      </c>
      <c r="O269" s="24">
        <f>'кор-ка пр. 9.1'!P288</f>
        <v>-120.7</v>
      </c>
      <c r="P269" s="24">
        <f>'кор-ка пр. 9.1'!Q288</f>
        <v>0</v>
      </c>
    </row>
    <row r="270" spans="1:16" s="31" customFormat="1" ht="51">
      <c r="A270" s="11"/>
      <c r="B270" s="1" t="s">
        <v>238</v>
      </c>
      <c r="C270" s="3" t="s">
        <v>22</v>
      </c>
      <c r="D270" s="3" t="s">
        <v>14</v>
      </c>
      <c r="E270" s="3" t="s">
        <v>201</v>
      </c>
      <c r="F270" s="3"/>
      <c r="G270" s="21">
        <f>SUM(H270:K270)</f>
        <v>0</v>
      </c>
      <c r="H270" s="23">
        <f>H271</f>
        <v>0</v>
      </c>
      <c r="I270" s="23">
        <f t="shared" si="180"/>
        <v>0</v>
      </c>
      <c r="J270" s="23">
        <f t="shared" si="180"/>
        <v>0</v>
      </c>
      <c r="K270" s="23">
        <f t="shared" si="180"/>
        <v>0</v>
      </c>
      <c r="L270" s="21">
        <f t="shared" si="180"/>
        <v>120.7</v>
      </c>
      <c r="M270" s="23">
        <f t="shared" si="180"/>
        <v>120.7</v>
      </c>
      <c r="N270" s="23">
        <f t="shared" si="180"/>
        <v>0</v>
      </c>
      <c r="O270" s="23">
        <f t="shared" si="180"/>
        <v>0</v>
      </c>
      <c r="P270" s="23">
        <f t="shared" si="180"/>
        <v>0</v>
      </c>
    </row>
    <row r="271" spans="1:16" s="31" customFormat="1" ht="73.5" customHeight="1">
      <c r="A271" s="11"/>
      <c r="B271" s="1" t="s">
        <v>41</v>
      </c>
      <c r="C271" s="3" t="s">
        <v>22</v>
      </c>
      <c r="D271" s="3" t="s">
        <v>14</v>
      </c>
      <c r="E271" s="3" t="s">
        <v>201</v>
      </c>
      <c r="F271" s="3" t="s">
        <v>39</v>
      </c>
      <c r="G271" s="21">
        <f t="shared" ref="G271:G314" si="183">H271+I271+J271+K271</f>
        <v>0</v>
      </c>
      <c r="H271" s="23">
        <f>H272</f>
        <v>0</v>
      </c>
      <c r="I271" s="23">
        <f t="shared" si="180"/>
        <v>0</v>
      </c>
      <c r="J271" s="23">
        <f t="shared" si="180"/>
        <v>0</v>
      </c>
      <c r="K271" s="23">
        <f t="shared" si="180"/>
        <v>0</v>
      </c>
      <c r="L271" s="21">
        <f t="shared" ref="L271:L272" si="184">M271+N271+O271+P271</f>
        <v>120.7</v>
      </c>
      <c r="M271" s="23">
        <f>M272</f>
        <v>120.7</v>
      </c>
      <c r="N271" s="23">
        <f>N272</f>
        <v>0</v>
      </c>
      <c r="O271" s="23">
        <f>O272</f>
        <v>0</v>
      </c>
      <c r="P271" s="23">
        <f>P272</f>
        <v>0</v>
      </c>
    </row>
    <row r="272" spans="1:16" s="31" customFormat="1" ht="12.75">
      <c r="A272" s="11"/>
      <c r="B272" s="1" t="s">
        <v>58</v>
      </c>
      <c r="C272" s="3" t="s">
        <v>22</v>
      </c>
      <c r="D272" s="3" t="s">
        <v>14</v>
      </c>
      <c r="E272" s="3" t="s">
        <v>201</v>
      </c>
      <c r="F272" s="3" t="s">
        <v>56</v>
      </c>
      <c r="G272" s="21">
        <f t="shared" si="183"/>
        <v>0</v>
      </c>
      <c r="H272" s="23">
        <f>'кор-ка пр. 9.1'!I292</f>
        <v>0</v>
      </c>
      <c r="I272" s="23">
        <f>'кор-ка пр. 9.1'!J292</f>
        <v>0</v>
      </c>
      <c r="J272" s="23">
        <f>'кор-ка пр. 9.1'!K292</f>
        <v>0</v>
      </c>
      <c r="K272" s="23">
        <f>'кор-ка пр. 9.1'!L292</f>
        <v>0</v>
      </c>
      <c r="L272" s="21">
        <f t="shared" si="184"/>
        <v>120.7</v>
      </c>
      <c r="M272" s="23">
        <f>'кор-ка пр. 9.1'!N292</f>
        <v>120.7</v>
      </c>
      <c r="N272" s="23">
        <f>'кор-ка пр. 9.1'!O292</f>
        <v>0</v>
      </c>
      <c r="O272" s="23">
        <f>'кор-ка пр. 9.1'!P292</f>
        <v>0</v>
      </c>
      <c r="P272" s="23">
        <f>'кор-ка пр. 9.1'!Q292</f>
        <v>0</v>
      </c>
    </row>
    <row r="273" spans="1:16" ht="25.5">
      <c r="A273" s="5" t="s">
        <v>146</v>
      </c>
      <c r="B273" s="6" t="s">
        <v>147</v>
      </c>
      <c r="C273" s="4"/>
      <c r="D273" s="4"/>
      <c r="E273" s="4"/>
      <c r="F273" s="4"/>
      <c r="G273" s="8">
        <f t="shared" si="183"/>
        <v>0</v>
      </c>
      <c r="H273" s="8">
        <f>H299</f>
        <v>1130.4000000000001</v>
      </c>
      <c r="I273" s="8">
        <f t="shared" ref="I273:P273" si="185">I299</f>
        <v>0</v>
      </c>
      <c r="J273" s="8">
        <f t="shared" si="185"/>
        <v>-1130.4000000000001</v>
      </c>
      <c r="K273" s="8">
        <f t="shared" si="185"/>
        <v>0</v>
      </c>
      <c r="L273" s="8">
        <f t="shared" si="185"/>
        <v>0</v>
      </c>
      <c r="M273" s="8">
        <f t="shared" si="185"/>
        <v>1130.4000000000001</v>
      </c>
      <c r="N273" s="8">
        <f t="shared" si="185"/>
        <v>0</v>
      </c>
      <c r="O273" s="8">
        <f t="shared" si="185"/>
        <v>-1130.4000000000001</v>
      </c>
      <c r="P273" s="8">
        <f t="shared" si="185"/>
        <v>0</v>
      </c>
    </row>
    <row r="274" spans="1:16" ht="12.75" hidden="1">
      <c r="A274" s="5"/>
      <c r="B274" s="2" t="s">
        <v>33</v>
      </c>
      <c r="C274" s="4" t="s">
        <v>18</v>
      </c>
      <c r="D274" s="4" t="s">
        <v>15</v>
      </c>
      <c r="E274" s="4"/>
      <c r="F274" s="4"/>
      <c r="G274" s="8">
        <f t="shared" si="183"/>
        <v>208.5</v>
      </c>
      <c r="H274" s="8">
        <f>H282+H275</f>
        <v>158.5</v>
      </c>
      <c r="I274" s="8">
        <f t="shared" ref="I274:K274" si="186">I282+I275</f>
        <v>0</v>
      </c>
      <c r="J274" s="8">
        <f t="shared" si="186"/>
        <v>0</v>
      </c>
      <c r="K274" s="8">
        <f t="shared" si="186"/>
        <v>50</v>
      </c>
      <c r="L274" s="8">
        <f t="shared" ref="L274:L283" si="187">M274+N274+O274+P274</f>
        <v>208.5</v>
      </c>
      <c r="M274" s="8">
        <f>M282+M275</f>
        <v>158.5</v>
      </c>
      <c r="N274" s="8">
        <f t="shared" ref="N274:P274" si="188">N282+N275</f>
        <v>0</v>
      </c>
      <c r="O274" s="8">
        <f t="shared" si="188"/>
        <v>0</v>
      </c>
      <c r="P274" s="8">
        <f t="shared" si="188"/>
        <v>50</v>
      </c>
    </row>
    <row r="275" spans="1:16" ht="12.75" hidden="1">
      <c r="A275" s="5"/>
      <c r="B275" s="2" t="s">
        <v>37</v>
      </c>
      <c r="C275" s="4" t="s">
        <v>18</v>
      </c>
      <c r="D275" s="4" t="s">
        <v>14</v>
      </c>
      <c r="E275" s="4"/>
      <c r="F275" s="4"/>
      <c r="G275" s="8">
        <f>G276</f>
        <v>50</v>
      </c>
      <c r="H275" s="8">
        <f>H276</f>
        <v>0</v>
      </c>
      <c r="I275" s="8">
        <f t="shared" ref="I275:K278" si="189">I276</f>
        <v>0</v>
      </c>
      <c r="J275" s="8">
        <f t="shared" si="189"/>
        <v>0</v>
      </c>
      <c r="K275" s="8">
        <f t="shared" si="189"/>
        <v>50</v>
      </c>
      <c r="L275" s="8">
        <f>L276</f>
        <v>50</v>
      </c>
      <c r="M275" s="8">
        <f>M276</f>
        <v>0</v>
      </c>
      <c r="N275" s="8">
        <f t="shared" ref="N275:P278" si="190">N276</f>
        <v>0</v>
      </c>
      <c r="O275" s="8">
        <f t="shared" si="190"/>
        <v>0</v>
      </c>
      <c r="P275" s="8">
        <f t="shared" si="190"/>
        <v>50</v>
      </c>
    </row>
    <row r="276" spans="1:16" ht="51" hidden="1">
      <c r="A276" s="5"/>
      <c r="B276" s="1" t="s">
        <v>90</v>
      </c>
      <c r="C276" s="3" t="s">
        <v>18</v>
      </c>
      <c r="D276" s="3" t="s">
        <v>14</v>
      </c>
      <c r="E276" s="3" t="s">
        <v>111</v>
      </c>
      <c r="F276" s="4"/>
      <c r="G276" s="8">
        <f>SUM(H276:K276)</f>
        <v>50</v>
      </c>
      <c r="H276" s="12">
        <f>H277</f>
        <v>0</v>
      </c>
      <c r="I276" s="12">
        <f t="shared" si="189"/>
        <v>0</v>
      </c>
      <c r="J276" s="12">
        <f t="shared" si="189"/>
        <v>0</v>
      </c>
      <c r="K276" s="12">
        <f t="shared" si="189"/>
        <v>50</v>
      </c>
      <c r="L276" s="8">
        <f>SUM(M276:P276)</f>
        <v>50</v>
      </c>
      <c r="M276" s="12">
        <f>M277</f>
        <v>0</v>
      </c>
      <c r="N276" s="12">
        <f t="shared" si="190"/>
        <v>0</v>
      </c>
      <c r="O276" s="12">
        <f t="shared" si="190"/>
        <v>0</v>
      </c>
      <c r="P276" s="12">
        <f t="shared" si="190"/>
        <v>50</v>
      </c>
    </row>
    <row r="277" spans="1:16" ht="38.25" hidden="1">
      <c r="A277" s="5"/>
      <c r="B277" s="1" t="s">
        <v>110</v>
      </c>
      <c r="C277" s="3" t="s">
        <v>18</v>
      </c>
      <c r="D277" s="3" t="s">
        <v>14</v>
      </c>
      <c r="E277" s="3" t="s">
        <v>112</v>
      </c>
      <c r="F277" s="4"/>
      <c r="G277" s="8">
        <f>SUM(H277:K277)</f>
        <v>50</v>
      </c>
      <c r="H277" s="12">
        <f>H278</f>
        <v>0</v>
      </c>
      <c r="I277" s="12">
        <f t="shared" si="189"/>
        <v>0</v>
      </c>
      <c r="J277" s="12">
        <f t="shared" si="189"/>
        <v>0</v>
      </c>
      <c r="K277" s="12">
        <f t="shared" si="189"/>
        <v>50</v>
      </c>
      <c r="L277" s="8">
        <f>SUM(M277:P277)</f>
        <v>50</v>
      </c>
      <c r="M277" s="12">
        <f>M278</f>
        <v>0</v>
      </c>
      <c r="N277" s="12">
        <f t="shared" si="190"/>
        <v>0</v>
      </c>
      <c r="O277" s="12">
        <f t="shared" si="190"/>
        <v>0</v>
      </c>
      <c r="P277" s="12">
        <f t="shared" si="190"/>
        <v>50</v>
      </c>
    </row>
    <row r="278" spans="1:16" ht="140.25" hidden="1">
      <c r="A278" s="5"/>
      <c r="B278" s="1" t="s">
        <v>158</v>
      </c>
      <c r="C278" s="3" t="s">
        <v>18</v>
      </c>
      <c r="D278" s="3" t="s">
        <v>14</v>
      </c>
      <c r="E278" s="3" t="s">
        <v>172</v>
      </c>
      <c r="F278" s="4"/>
      <c r="G278" s="8">
        <f t="shared" ref="G278:G281" si="191">H278+I278+J278+K278</f>
        <v>50</v>
      </c>
      <c r="H278" s="12">
        <f>H279</f>
        <v>0</v>
      </c>
      <c r="I278" s="12">
        <f t="shared" si="189"/>
        <v>0</v>
      </c>
      <c r="J278" s="12">
        <f t="shared" si="189"/>
        <v>0</v>
      </c>
      <c r="K278" s="12">
        <f t="shared" si="189"/>
        <v>50</v>
      </c>
      <c r="L278" s="8">
        <f t="shared" ref="L278:L281" si="192">M278+N278+O278+P278</f>
        <v>50</v>
      </c>
      <c r="M278" s="12">
        <f>M279</f>
        <v>0</v>
      </c>
      <c r="N278" s="12">
        <f t="shared" si="190"/>
        <v>0</v>
      </c>
      <c r="O278" s="12">
        <f t="shared" si="190"/>
        <v>0</v>
      </c>
      <c r="P278" s="12">
        <f t="shared" si="190"/>
        <v>50</v>
      </c>
    </row>
    <row r="279" spans="1:16" ht="63.75" hidden="1">
      <c r="A279" s="5"/>
      <c r="B279" s="1" t="s">
        <v>41</v>
      </c>
      <c r="C279" s="3" t="s">
        <v>18</v>
      </c>
      <c r="D279" s="3" t="s">
        <v>14</v>
      </c>
      <c r="E279" s="3" t="s">
        <v>172</v>
      </c>
      <c r="F279" s="3" t="s">
        <v>39</v>
      </c>
      <c r="G279" s="8">
        <f t="shared" si="191"/>
        <v>50</v>
      </c>
      <c r="H279" s="12">
        <f t="shared" ref="H279:P280" si="193">H280</f>
        <v>0</v>
      </c>
      <c r="I279" s="12">
        <f t="shared" si="193"/>
        <v>0</v>
      </c>
      <c r="J279" s="12">
        <f t="shared" si="193"/>
        <v>0</v>
      </c>
      <c r="K279" s="12">
        <f t="shared" si="193"/>
        <v>50</v>
      </c>
      <c r="L279" s="8">
        <f t="shared" si="192"/>
        <v>50</v>
      </c>
      <c r="M279" s="12">
        <f t="shared" si="193"/>
        <v>0</v>
      </c>
      <c r="N279" s="12">
        <f t="shared" si="193"/>
        <v>0</v>
      </c>
      <c r="O279" s="12">
        <f t="shared" si="193"/>
        <v>0</v>
      </c>
      <c r="P279" s="12">
        <f t="shared" si="193"/>
        <v>50</v>
      </c>
    </row>
    <row r="280" spans="1:16" ht="12.75" hidden="1">
      <c r="A280" s="5"/>
      <c r="B280" s="1" t="s">
        <v>42</v>
      </c>
      <c r="C280" s="3" t="s">
        <v>18</v>
      </c>
      <c r="D280" s="3" t="s">
        <v>14</v>
      </c>
      <c r="E280" s="3" t="s">
        <v>172</v>
      </c>
      <c r="F280" s="3" t="s">
        <v>40</v>
      </c>
      <c r="G280" s="8">
        <f t="shared" si="191"/>
        <v>50</v>
      </c>
      <c r="H280" s="12">
        <f t="shared" si="193"/>
        <v>0</v>
      </c>
      <c r="I280" s="12">
        <f t="shared" si="193"/>
        <v>0</v>
      </c>
      <c r="J280" s="12">
        <f t="shared" si="193"/>
        <v>0</v>
      </c>
      <c r="K280" s="12">
        <f t="shared" si="193"/>
        <v>50</v>
      </c>
      <c r="L280" s="8">
        <f t="shared" si="192"/>
        <v>50</v>
      </c>
      <c r="M280" s="12">
        <f t="shared" si="193"/>
        <v>0</v>
      </c>
      <c r="N280" s="12">
        <f t="shared" si="193"/>
        <v>0</v>
      </c>
      <c r="O280" s="12">
        <f t="shared" si="193"/>
        <v>0</v>
      </c>
      <c r="P280" s="12">
        <f t="shared" si="193"/>
        <v>50</v>
      </c>
    </row>
    <row r="281" spans="1:16" ht="25.5" hidden="1">
      <c r="A281" s="5"/>
      <c r="B281" s="1" t="s">
        <v>45</v>
      </c>
      <c r="C281" s="3" t="s">
        <v>18</v>
      </c>
      <c r="D281" s="3" t="s">
        <v>14</v>
      </c>
      <c r="E281" s="3" t="s">
        <v>172</v>
      </c>
      <c r="F281" s="3" t="s">
        <v>38</v>
      </c>
      <c r="G281" s="8">
        <f t="shared" si="191"/>
        <v>50</v>
      </c>
      <c r="H281" s="10">
        <v>0</v>
      </c>
      <c r="I281" s="10">
        <v>0</v>
      </c>
      <c r="J281" s="10">
        <v>0</v>
      </c>
      <c r="K281" s="12">
        <v>50</v>
      </c>
      <c r="L281" s="8">
        <f t="shared" si="192"/>
        <v>50</v>
      </c>
      <c r="M281" s="10">
        <v>0</v>
      </c>
      <c r="N281" s="10">
        <v>0</v>
      </c>
      <c r="O281" s="10">
        <v>0</v>
      </c>
      <c r="P281" s="12">
        <v>50</v>
      </c>
    </row>
    <row r="282" spans="1:16" ht="12.75" hidden="1">
      <c r="A282" s="5"/>
      <c r="B282" s="6" t="s">
        <v>34</v>
      </c>
      <c r="C282" s="4" t="s">
        <v>18</v>
      </c>
      <c r="D282" s="4" t="s">
        <v>21</v>
      </c>
      <c r="E282" s="4"/>
      <c r="F282" s="4"/>
      <c r="G282" s="8">
        <f t="shared" si="183"/>
        <v>158.5</v>
      </c>
      <c r="H282" s="8">
        <f t="shared" ref="H282:P283" si="194">H283</f>
        <v>158.5</v>
      </c>
      <c r="I282" s="8">
        <f t="shared" si="194"/>
        <v>0</v>
      </c>
      <c r="J282" s="8">
        <f t="shared" si="194"/>
        <v>0</v>
      </c>
      <c r="K282" s="8">
        <f t="shared" si="194"/>
        <v>0</v>
      </c>
      <c r="L282" s="8">
        <f t="shared" si="187"/>
        <v>158.5</v>
      </c>
      <c r="M282" s="8">
        <f>M283</f>
        <v>158.5</v>
      </c>
      <c r="N282" s="8">
        <f t="shared" si="194"/>
        <v>0</v>
      </c>
      <c r="O282" s="8">
        <f t="shared" si="194"/>
        <v>0</v>
      </c>
      <c r="P282" s="8">
        <f t="shared" si="194"/>
        <v>0</v>
      </c>
    </row>
    <row r="283" spans="1:16" ht="54" hidden="1" customHeight="1">
      <c r="A283" s="11"/>
      <c r="B283" s="1" t="s">
        <v>125</v>
      </c>
      <c r="C283" s="3" t="s">
        <v>18</v>
      </c>
      <c r="D283" s="3" t="s">
        <v>21</v>
      </c>
      <c r="E283" s="3" t="s">
        <v>126</v>
      </c>
      <c r="F283" s="3"/>
      <c r="G283" s="8">
        <f t="shared" si="183"/>
        <v>158.5</v>
      </c>
      <c r="H283" s="12">
        <f>H284</f>
        <v>158.5</v>
      </c>
      <c r="I283" s="12">
        <f t="shared" si="194"/>
        <v>0</v>
      </c>
      <c r="J283" s="12">
        <f t="shared" si="194"/>
        <v>0</v>
      </c>
      <c r="K283" s="12">
        <f t="shared" si="194"/>
        <v>0</v>
      </c>
      <c r="L283" s="8">
        <f t="shared" si="187"/>
        <v>158.5</v>
      </c>
      <c r="M283" s="12">
        <f>M284</f>
        <v>158.5</v>
      </c>
      <c r="N283" s="12">
        <f t="shared" si="194"/>
        <v>0</v>
      </c>
      <c r="O283" s="12">
        <f t="shared" si="194"/>
        <v>0</v>
      </c>
      <c r="P283" s="12">
        <f t="shared" si="194"/>
        <v>0</v>
      </c>
    </row>
    <row r="284" spans="1:16" ht="63.75" hidden="1">
      <c r="A284" s="11"/>
      <c r="B284" s="1" t="s">
        <v>127</v>
      </c>
      <c r="C284" s="3" t="s">
        <v>18</v>
      </c>
      <c r="D284" s="3" t="s">
        <v>21</v>
      </c>
      <c r="E284" s="3" t="s">
        <v>128</v>
      </c>
      <c r="F284" s="3"/>
      <c r="G284" s="8">
        <f>G285</f>
        <v>158.5</v>
      </c>
      <c r="H284" s="12">
        <f>H285</f>
        <v>158.5</v>
      </c>
      <c r="I284" s="12">
        <f>I285</f>
        <v>0</v>
      </c>
      <c r="J284" s="12">
        <f>J285</f>
        <v>0</v>
      </c>
      <c r="K284" s="12">
        <f>K285</f>
        <v>0</v>
      </c>
      <c r="L284" s="8">
        <f>L285</f>
        <v>158.5</v>
      </c>
      <c r="M284" s="12">
        <f>M285</f>
        <v>158.5</v>
      </c>
      <c r="N284" s="12">
        <f>N285</f>
        <v>0</v>
      </c>
      <c r="O284" s="12">
        <f>O285</f>
        <v>0</v>
      </c>
      <c r="P284" s="12">
        <f>P285</f>
        <v>0</v>
      </c>
    </row>
    <row r="285" spans="1:16" ht="53.25" hidden="1" customHeight="1">
      <c r="A285" s="11"/>
      <c r="B285" s="1" t="s">
        <v>41</v>
      </c>
      <c r="C285" s="3" t="s">
        <v>18</v>
      </c>
      <c r="D285" s="3" t="s">
        <v>21</v>
      </c>
      <c r="E285" s="3" t="s">
        <v>128</v>
      </c>
      <c r="F285" s="3" t="s">
        <v>39</v>
      </c>
      <c r="G285" s="8">
        <f t="shared" si="183"/>
        <v>158.5</v>
      </c>
      <c r="H285" s="12">
        <f>H286</f>
        <v>158.5</v>
      </c>
      <c r="I285" s="12">
        <f t="shared" ref="I285:K286" si="195">I286</f>
        <v>0</v>
      </c>
      <c r="J285" s="12">
        <f t="shared" si="195"/>
        <v>0</v>
      </c>
      <c r="K285" s="12">
        <f t="shared" si="195"/>
        <v>0</v>
      </c>
      <c r="L285" s="8">
        <f t="shared" ref="L285:L288" si="196">M285+N285+O285+P285</f>
        <v>158.5</v>
      </c>
      <c r="M285" s="12">
        <f>M286</f>
        <v>158.5</v>
      </c>
      <c r="N285" s="12">
        <f t="shared" ref="N285:P286" si="197">N286</f>
        <v>0</v>
      </c>
      <c r="O285" s="12">
        <f t="shared" si="197"/>
        <v>0</v>
      </c>
      <c r="P285" s="12">
        <f t="shared" si="197"/>
        <v>0</v>
      </c>
    </row>
    <row r="286" spans="1:16" ht="12.75" hidden="1">
      <c r="A286" s="11"/>
      <c r="B286" s="1" t="s">
        <v>42</v>
      </c>
      <c r="C286" s="3" t="s">
        <v>18</v>
      </c>
      <c r="D286" s="3" t="s">
        <v>21</v>
      </c>
      <c r="E286" s="3" t="s">
        <v>128</v>
      </c>
      <c r="F286" s="3" t="s">
        <v>40</v>
      </c>
      <c r="G286" s="8">
        <f t="shared" si="183"/>
        <v>158.5</v>
      </c>
      <c r="H286" s="12">
        <f>H287</f>
        <v>158.5</v>
      </c>
      <c r="I286" s="12">
        <f t="shared" si="195"/>
        <v>0</v>
      </c>
      <c r="J286" s="12">
        <f t="shared" si="195"/>
        <v>0</v>
      </c>
      <c r="K286" s="12">
        <f t="shared" si="195"/>
        <v>0</v>
      </c>
      <c r="L286" s="8">
        <f t="shared" si="196"/>
        <v>158.5</v>
      </c>
      <c r="M286" s="12">
        <f>M287</f>
        <v>158.5</v>
      </c>
      <c r="N286" s="12">
        <f t="shared" si="197"/>
        <v>0</v>
      </c>
      <c r="O286" s="12">
        <f t="shared" si="197"/>
        <v>0</v>
      </c>
      <c r="P286" s="12">
        <f t="shared" si="197"/>
        <v>0</v>
      </c>
    </row>
    <row r="287" spans="1:16" ht="25.5" hidden="1">
      <c r="A287" s="11"/>
      <c r="B287" s="1" t="s">
        <v>45</v>
      </c>
      <c r="C287" s="3" t="s">
        <v>18</v>
      </c>
      <c r="D287" s="3" t="s">
        <v>21</v>
      </c>
      <c r="E287" s="3" t="s">
        <v>128</v>
      </c>
      <c r="F287" s="3" t="s">
        <v>38</v>
      </c>
      <c r="G287" s="8">
        <f t="shared" si="183"/>
        <v>158.5</v>
      </c>
      <c r="H287" s="12">
        <v>158.5</v>
      </c>
      <c r="I287" s="12">
        <v>0</v>
      </c>
      <c r="J287" s="12">
        <v>0</v>
      </c>
      <c r="K287" s="12">
        <v>0</v>
      </c>
      <c r="L287" s="8">
        <f t="shared" si="196"/>
        <v>158.5</v>
      </c>
      <c r="M287" s="12">
        <v>158.5</v>
      </c>
      <c r="N287" s="12">
        <v>0</v>
      </c>
      <c r="O287" s="12">
        <v>0</v>
      </c>
      <c r="P287" s="12">
        <v>0</v>
      </c>
    </row>
    <row r="288" spans="1:16" ht="13.5" customHeight="1">
      <c r="A288" s="5"/>
      <c r="B288" s="2" t="s">
        <v>33</v>
      </c>
      <c r="C288" s="4" t="s">
        <v>18</v>
      </c>
      <c r="D288" s="4" t="s">
        <v>15</v>
      </c>
      <c r="E288" s="4"/>
      <c r="F288" s="4"/>
      <c r="G288" s="8">
        <f t="shared" si="183"/>
        <v>0</v>
      </c>
      <c r="H288" s="8">
        <f t="shared" ref="H288:J288" si="198">H289</f>
        <v>0</v>
      </c>
      <c r="I288" s="8">
        <f t="shared" si="198"/>
        <v>0</v>
      </c>
      <c r="J288" s="8">
        <f t="shared" si="198"/>
        <v>0</v>
      </c>
      <c r="K288" s="8">
        <f>K289</f>
        <v>0</v>
      </c>
      <c r="L288" s="8">
        <f t="shared" si="196"/>
        <v>0</v>
      </c>
      <c r="M288" s="8">
        <f t="shared" ref="M288:O288" si="199">M289</f>
        <v>0</v>
      </c>
      <c r="N288" s="8">
        <f t="shared" si="199"/>
        <v>0</v>
      </c>
      <c r="O288" s="8">
        <f t="shared" si="199"/>
        <v>0</v>
      </c>
      <c r="P288" s="8">
        <f>P289</f>
        <v>0</v>
      </c>
    </row>
    <row r="289" spans="1:18" ht="12.75">
      <c r="A289" s="5"/>
      <c r="B289" s="2" t="s">
        <v>37</v>
      </c>
      <c r="C289" s="4" t="s">
        <v>18</v>
      </c>
      <c r="D289" s="4" t="s">
        <v>14</v>
      </c>
      <c r="E289" s="4"/>
      <c r="F289" s="4"/>
      <c r="G289" s="8">
        <f>SUM(H289:K289)</f>
        <v>0</v>
      </c>
      <c r="H289" s="8">
        <f t="shared" ref="H289:P289" si="200">H290+H295</f>
        <v>0</v>
      </c>
      <c r="I289" s="8">
        <f t="shared" si="200"/>
        <v>0</v>
      </c>
      <c r="J289" s="8">
        <f t="shared" si="200"/>
        <v>0</v>
      </c>
      <c r="K289" s="8">
        <f t="shared" si="200"/>
        <v>0</v>
      </c>
      <c r="L289" s="8">
        <f t="shared" si="200"/>
        <v>0</v>
      </c>
      <c r="M289" s="8">
        <f t="shared" si="200"/>
        <v>0</v>
      </c>
      <c r="N289" s="8">
        <f t="shared" si="200"/>
        <v>0</v>
      </c>
      <c r="O289" s="8">
        <f t="shared" si="200"/>
        <v>0</v>
      </c>
      <c r="P289" s="8">
        <f t="shared" si="200"/>
        <v>0</v>
      </c>
    </row>
    <row r="290" spans="1:18" ht="58.5" customHeight="1">
      <c r="A290" s="5"/>
      <c r="B290" s="1" t="s">
        <v>90</v>
      </c>
      <c r="C290" s="3" t="s">
        <v>18</v>
      </c>
      <c r="D290" s="3" t="s">
        <v>14</v>
      </c>
      <c r="E290" s="3" t="s">
        <v>111</v>
      </c>
      <c r="F290" s="4"/>
      <c r="G290" s="8">
        <f>SUM(H290:K290)</f>
        <v>-50</v>
      </c>
      <c r="H290" s="12">
        <f>H291</f>
        <v>0</v>
      </c>
      <c r="I290" s="12">
        <f t="shared" ref="I290:K292" si="201">I291</f>
        <v>0</v>
      </c>
      <c r="J290" s="12">
        <f t="shared" si="201"/>
        <v>0</v>
      </c>
      <c r="K290" s="12">
        <f t="shared" si="201"/>
        <v>-50</v>
      </c>
      <c r="L290" s="8">
        <f>SUM(M290:P290)</f>
        <v>-50</v>
      </c>
      <c r="M290" s="12">
        <f>M291</f>
        <v>0</v>
      </c>
      <c r="N290" s="12">
        <f t="shared" ref="N290:P292" si="202">N291</f>
        <v>0</v>
      </c>
      <c r="O290" s="12">
        <f t="shared" si="202"/>
        <v>0</v>
      </c>
      <c r="P290" s="12">
        <f t="shared" si="202"/>
        <v>-50</v>
      </c>
    </row>
    <row r="291" spans="1:18" ht="39" customHeight="1">
      <c r="A291" s="5"/>
      <c r="B291" s="1" t="s">
        <v>110</v>
      </c>
      <c r="C291" s="3" t="s">
        <v>18</v>
      </c>
      <c r="D291" s="3" t="s">
        <v>14</v>
      </c>
      <c r="E291" s="3" t="s">
        <v>112</v>
      </c>
      <c r="F291" s="4"/>
      <c r="G291" s="8">
        <f>SUM(H291:K291)</f>
        <v>-50</v>
      </c>
      <c r="H291" s="12">
        <f>H292</f>
        <v>0</v>
      </c>
      <c r="I291" s="12">
        <f t="shared" si="201"/>
        <v>0</v>
      </c>
      <c r="J291" s="12">
        <f t="shared" si="201"/>
        <v>0</v>
      </c>
      <c r="K291" s="12">
        <f t="shared" si="201"/>
        <v>-50</v>
      </c>
      <c r="L291" s="8">
        <f>SUM(M291:P291)</f>
        <v>-50</v>
      </c>
      <c r="M291" s="12">
        <f>M292</f>
        <v>0</v>
      </c>
      <c r="N291" s="12">
        <f t="shared" si="202"/>
        <v>0</v>
      </c>
      <c r="O291" s="12">
        <f t="shared" si="202"/>
        <v>0</v>
      </c>
      <c r="P291" s="12">
        <f t="shared" si="202"/>
        <v>-50</v>
      </c>
    </row>
    <row r="292" spans="1:18" ht="138" customHeight="1">
      <c r="A292" s="5"/>
      <c r="B292" s="1" t="s">
        <v>158</v>
      </c>
      <c r="C292" s="3" t="s">
        <v>18</v>
      </c>
      <c r="D292" s="3" t="s">
        <v>14</v>
      </c>
      <c r="E292" s="3" t="s">
        <v>172</v>
      </c>
      <c r="F292" s="4"/>
      <c r="G292" s="8">
        <f t="shared" ref="G292:G294" si="203">H292+I292+J292+K292</f>
        <v>-50</v>
      </c>
      <c r="H292" s="12">
        <f>H293</f>
        <v>0</v>
      </c>
      <c r="I292" s="12">
        <f t="shared" si="201"/>
        <v>0</v>
      </c>
      <c r="J292" s="12">
        <f t="shared" si="201"/>
        <v>0</v>
      </c>
      <c r="K292" s="12">
        <f t="shared" si="201"/>
        <v>-50</v>
      </c>
      <c r="L292" s="8">
        <f t="shared" ref="L292:L294" si="204">M292+N292+O292+P292</f>
        <v>-50</v>
      </c>
      <c r="M292" s="12">
        <f>M293</f>
        <v>0</v>
      </c>
      <c r="N292" s="12">
        <f t="shared" si="202"/>
        <v>0</v>
      </c>
      <c r="O292" s="12">
        <f t="shared" si="202"/>
        <v>0</v>
      </c>
      <c r="P292" s="12">
        <f t="shared" si="202"/>
        <v>-50</v>
      </c>
    </row>
    <row r="293" spans="1:18" ht="63.75">
      <c r="A293" s="5"/>
      <c r="B293" s="1" t="s">
        <v>41</v>
      </c>
      <c r="C293" s="3" t="s">
        <v>18</v>
      </c>
      <c r="D293" s="3" t="s">
        <v>14</v>
      </c>
      <c r="E293" s="3" t="s">
        <v>172</v>
      </c>
      <c r="F293" s="3" t="s">
        <v>39</v>
      </c>
      <c r="G293" s="8">
        <f t="shared" si="203"/>
        <v>-50</v>
      </c>
      <c r="H293" s="12">
        <f t="shared" ref="H293:P293" si="205">H294</f>
        <v>0</v>
      </c>
      <c r="I293" s="12">
        <f t="shared" si="205"/>
        <v>0</v>
      </c>
      <c r="J293" s="12">
        <f t="shared" si="205"/>
        <v>0</v>
      </c>
      <c r="K293" s="12">
        <f t="shared" si="205"/>
        <v>-50</v>
      </c>
      <c r="L293" s="8">
        <f t="shared" si="204"/>
        <v>-50</v>
      </c>
      <c r="M293" s="12">
        <f t="shared" si="205"/>
        <v>0</v>
      </c>
      <c r="N293" s="12">
        <f t="shared" si="205"/>
        <v>0</v>
      </c>
      <c r="O293" s="12">
        <f t="shared" si="205"/>
        <v>0</v>
      </c>
      <c r="P293" s="12">
        <f t="shared" si="205"/>
        <v>-50</v>
      </c>
    </row>
    <row r="294" spans="1:18" ht="12.75">
      <c r="A294" s="5"/>
      <c r="B294" s="1" t="s">
        <v>42</v>
      </c>
      <c r="C294" s="3" t="s">
        <v>18</v>
      </c>
      <c r="D294" s="3" t="s">
        <v>14</v>
      </c>
      <c r="E294" s="3" t="s">
        <v>172</v>
      </c>
      <c r="F294" s="3" t="s">
        <v>40</v>
      </c>
      <c r="G294" s="8">
        <f t="shared" si="203"/>
        <v>-50</v>
      </c>
      <c r="H294" s="12">
        <f>'кор-ка пр. 9.1'!I315</f>
        <v>0</v>
      </c>
      <c r="I294" s="12">
        <f>'кор-ка пр. 9.1'!J315</f>
        <v>0</v>
      </c>
      <c r="J294" s="12">
        <f>'кор-ка пр. 9.1'!K315</f>
        <v>0</v>
      </c>
      <c r="K294" s="12">
        <f>'кор-ка пр. 9.1'!L315</f>
        <v>-50</v>
      </c>
      <c r="L294" s="8">
        <f t="shared" si="204"/>
        <v>-50</v>
      </c>
      <c r="M294" s="12">
        <f>'кор-ка пр. 9.1'!N315</f>
        <v>0</v>
      </c>
      <c r="N294" s="12">
        <f>'кор-ка пр. 9.1'!O315</f>
        <v>0</v>
      </c>
      <c r="O294" s="12">
        <f>'кор-ка пр. 9.1'!P315</f>
        <v>0</v>
      </c>
      <c r="P294" s="12">
        <f>'кор-ка пр. 9.1'!Q315</f>
        <v>-50</v>
      </c>
    </row>
    <row r="295" spans="1:18" ht="12.75">
      <c r="A295" s="5"/>
      <c r="B295" s="1" t="s">
        <v>173</v>
      </c>
      <c r="C295" s="3" t="s">
        <v>18</v>
      </c>
      <c r="D295" s="3" t="s">
        <v>14</v>
      </c>
      <c r="E295" s="3" t="s">
        <v>136</v>
      </c>
      <c r="F295" s="3"/>
      <c r="G295" s="8">
        <f>SUM(H295:K295)</f>
        <v>50</v>
      </c>
      <c r="H295" s="12">
        <f>H296</f>
        <v>0</v>
      </c>
      <c r="I295" s="12">
        <f t="shared" ref="I295:K296" si="206">I296</f>
        <v>0</v>
      </c>
      <c r="J295" s="12">
        <f t="shared" si="206"/>
        <v>0</v>
      </c>
      <c r="K295" s="12">
        <f t="shared" si="206"/>
        <v>50</v>
      </c>
      <c r="L295" s="8">
        <f>SUM(M295:P295)</f>
        <v>50</v>
      </c>
      <c r="M295" s="12">
        <f>M296</f>
        <v>0</v>
      </c>
      <c r="N295" s="12">
        <f t="shared" ref="N295:P296" si="207">N296</f>
        <v>0</v>
      </c>
      <c r="O295" s="12">
        <f t="shared" si="207"/>
        <v>0</v>
      </c>
      <c r="P295" s="12">
        <f t="shared" si="207"/>
        <v>50</v>
      </c>
    </row>
    <row r="296" spans="1:18" ht="140.25">
      <c r="A296" s="5"/>
      <c r="B296" s="1" t="s">
        <v>158</v>
      </c>
      <c r="C296" s="3" t="s">
        <v>18</v>
      </c>
      <c r="D296" s="3" t="s">
        <v>14</v>
      </c>
      <c r="E296" s="3" t="s">
        <v>242</v>
      </c>
      <c r="F296" s="3"/>
      <c r="G296" s="8">
        <f>SUM(H296:K296)</f>
        <v>50</v>
      </c>
      <c r="H296" s="12">
        <f>H297</f>
        <v>0</v>
      </c>
      <c r="I296" s="12">
        <f t="shared" si="206"/>
        <v>0</v>
      </c>
      <c r="J296" s="12">
        <f t="shared" si="206"/>
        <v>0</v>
      </c>
      <c r="K296" s="12">
        <f t="shared" si="206"/>
        <v>50</v>
      </c>
      <c r="L296" s="8">
        <f>SUM(M296:P296)</f>
        <v>50</v>
      </c>
      <c r="M296" s="12">
        <f>M297</f>
        <v>0</v>
      </c>
      <c r="N296" s="12">
        <f t="shared" si="207"/>
        <v>0</v>
      </c>
      <c r="O296" s="12">
        <f t="shared" si="207"/>
        <v>0</v>
      </c>
      <c r="P296" s="12">
        <f t="shared" si="207"/>
        <v>50</v>
      </c>
    </row>
    <row r="297" spans="1:18" ht="63.75">
      <c r="A297" s="5"/>
      <c r="B297" s="1" t="s">
        <v>41</v>
      </c>
      <c r="C297" s="3" t="s">
        <v>18</v>
      </c>
      <c r="D297" s="3" t="s">
        <v>14</v>
      </c>
      <c r="E297" s="3" t="s">
        <v>242</v>
      </c>
      <c r="F297" s="3" t="s">
        <v>39</v>
      </c>
      <c r="G297" s="8">
        <f t="shared" ref="G297:G298" si="208">H297+I297+J297+K297</f>
        <v>50</v>
      </c>
      <c r="H297" s="12">
        <f t="shared" ref="H297:P297" si="209">H298</f>
        <v>0</v>
      </c>
      <c r="I297" s="12">
        <f t="shared" si="209"/>
        <v>0</v>
      </c>
      <c r="J297" s="12">
        <f t="shared" si="209"/>
        <v>0</v>
      </c>
      <c r="K297" s="12">
        <f t="shared" si="209"/>
        <v>50</v>
      </c>
      <c r="L297" s="8">
        <f t="shared" ref="L297:L298" si="210">M297+N297+O297+P297</f>
        <v>50</v>
      </c>
      <c r="M297" s="12">
        <f t="shared" si="209"/>
        <v>0</v>
      </c>
      <c r="N297" s="12">
        <f t="shared" si="209"/>
        <v>0</v>
      </c>
      <c r="O297" s="12">
        <f t="shared" si="209"/>
        <v>0</v>
      </c>
      <c r="P297" s="12">
        <f t="shared" si="209"/>
        <v>50</v>
      </c>
    </row>
    <row r="298" spans="1:18" ht="12.75">
      <c r="A298" s="5"/>
      <c r="B298" s="1" t="s">
        <v>42</v>
      </c>
      <c r="C298" s="3" t="s">
        <v>18</v>
      </c>
      <c r="D298" s="3" t="s">
        <v>14</v>
      </c>
      <c r="E298" s="3" t="s">
        <v>242</v>
      </c>
      <c r="F298" s="3" t="s">
        <v>40</v>
      </c>
      <c r="G298" s="8">
        <f t="shared" si="208"/>
        <v>50</v>
      </c>
      <c r="H298" s="12">
        <f>'кор-ка пр. 9.1'!I320</f>
        <v>0</v>
      </c>
      <c r="I298" s="12">
        <f>'кор-ка пр. 9.1'!J320</f>
        <v>0</v>
      </c>
      <c r="J298" s="12">
        <f>'кор-ка пр. 9.1'!K320</f>
        <v>0</v>
      </c>
      <c r="K298" s="12">
        <f>'кор-ка пр. 9.1'!L320</f>
        <v>50</v>
      </c>
      <c r="L298" s="8">
        <f t="shared" si="210"/>
        <v>50</v>
      </c>
      <c r="M298" s="12">
        <f>'кор-ка пр. 9.1'!N320</f>
        <v>0</v>
      </c>
      <c r="N298" s="12">
        <f>'кор-ка пр. 9.1'!O320</f>
        <v>0</v>
      </c>
      <c r="O298" s="12">
        <f>'кор-ка пр. 9.1'!P320</f>
        <v>0</v>
      </c>
      <c r="P298" s="12">
        <f>'кор-ка пр. 9.1'!Q320</f>
        <v>50</v>
      </c>
    </row>
    <row r="299" spans="1:18" ht="12.75">
      <c r="A299" s="5"/>
      <c r="B299" s="6" t="s">
        <v>26</v>
      </c>
      <c r="C299" s="4" t="s">
        <v>20</v>
      </c>
      <c r="D299" s="4" t="s">
        <v>15</v>
      </c>
      <c r="E299" s="4"/>
      <c r="F299" s="4"/>
      <c r="G299" s="8">
        <f t="shared" si="183"/>
        <v>0</v>
      </c>
      <c r="H299" s="8">
        <f>H300</f>
        <v>1130.4000000000001</v>
      </c>
      <c r="I299" s="8">
        <f t="shared" ref="I299:P301" si="211">I300</f>
        <v>0</v>
      </c>
      <c r="J299" s="8">
        <f t="shared" si="211"/>
        <v>-1130.4000000000001</v>
      </c>
      <c r="K299" s="8">
        <f t="shared" si="211"/>
        <v>0</v>
      </c>
      <c r="L299" s="8">
        <f t="shared" si="211"/>
        <v>0</v>
      </c>
      <c r="M299" s="8">
        <f t="shared" si="211"/>
        <v>1130.4000000000001</v>
      </c>
      <c r="N299" s="8">
        <f t="shared" si="211"/>
        <v>0</v>
      </c>
      <c r="O299" s="8">
        <f t="shared" si="211"/>
        <v>-1130.4000000000001</v>
      </c>
      <c r="P299" s="8">
        <f t="shared" si="211"/>
        <v>0</v>
      </c>
      <c r="Q299" s="33"/>
      <c r="R299" s="33"/>
    </row>
    <row r="300" spans="1:18" ht="25.5">
      <c r="A300" s="5"/>
      <c r="B300" s="6" t="s">
        <v>28</v>
      </c>
      <c r="C300" s="4" t="s">
        <v>20</v>
      </c>
      <c r="D300" s="4" t="s">
        <v>20</v>
      </c>
      <c r="E300" s="4"/>
      <c r="F300" s="4"/>
      <c r="G300" s="8">
        <f t="shared" si="183"/>
        <v>0</v>
      </c>
      <c r="H300" s="8">
        <f>H301</f>
        <v>1130.4000000000001</v>
      </c>
      <c r="I300" s="8">
        <f t="shared" si="211"/>
        <v>0</v>
      </c>
      <c r="J300" s="8">
        <f t="shared" si="211"/>
        <v>-1130.4000000000001</v>
      </c>
      <c r="K300" s="8">
        <f t="shared" si="211"/>
        <v>0</v>
      </c>
      <c r="L300" s="8">
        <f t="shared" si="211"/>
        <v>0</v>
      </c>
      <c r="M300" s="8">
        <f t="shared" si="211"/>
        <v>1130.4000000000001</v>
      </c>
      <c r="N300" s="8">
        <f t="shared" si="211"/>
        <v>0</v>
      </c>
      <c r="O300" s="8">
        <f t="shared" si="211"/>
        <v>-1130.4000000000001</v>
      </c>
      <c r="P300" s="8">
        <f t="shared" si="211"/>
        <v>0</v>
      </c>
    </row>
    <row r="301" spans="1:18" ht="38.25">
      <c r="A301" s="5"/>
      <c r="B301" s="25" t="s">
        <v>148</v>
      </c>
      <c r="C301" s="3" t="s">
        <v>20</v>
      </c>
      <c r="D301" s="3" t="s">
        <v>20</v>
      </c>
      <c r="E301" s="3" t="s">
        <v>162</v>
      </c>
      <c r="F301" s="4"/>
      <c r="G301" s="8">
        <f t="shared" si="183"/>
        <v>0</v>
      </c>
      <c r="H301" s="12">
        <f>H302</f>
        <v>1130.4000000000001</v>
      </c>
      <c r="I301" s="12">
        <f t="shared" si="211"/>
        <v>0</v>
      </c>
      <c r="J301" s="12">
        <f t="shared" si="211"/>
        <v>-1130.4000000000001</v>
      </c>
      <c r="K301" s="12">
        <f t="shared" si="211"/>
        <v>0</v>
      </c>
      <c r="L301" s="8">
        <f t="shared" si="211"/>
        <v>0</v>
      </c>
      <c r="M301" s="12">
        <f t="shared" si="211"/>
        <v>1130.4000000000001</v>
      </c>
      <c r="N301" s="12">
        <f t="shared" si="211"/>
        <v>0</v>
      </c>
      <c r="O301" s="12">
        <f t="shared" si="211"/>
        <v>-1130.4000000000001</v>
      </c>
      <c r="P301" s="12">
        <f t="shared" si="211"/>
        <v>0</v>
      </c>
    </row>
    <row r="302" spans="1:18" ht="38.25">
      <c r="A302" s="5"/>
      <c r="B302" s="25" t="s">
        <v>149</v>
      </c>
      <c r="C302" s="3" t="s">
        <v>20</v>
      </c>
      <c r="D302" s="3" t="s">
        <v>20</v>
      </c>
      <c r="E302" s="3" t="s">
        <v>163</v>
      </c>
      <c r="F302" s="4"/>
      <c r="G302" s="8">
        <f>SUM(H302:K302)</f>
        <v>0</v>
      </c>
      <c r="H302" s="12">
        <f t="shared" ref="H302:P302" si="212">H309+H312</f>
        <v>1130.4000000000001</v>
      </c>
      <c r="I302" s="12">
        <f t="shared" si="212"/>
        <v>0</v>
      </c>
      <c r="J302" s="12">
        <f t="shared" si="212"/>
        <v>-1130.4000000000001</v>
      </c>
      <c r="K302" s="12">
        <f t="shared" si="212"/>
        <v>0</v>
      </c>
      <c r="L302" s="8">
        <f t="shared" si="212"/>
        <v>0</v>
      </c>
      <c r="M302" s="12">
        <f t="shared" si="212"/>
        <v>1130.4000000000001</v>
      </c>
      <c r="N302" s="12">
        <f t="shared" si="212"/>
        <v>0</v>
      </c>
      <c r="O302" s="12">
        <f t="shared" si="212"/>
        <v>-1130.4000000000001</v>
      </c>
      <c r="P302" s="12">
        <f t="shared" si="212"/>
        <v>0</v>
      </c>
    </row>
    <row r="303" spans="1:18" ht="127.5" hidden="1" customHeight="1">
      <c r="A303" s="11"/>
      <c r="B303" s="28" t="s">
        <v>186</v>
      </c>
      <c r="C303" s="3" t="s">
        <v>20</v>
      </c>
      <c r="D303" s="3" t="s">
        <v>20</v>
      </c>
      <c r="E303" s="3" t="s">
        <v>187</v>
      </c>
      <c r="F303" s="4"/>
      <c r="G303" s="8">
        <f t="shared" si="183"/>
        <v>4567.3999999999996</v>
      </c>
      <c r="H303" s="12">
        <f t="shared" ref="H303:J305" si="213">H304</f>
        <v>0</v>
      </c>
      <c r="I303" s="12">
        <f t="shared" si="213"/>
        <v>0</v>
      </c>
      <c r="J303" s="12">
        <f t="shared" si="213"/>
        <v>4567.3999999999996</v>
      </c>
      <c r="K303" s="12">
        <f>K304</f>
        <v>0</v>
      </c>
      <c r="L303" s="8">
        <f t="shared" ref="L303:L314" si="214">M303+N303+O303+P303</f>
        <v>4567.3999999999996</v>
      </c>
      <c r="M303" s="12">
        <f t="shared" ref="M303:O305" si="215">M304</f>
        <v>0</v>
      </c>
      <c r="N303" s="12">
        <f t="shared" si="215"/>
        <v>0</v>
      </c>
      <c r="O303" s="12">
        <f t="shared" si="215"/>
        <v>4567.3999999999996</v>
      </c>
      <c r="P303" s="12">
        <f>P304</f>
        <v>0</v>
      </c>
    </row>
    <row r="304" spans="1:18" ht="63.75" hidden="1">
      <c r="A304" s="11"/>
      <c r="B304" s="1" t="s">
        <v>41</v>
      </c>
      <c r="C304" s="3" t="s">
        <v>20</v>
      </c>
      <c r="D304" s="3" t="s">
        <v>20</v>
      </c>
      <c r="E304" s="3" t="s">
        <v>187</v>
      </c>
      <c r="F304" s="3" t="s">
        <v>39</v>
      </c>
      <c r="G304" s="8">
        <f t="shared" si="183"/>
        <v>4567.3999999999996</v>
      </c>
      <c r="H304" s="12">
        <f t="shared" si="213"/>
        <v>0</v>
      </c>
      <c r="I304" s="12">
        <f t="shared" si="213"/>
        <v>0</v>
      </c>
      <c r="J304" s="12">
        <f>J305+J307</f>
        <v>4567.3999999999996</v>
      </c>
      <c r="K304" s="12">
        <f>K305</f>
        <v>0</v>
      </c>
      <c r="L304" s="8">
        <f t="shared" si="214"/>
        <v>4567.3999999999996</v>
      </c>
      <c r="M304" s="12">
        <f t="shared" si="215"/>
        <v>0</v>
      </c>
      <c r="N304" s="12">
        <f t="shared" si="215"/>
        <v>0</v>
      </c>
      <c r="O304" s="12">
        <f>O305+O307</f>
        <v>4567.3999999999996</v>
      </c>
      <c r="P304" s="12">
        <f>P305</f>
        <v>0</v>
      </c>
    </row>
    <row r="305" spans="1:16" ht="12.75" hidden="1">
      <c r="A305" s="11"/>
      <c r="B305" s="1" t="s">
        <v>42</v>
      </c>
      <c r="C305" s="3" t="s">
        <v>20</v>
      </c>
      <c r="D305" s="3" t="s">
        <v>20</v>
      </c>
      <c r="E305" s="3" t="s">
        <v>187</v>
      </c>
      <c r="F305" s="3" t="s">
        <v>40</v>
      </c>
      <c r="G305" s="8">
        <f t="shared" si="183"/>
        <v>4315.8999999999996</v>
      </c>
      <c r="H305" s="12">
        <f t="shared" si="213"/>
        <v>0</v>
      </c>
      <c r="I305" s="12">
        <f t="shared" si="213"/>
        <v>0</v>
      </c>
      <c r="J305" s="12">
        <f t="shared" si="213"/>
        <v>4315.8999999999996</v>
      </c>
      <c r="K305" s="12">
        <f>K306</f>
        <v>0</v>
      </c>
      <c r="L305" s="8">
        <f t="shared" si="214"/>
        <v>4315.8999999999996</v>
      </c>
      <c r="M305" s="12">
        <f t="shared" si="215"/>
        <v>0</v>
      </c>
      <c r="N305" s="12">
        <f t="shared" si="215"/>
        <v>0</v>
      </c>
      <c r="O305" s="12">
        <f t="shared" si="215"/>
        <v>4315.8999999999996</v>
      </c>
      <c r="P305" s="12">
        <f>P306</f>
        <v>0</v>
      </c>
    </row>
    <row r="306" spans="1:16" ht="25.5" hidden="1">
      <c r="A306" s="11"/>
      <c r="B306" s="1" t="s">
        <v>45</v>
      </c>
      <c r="C306" s="3" t="s">
        <v>20</v>
      </c>
      <c r="D306" s="3" t="s">
        <v>20</v>
      </c>
      <c r="E306" s="3" t="s">
        <v>187</v>
      </c>
      <c r="F306" s="3" t="s">
        <v>38</v>
      </c>
      <c r="G306" s="8">
        <f t="shared" si="183"/>
        <v>4315.8999999999996</v>
      </c>
      <c r="H306" s="12">
        <v>0</v>
      </c>
      <c r="I306" s="12">
        <v>0</v>
      </c>
      <c r="J306" s="12">
        <v>4315.8999999999996</v>
      </c>
      <c r="K306" s="12">
        <v>0</v>
      </c>
      <c r="L306" s="8">
        <f t="shared" si="214"/>
        <v>4315.8999999999996</v>
      </c>
      <c r="M306" s="12">
        <v>0</v>
      </c>
      <c r="N306" s="12">
        <v>0</v>
      </c>
      <c r="O306" s="12">
        <v>4315.8999999999996</v>
      </c>
      <c r="P306" s="12">
        <v>0</v>
      </c>
    </row>
    <row r="307" spans="1:16" ht="12.75" hidden="1">
      <c r="A307" s="11"/>
      <c r="B307" s="1" t="s">
        <v>58</v>
      </c>
      <c r="C307" s="3" t="s">
        <v>20</v>
      </c>
      <c r="D307" s="3" t="s">
        <v>20</v>
      </c>
      <c r="E307" s="3" t="s">
        <v>187</v>
      </c>
      <c r="F307" s="3" t="s">
        <v>56</v>
      </c>
      <c r="G307" s="8">
        <f t="shared" si="183"/>
        <v>251.5</v>
      </c>
      <c r="H307" s="12">
        <f>H308</f>
        <v>0</v>
      </c>
      <c r="I307" s="12">
        <f t="shared" ref="I307:K307" si="216">I308</f>
        <v>0</v>
      </c>
      <c r="J307" s="12">
        <f t="shared" si="216"/>
        <v>251.5</v>
      </c>
      <c r="K307" s="12">
        <f t="shared" si="216"/>
        <v>0</v>
      </c>
      <c r="L307" s="8">
        <f t="shared" si="214"/>
        <v>251.5</v>
      </c>
      <c r="M307" s="12">
        <f>M308</f>
        <v>0</v>
      </c>
      <c r="N307" s="12">
        <f t="shared" ref="N307:P307" si="217">N308</f>
        <v>0</v>
      </c>
      <c r="O307" s="12">
        <f t="shared" si="217"/>
        <v>251.5</v>
      </c>
      <c r="P307" s="12">
        <f t="shared" si="217"/>
        <v>0</v>
      </c>
    </row>
    <row r="308" spans="1:16" ht="25.5" hidden="1">
      <c r="A308" s="11"/>
      <c r="B308" s="1" t="s">
        <v>72</v>
      </c>
      <c r="C308" s="3" t="s">
        <v>20</v>
      </c>
      <c r="D308" s="3" t="s">
        <v>20</v>
      </c>
      <c r="E308" s="3" t="s">
        <v>187</v>
      </c>
      <c r="F308" s="3" t="s">
        <v>70</v>
      </c>
      <c r="G308" s="8">
        <f t="shared" si="183"/>
        <v>251.5</v>
      </c>
      <c r="H308" s="12">
        <v>0</v>
      </c>
      <c r="I308" s="12">
        <v>0</v>
      </c>
      <c r="J308" s="12">
        <v>251.5</v>
      </c>
      <c r="K308" s="12">
        <v>0</v>
      </c>
      <c r="L308" s="8">
        <f t="shared" si="214"/>
        <v>251.5</v>
      </c>
      <c r="M308" s="12">
        <v>0</v>
      </c>
      <c r="N308" s="12">
        <v>0</v>
      </c>
      <c r="O308" s="12">
        <v>251.5</v>
      </c>
      <c r="P308" s="12">
        <v>0</v>
      </c>
    </row>
    <row r="309" spans="1:16" ht="115.5" customHeight="1">
      <c r="A309" s="11"/>
      <c r="B309" s="1" t="s">
        <v>212</v>
      </c>
      <c r="C309" s="3" t="s">
        <v>20</v>
      </c>
      <c r="D309" s="3" t="s">
        <v>20</v>
      </c>
      <c r="E309" s="3" t="s">
        <v>188</v>
      </c>
      <c r="F309" s="4"/>
      <c r="G309" s="8">
        <f t="shared" si="183"/>
        <v>-1130.4000000000001</v>
      </c>
      <c r="H309" s="12">
        <f>H310</f>
        <v>0</v>
      </c>
      <c r="I309" s="12">
        <f>I310+I312</f>
        <v>0</v>
      </c>
      <c r="J309" s="12">
        <f>J310+J312</f>
        <v>-1130.4000000000001</v>
      </c>
      <c r="K309" s="12">
        <f>K310+K312</f>
        <v>0</v>
      </c>
      <c r="L309" s="8">
        <f t="shared" si="214"/>
        <v>-1130.4000000000001</v>
      </c>
      <c r="M309" s="12">
        <f>M310</f>
        <v>0</v>
      </c>
      <c r="N309" s="12">
        <f>N310+N312</f>
        <v>0</v>
      </c>
      <c r="O309" s="12">
        <f>O310+O312</f>
        <v>-1130.4000000000001</v>
      </c>
      <c r="P309" s="12">
        <f>P310+P312</f>
        <v>0</v>
      </c>
    </row>
    <row r="310" spans="1:16" ht="63.75">
      <c r="A310" s="11"/>
      <c r="B310" s="1" t="s">
        <v>41</v>
      </c>
      <c r="C310" s="3" t="s">
        <v>20</v>
      </c>
      <c r="D310" s="3" t="s">
        <v>20</v>
      </c>
      <c r="E310" s="3" t="s">
        <v>188</v>
      </c>
      <c r="F310" s="3" t="s">
        <v>39</v>
      </c>
      <c r="G310" s="8">
        <f t="shared" si="183"/>
        <v>-1130.4000000000001</v>
      </c>
      <c r="H310" s="12">
        <f>H311</f>
        <v>0</v>
      </c>
      <c r="I310" s="12">
        <f t="shared" ref="H310:P313" si="218">I311</f>
        <v>0</v>
      </c>
      <c r="J310" s="12">
        <f t="shared" si="218"/>
        <v>-1130.4000000000001</v>
      </c>
      <c r="K310" s="12">
        <f t="shared" si="218"/>
        <v>0</v>
      </c>
      <c r="L310" s="8">
        <f t="shared" si="214"/>
        <v>-1130.4000000000001</v>
      </c>
      <c r="M310" s="12">
        <f>M311</f>
        <v>0</v>
      </c>
      <c r="N310" s="12">
        <f t="shared" si="218"/>
        <v>0</v>
      </c>
      <c r="O310" s="12">
        <f t="shared" si="218"/>
        <v>-1130.4000000000001</v>
      </c>
      <c r="P310" s="12">
        <f t="shared" si="218"/>
        <v>0</v>
      </c>
    </row>
    <row r="311" spans="1:16" ht="12.75">
      <c r="A311" s="11"/>
      <c r="B311" s="1" t="s">
        <v>42</v>
      </c>
      <c r="C311" s="3" t="s">
        <v>20</v>
      </c>
      <c r="D311" s="3" t="s">
        <v>20</v>
      </c>
      <c r="E311" s="3" t="s">
        <v>188</v>
      </c>
      <c r="F311" s="3" t="s">
        <v>40</v>
      </c>
      <c r="G311" s="8">
        <f t="shared" si="183"/>
        <v>-1130.4000000000001</v>
      </c>
      <c r="H311" s="12">
        <f>'кор-ка пр. 9.1'!I334</f>
        <v>0</v>
      </c>
      <c r="I311" s="12">
        <f>'кор-ка пр. 9.1'!J334</f>
        <v>0</v>
      </c>
      <c r="J311" s="12">
        <f>'кор-ка пр. 9.1'!K334</f>
        <v>-1130.4000000000001</v>
      </c>
      <c r="K311" s="12">
        <f>'кор-ка пр. 9.1'!L334</f>
        <v>0</v>
      </c>
      <c r="L311" s="8">
        <f t="shared" si="214"/>
        <v>-1130.4000000000001</v>
      </c>
      <c r="M311" s="12">
        <f>'кор-ка пр. 9.1'!N334</f>
        <v>0</v>
      </c>
      <c r="N311" s="12">
        <f>'кор-ка пр. 9.1'!O334</f>
        <v>0</v>
      </c>
      <c r="O311" s="12">
        <f>'кор-ка пр. 9.1'!P334</f>
        <v>-1130.4000000000001</v>
      </c>
      <c r="P311" s="12">
        <f>'кор-ка пр. 9.1'!Q334</f>
        <v>0</v>
      </c>
    </row>
    <row r="312" spans="1:16" ht="76.5">
      <c r="A312" s="11"/>
      <c r="B312" s="1" t="s">
        <v>213</v>
      </c>
      <c r="C312" s="3" t="s">
        <v>20</v>
      </c>
      <c r="D312" s="3" t="s">
        <v>20</v>
      </c>
      <c r="E312" s="3" t="s">
        <v>236</v>
      </c>
      <c r="F312" s="4"/>
      <c r="G312" s="8">
        <f t="shared" si="183"/>
        <v>1130.4000000000001</v>
      </c>
      <c r="H312" s="12">
        <f t="shared" si="218"/>
        <v>1130.4000000000001</v>
      </c>
      <c r="I312" s="12">
        <f t="shared" si="218"/>
        <v>0</v>
      </c>
      <c r="J312" s="12">
        <f t="shared" si="218"/>
        <v>0</v>
      </c>
      <c r="K312" s="12">
        <f t="shared" si="218"/>
        <v>0</v>
      </c>
      <c r="L312" s="8">
        <f t="shared" si="214"/>
        <v>1130.4000000000001</v>
      </c>
      <c r="M312" s="12">
        <f t="shared" si="218"/>
        <v>1130.4000000000001</v>
      </c>
      <c r="N312" s="12">
        <f t="shared" si="218"/>
        <v>0</v>
      </c>
      <c r="O312" s="12">
        <f t="shared" si="218"/>
        <v>0</v>
      </c>
      <c r="P312" s="12">
        <f t="shared" si="218"/>
        <v>0</v>
      </c>
    </row>
    <row r="313" spans="1:16" ht="39.75" customHeight="1">
      <c r="A313" s="11"/>
      <c r="B313" s="1" t="s">
        <v>41</v>
      </c>
      <c r="C313" s="3" t="s">
        <v>20</v>
      </c>
      <c r="D313" s="3" t="s">
        <v>20</v>
      </c>
      <c r="E313" s="3" t="s">
        <v>236</v>
      </c>
      <c r="F313" s="3" t="s">
        <v>39</v>
      </c>
      <c r="G313" s="8">
        <f t="shared" si="183"/>
        <v>1130.4000000000001</v>
      </c>
      <c r="H313" s="12">
        <f>H314</f>
        <v>1130.4000000000001</v>
      </c>
      <c r="I313" s="12">
        <f t="shared" si="218"/>
        <v>0</v>
      </c>
      <c r="J313" s="12">
        <f t="shared" si="218"/>
        <v>0</v>
      </c>
      <c r="K313" s="12">
        <f t="shared" si="218"/>
        <v>0</v>
      </c>
      <c r="L313" s="8">
        <f t="shared" si="214"/>
        <v>1130.4000000000001</v>
      </c>
      <c r="M313" s="12">
        <f>M314</f>
        <v>1130.4000000000001</v>
      </c>
      <c r="N313" s="12">
        <f t="shared" si="218"/>
        <v>0</v>
      </c>
      <c r="O313" s="12">
        <f t="shared" si="218"/>
        <v>0</v>
      </c>
      <c r="P313" s="12">
        <f t="shared" si="218"/>
        <v>0</v>
      </c>
    </row>
    <row r="314" spans="1:16" ht="39.75" customHeight="1">
      <c r="A314" s="11"/>
      <c r="B314" s="1" t="s">
        <v>42</v>
      </c>
      <c r="C314" s="3" t="s">
        <v>20</v>
      </c>
      <c r="D314" s="3" t="s">
        <v>20</v>
      </c>
      <c r="E314" s="3" t="s">
        <v>236</v>
      </c>
      <c r="F314" s="3" t="s">
        <v>40</v>
      </c>
      <c r="G314" s="8">
        <f t="shared" si="183"/>
        <v>1130.4000000000001</v>
      </c>
      <c r="H314" s="12">
        <f>'кор-ка пр. 9.1'!I338</f>
        <v>1130.4000000000001</v>
      </c>
      <c r="I314" s="12">
        <f>'кор-ка пр. 9.1'!J338</f>
        <v>0</v>
      </c>
      <c r="J314" s="12">
        <f>'кор-ка пр. 9.1'!K338</f>
        <v>0</v>
      </c>
      <c r="K314" s="12">
        <f>'кор-ка пр. 9.1'!L338</f>
        <v>0</v>
      </c>
      <c r="L314" s="8">
        <f t="shared" si="214"/>
        <v>1130.4000000000001</v>
      </c>
      <c r="M314" s="12">
        <f>'кор-ка пр. 9.1'!N338</f>
        <v>1130.4000000000001</v>
      </c>
      <c r="N314" s="12">
        <f>'кор-ка пр. 9.1'!O338</f>
        <v>0</v>
      </c>
      <c r="O314" s="12">
        <f>'кор-ка пр. 9.1'!P338</f>
        <v>0</v>
      </c>
      <c r="P314" s="12">
        <f>'кор-ка пр. 9.1'!Q338</f>
        <v>0</v>
      </c>
    </row>
    <row r="315" spans="1:16" ht="39.75" customHeight="1">
      <c r="A315" s="5"/>
      <c r="B315" s="2" t="s">
        <v>0</v>
      </c>
      <c r="C315" s="4"/>
      <c r="D315" s="4"/>
      <c r="E315" s="4"/>
      <c r="F315" s="4"/>
      <c r="G315" s="8">
        <f>H315+I315+J315+K315</f>
        <v>0</v>
      </c>
      <c r="H315" s="8">
        <f t="shared" ref="H315:P315" si="219">H13+H273</f>
        <v>0</v>
      </c>
      <c r="I315" s="8">
        <f t="shared" si="219"/>
        <v>0</v>
      </c>
      <c r="J315" s="8">
        <f t="shared" si="219"/>
        <v>0</v>
      </c>
      <c r="K315" s="8">
        <f t="shared" si="219"/>
        <v>0</v>
      </c>
      <c r="L315" s="8">
        <f t="shared" si="219"/>
        <v>-9.0594198809412774E-14</v>
      </c>
      <c r="M315" s="8">
        <f t="shared" si="219"/>
        <v>0</v>
      </c>
      <c r="N315" s="8">
        <f t="shared" si="219"/>
        <v>0</v>
      </c>
      <c r="O315" s="8">
        <f t="shared" si="219"/>
        <v>0</v>
      </c>
      <c r="P315" s="8">
        <f t="shared" si="219"/>
        <v>0</v>
      </c>
    </row>
    <row r="316" spans="1:16" s="50" customFormat="1" ht="39.75" customHeight="1"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1:16" s="50" customFormat="1" ht="39.75" customHeight="1"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1:16" s="50" customFormat="1" ht="39.75" customHeight="1">
      <c r="G318" s="51"/>
    </row>
    <row r="319" spans="1:16" s="50" customFormat="1" ht="39.75" customHeight="1">
      <c r="G319" s="51"/>
      <c r="L319" s="51"/>
      <c r="M319" s="51"/>
      <c r="N319" s="51"/>
      <c r="O319" s="51"/>
      <c r="P319" s="51"/>
    </row>
    <row r="320" spans="1:16" s="50" customFormat="1" ht="39.75" customHeight="1">
      <c r="G320" s="51"/>
      <c r="L320" s="51"/>
      <c r="M320" s="51"/>
      <c r="N320" s="51"/>
      <c r="O320" s="51"/>
      <c r="P320" s="51"/>
    </row>
    <row r="321" spans="7:16" s="50" customFormat="1" ht="39.75" customHeight="1">
      <c r="G321" s="51"/>
      <c r="L321" s="51"/>
      <c r="M321" s="51"/>
      <c r="N321" s="51"/>
      <c r="O321" s="51"/>
      <c r="P321" s="51"/>
    </row>
    <row r="322" spans="7:16" s="50" customFormat="1" ht="39.75" customHeight="1">
      <c r="G322" s="51"/>
      <c r="L322" s="51"/>
      <c r="M322" s="51"/>
      <c r="N322" s="51"/>
      <c r="O322" s="51"/>
      <c r="P322" s="51"/>
    </row>
    <row r="323" spans="7:16" s="50" customFormat="1" ht="39.75" customHeight="1">
      <c r="G323" s="51"/>
      <c r="L323" s="51"/>
      <c r="M323" s="51"/>
      <c r="N323" s="51"/>
      <c r="O323" s="51"/>
      <c r="P323" s="51"/>
    </row>
    <row r="324" spans="7:16" s="50" customFormat="1" ht="39.75" customHeight="1">
      <c r="G324" s="51"/>
      <c r="L324" s="51"/>
      <c r="M324" s="51"/>
      <c r="N324" s="51"/>
      <c r="O324" s="51"/>
      <c r="P324" s="51"/>
    </row>
    <row r="325" spans="7:16" ht="39.75" customHeight="1">
      <c r="G325" s="34"/>
      <c r="H325" s="35"/>
      <c r="I325" s="35"/>
      <c r="J325" s="35"/>
      <c r="K325" s="35"/>
    </row>
    <row r="326" spans="7:16" ht="39.75" customHeight="1">
      <c r="G326" s="34"/>
      <c r="H326" s="34"/>
      <c r="I326" s="34"/>
      <c r="J326" s="34"/>
      <c r="K326" s="34"/>
    </row>
    <row r="327" spans="7:16" ht="39.75" customHeight="1">
      <c r="G327" s="34"/>
      <c r="H327" s="34"/>
      <c r="I327" s="34"/>
      <c r="J327" s="34"/>
      <c r="K327" s="34"/>
    </row>
    <row r="328" spans="7:16" ht="39.75" customHeight="1">
      <c r="G328" s="34"/>
      <c r="H328" s="34"/>
      <c r="I328" s="34"/>
      <c r="J328" s="34"/>
      <c r="K328" s="34"/>
    </row>
    <row r="329" spans="7:16" ht="39.75" customHeight="1">
      <c r="G329" s="34"/>
      <c r="H329" s="35"/>
      <c r="I329" s="35"/>
      <c r="J329" s="35"/>
      <c r="K329" s="35"/>
    </row>
    <row r="330" spans="7:16" ht="39.75" customHeight="1">
      <c r="G330" s="34"/>
      <c r="H330" s="35"/>
      <c r="I330" s="34"/>
      <c r="J330" s="34"/>
      <c r="K330" s="34"/>
    </row>
  </sheetData>
  <mergeCells count="15">
    <mergeCell ref="A8:P8"/>
    <mergeCell ref="A10:A11"/>
    <mergeCell ref="B10:B11"/>
    <mergeCell ref="C10:C11"/>
    <mergeCell ref="D10:D11"/>
    <mergeCell ref="E10:E11"/>
    <mergeCell ref="F10:F11"/>
    <mergeCell ref="G10:K10"/>
    <mergeCell ref="L10:P10"/>
    <mergeCell ref="O1:P1"/>
    <mergeCell ref="A5:P5"/>
    <mergeCell ref="A6:P6"/>
    <mergeCell ref="A7:P7"/>
    <mergeCell ref="M2:P2"/>
    <mergeCell ref="M3:P3"/>
  </mergeCells>
  <pageMargins left="0.11811023622047245" right="0.11811023622047245" top="0.35433070866141736" bottom="0.15748031496062992" header="0.31496062992125984" footer="0.31496062992125984"/>
  <pageSetup scale="70" fitToHeight="4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355"/>
  <sheetViews>
    <sheetView view="pageBreakPreview" zoomScale="66" zoomScaleNormal="100" zoomScaleSheetLayoutView="66" workbookViewId="0">
      <pane xSplit="2" ySplit="12" topLeftCell="C14" activePane="bottomRight" state="frozen"/>
      <selection pane="topRight" activeCell="C1" sqref="C1"/>
      <selection pane="bottomLeft" activeCell="A10" sqref="A10"/>
      <selection pane="bottomRight" activeCell="I93" sqref="I93"/>
    </sheetView>
  </sheetViews>
  <sheetFormatPr defaultColWidth="9.140625" defaultRowHeight="39.75" customHeight="1"/>
  <cols>
    <col min="1" max="1" width="4.140625" style="32" customWidth="1"/>
    <col min="2" max="2" width="31.85546875" style="32" customWidth="1"/>
    <col min="3" max="3" width="4.42578125" style="32" customWidth="1"/>
    <col min="4" max="4" width="4.85546875" style="32" customWidth="1"/>
    <col min="5" max="5" width="4.28515625" style="32" customWidth="1"/>
    <col min="6" max="6" width="9.42578125" style="32" customWidth="1"/>
    <col min="7" max="7" width="5.7109375" style="32" customWidth="1"/>
    <col min="8" max="8" width="12.28515625" style="36" customWidth="1"/>
    <col min="9" max="9" width="14.140625" style="32" customWidth="1"/>
    <col min="10" max="10" width="12.85546875" style="32" customWidth="1"/>
    <col min="11" max="11" width="14.7109375" style="32" customWidth="1"/>
    <col min="12" max="12" width="12.28515625" style="32" customWidth="1"/>
    <col min="13" max="13" width="12.28515625" style="36" customWidth="1"/>
    <col min="14" max="14" width="14.140625" style="32" customWidth="1"/>
    <col min="15" max="16" width="12.85546875" style="32" customWidth="1"/>
    <col min="17" max="17" width="14" style="32" customWidth="1"/>
    <col min="18" max="18" width="12.7109375" style="32" customWidth="1"/>
    <col min="19" max="19" width="13.140625" style="32" customWidth="1"/>
    <col min="20" max="20" width="5" style="32" customWidth="1"/>
    <col min="21" max="21" width="11.28515625" style="32" customWidth="1"/>
    <col min="22" max="22" width="7.140625" style="32" customWidth="1"/>
    <col min="23" max="16384" width="9.140625" style="32"/>
  </cols>
  <sheetData>
    <row r="1" spans="1:17" ht="15.75">
      <c r="N1" s="40"/>
      <c r="O1" s="40"/>
      <c r="P1" s="164" t="s">
        <v>243</v>
      </c>
      <c r="Q1" s="164"/>
    </row>
    <row r="2" spans="1:17" ht="15.75">
      <c r="N2" s="164" t="s">
        <v>244</v>
      </c>
      <c r="O2" s="171"/>
      <c r="P2" s="171"/>
      <c r="Q2" s="171"/>
    </row>
    <row r="3" spans="1:17" ht="15.75">
      <c r="N3" s="164" t="s">
        <v>245</v>
      </c>
      <c r="O3" s="172"/>
      <c r="P3" s="172"/>
      <c r="Q3" s="172"/>
    </row>
    <row r="4" spans="1:17" ht="20.100000000000001" customHeight="1">
      <c r="N4" s="40"/>
      <c r="O4" s="40"/>
      <c r="P4" s="40"/>
      <c r="Q4" s="64" t="s">
        <v>246</v>
      </c>
    </row>
    <row r="5" spans="1:17" ht="20.100000000000001" customHeight="1">
      <c r="A5" s="165" t="s">
        <v>247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67"/>
      <c r="O5" s="167"/>
      <c r="P5" s="167"/>
      <c r="Q5" s="167"/>
    </row>
    <row r="6" spans="1:17" ht="20.100000000000001" customHeight="1">
      <c r="A6" s="168" t="s">
        <v>191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7"/>
      <c r="N6" s="167"/>
      <c r="O6" s="167"/>
      <c r="P6" s="167"/>
      <c r="Q6" s="167"/>
    </row>
    <row r="7" spans="1:17" ht="20.100000000000001" customHeight="1">
      <c r="A7" s="165" t="s">
        <v>86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67"/>
      <c r="N7" s="167"/>
      <c r="O7" s="167"/>
      <c r="P7" s="167"/>
      <c r="Q7" s="167"/>
    </row>
    <row r="8" spans="1:17" ht="20.100000000000001" customHeight="1">
      <c r="A8" s="165" t="s">
        <v>164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  <c r="N8" s="167"/>
      <c r="O8" s="167"/>
      <c r="P8" s="167"/>
      <c r="Q8" s="167"/>
    </row>
    <row r="9" spans="1:17" ht="20.100000000000001" customHeight="1">
      <c r="A9" s="38" t="s">
        <v>12</v>
      </c>
      <c r="B9" s="39"/>
      <c r="C9" s="39"/>
      <c r="D9" s="40"/>
      <c r="E9" s="40"/>
      <c r="F9" s="40"/>
      <c r="G9" s="40"/>
      <c r="H9" s="38"/>
      <c r="I9" s="40"/>
      <c r="J9" s="52"/>
      <c r="K9" s="40"/>
      <c r="L9" s="53"/>
      <c r="M9" s="38"/>
      <c r="N9" s="40"/>
      <c r="O9" s="52"/>
      <c r="P9" s="40"/>
      <c r="Q9" s="53" t="s">
        <v>11</v>
      </c>
    </row>
    <row r="10" spans="1:17" ht="15.75">
      <c r="A10" s="173" t="s">
        <v>1</v>
      </c>
      <c r="B10" s="174" t="s">
        <v>3</v>
      </c>
      <c r="C10" s="175" t="s">
        <v>10</v>
      </c>
      <c r="D10" s="175" t="s">
        <v>6</v>
      </c>
      <c r="E10" s="175" t="s">
        <v>7</v>
      </c>
      <c r="F10" s="175" t="s">
        <v>8</v>
      </c>
      <c r="G10" s="176" t="s">
        <v>9</v>
      </c>
      <c r="H10" s="177" t="s">
        <v>132</v>
      </c>
      <c r="I10" s="177"/>
      <c r="J10" s="177"/>
      <c r="K10" s="177"/>
      <c r="L10" s="177"/>
      <c r="M10" s="177" t="s">
        <v>133</v>
      </c>
      <c r="N10" s="177"/>
      <c r="O10" s="177"/>
      <c r="P10" s="177"/>
      <c r="Q10" s="177"/>
    </row>
    <row r="11" spans="1:17" ht="89.25">
      <c r="A11" s="173"/>
      <c r="B11" s="174"/>
      <c r="C11" s="175"/>
      <c r="D11" s="175"/>
      <c r="E11" s="175"/>
      <c r="F11" s="175"/>
      <c r="G11" s="176"/>
      <c r="H11" s="41" t="s">
        <v>4</v>
      </c>
      <c r="I11" s="41" t="s">
        <v>5</v>
      </c>
      <c r="J11" s="41" t="s">
        <v>87</v>
      </c>
      <c r="K11" s="41" t="s">
        <v>88</v>
      </c>
      <c r="L11" s="41" t="s">
        <v>13</v>
      </c>
      <c r="M11" s="41" t="s">
        <v>4</v>
      </c>
      <c r="N11" s="41" t="s">
        <v>5</v>
      </c>
      <c r="O11" s="41" t="s">
        <v>87</v>
      </c>
      <c r="P11" s="41" t="s">
        <v>88</v>
      </c>
      <c r="Q11" s="41" t="s">
        <v>13</v>
      </c>
    </row>
    <row r="12" spans="1:17" s="44" customFormat="1" ht="12.75">
      <c r="A12" s="37">
        <v>1</v>
      </c>
      <c r="B12" s="37">
        <v>2</v>
      </c>
      <c r="C12" s="37">
        <v>3</v>
      </c>
      <c r="D12" s="42">
        <v>4</v>
      </c>
      <c r="E12" s="42">
        <v>5</v>
      </c>
      <c r="F12" s="37">
        <v>6</v>
      </c>
      <c r="G12" s="37">
        <v>7</v>
      </c>
      <c r="H12" s="43">
        <v>8</v>
      </c>
      <c r="I12" s="37">
        <v>9</v>
      </c>
      <c r="J12" s="37">
        <v>10</v>
      </c>
      <c r="K12" s="37">
        <v>11</v>
      </c>
      <c r="L12" s="37">
        <v>12</v>
      </c>
      <c r="M12" s="43">
        <v>13</v>
      </c>
      <c r="N12" s="37">
        <v>14</v>
      </c>
      <c r="O12" s="37">
        <v>15</v>
      </c>
      <c r="P12" s="37">
        <v>16</v>
      </c>
      <c r="Q12" s="37">
        <v>17</v>
      </c>
    </row>
    <row r="13" spans="1:17" s="31" customFormat="1" ht="12.75">
      <c r="A13" s="5" t="s">
        <v>102</v>
      </c>
      <c r="B13" s="6" t="s">
        <v>103</v>
      </c>
      <c r="C13" s="7" t="s">
        <v>104</v>
      </c>
      <c r="D13" s="4"/>
      <c r="E13" s="4"/>
      <c r="F13" s="4"/>
      <c r="G13" s="4"/>
      <c r="H13" s="8">
        <f t="shared" ref="H13" si="0">I13+J13+K13+L13</f>
        <v>2.2737367544323206E-13</v>
      </c>
      <c r="I13" s="8">
        <f>I14+I83+I104+I131+I222+I258</f>
        <v>-1130.3999999999996</v>
      </c>
      <c r="J13" s="8">
        <f t="shared" ref="J13:Q13" si="1">J14+J83+J104+J131+J222+J258</f>
        <v>0</v>
      </c>
      <c r="K13" s="8">
        <f t="shared" si="1"/>
        <v>1130.3999999999999</v>
      </c>
      <c r="L13" s="8">
        <f t="shared" si="1"/>
        <v>0</v>
      </c>
      <c r="M13" s="8">
        <f t="shared" si="1"/>
        <v>-9.0594198809412774E-14</v>
      </c>
      <c r="N13" s="8">
        <f t="shared" si="1"/>
        <v>-1130.3999999999999</v>
      </c>
      <c r="O13" s="8">
        <f t="shared" si="1"/>
        <v>0</v>
      </c>
      <c r="P13" s="8">
        <f t="shared" si="1"/>
        <v>1130.3999999999999</v>
      </c>
      <c r="Q13" s="8">
        <f t="shared" si="1"/>
        <v>0</v>
      </c>
    </row>
    <row r="14" spans="1:17" s="30" customFormat="1" ht="18" customHeight="1">
      <c r="A14" s="5"/>
      <c r="B14" s="2" t="s">
        <v>95</v>
      </c>
      <c r="C14" s="6"/>
      <c r="D14" s="4" t="s">
        <v>14</v>
      </c>
      <c r="E14" s="4" t="s">
        <v>15</v>
      </c>
      <c r="F14" s="4"/>
      <c r="G14" s="4"/>
      <c r="H14" s="8">
        <f>I14+J14+K14+L14</f>
        <v>0</v>
      </c>
      <c r="I14" s="8">
        <f>I47</f>
        <v>0</v>
      </c>
      <c r="J14" s="8">
        <f t="shared" ref="J14:L14" si="2">J47</f>
        <v>0</v>
      </c>
      <c r="K14" s="8">
        <f t="shared" si="2"/>
        <v>0</v>
      </c>
      <c r="L14" s="8">
        <f t="shared" si="2"/>
        <v>0</v>
      </c>
      <c r="M14" s="8">
        <f>N14+O14+P14+Q14</f>
        <v>0</v>
      </c>
      <c r="N14" s="8">
        <f>N47</f>
        <v>0</v>
      </c>
      <c r="O14" s="8">
        <f t="shared" ref="O14:Q14" si="3">O47</f>
        <v>0</v>
      </c>
      <c r="P14" s="8">
        <f t="shared" si="3"/>
        <v>0</v>
      </c>
      <c r="Q14" s="8">
        <f t="shared" si="3"/>
        <v>0</v>
      </c>
    </row>
    <row r="15" spans="1:17" s="30" customFormat="1" ht="51" hidden="1">
      <c r="A15" s="5"/>
      <c r="B15" s="6" t="s">
        <v>105</v>
      </c>
      <c r="C15" s="7"/>
      <c r="D15" s="4" t="s">
        <v>14</v>
      </c>
      <c r="E15" s="4" t="s">
        <v>16</v>
      </c>
      <c r="F15" s="4"/>
      <c r="G15" s="4"/>
      <c r="H15" s="8">
        <f>SUM(I15:L15)</f>
        <v>16156.7</v>
      </c>
      <c r="I15" s="8">
        <f>I16</f>
        <v>16156.7</v>
      </c>
      <c r="J15" s="8">
        <f t="shared" ref="J15:L17" si="4">J16</f>
        <v>0</v>
      </c>
      <c r="K15" s="8">
        <f t="shared" si="4"/>
        <v>0</v>
      </c>
      <c r="L15" s="8">
        <f t="shared" si="4"/>
        <v>0</v>
      </c>
      <c r="M15" s="8">
        <f>SUM(N15:Q15)</f>
        <v>16156.7</v>
      </c>
      <c r="N15" s="8">
        <f>N16</f>
        <v>16156.7</v>
      </c>
      <c r="O15" s="8">
        <f t="shared" ref="O15:Q17" si="5">O16</f>
        <v>0</v>
      </c>
      <c r="P15" s="8">
        <f t="shared" si="5"/>
        <v>0</v>
      </c>
      <c r="Q15" s="8">
        <f t="shared" si="5"/>
        <v>0</v>
      </c>
    </row>
    <row r="16" spans="1:17" s="30" customFormat="1" ht="51" hidden="1">
      <c r="A16" s="5"/>
      <c r="B16" s="1" t="s">
        <v>137</v>
      </c>
      <c r="C16" s="6"/>
      <c r="D16" s="3" t="s">
        <v>14</v>
      </c>
      <c r="E16" s="3" t="s">
        <v>16</v>
      </c>
      <c r="F16" s="9" t="s">
        <v>111</v>
      </c>
      <c r="G16" s="4"/>
      <c r="H16" s="8">
        <f>SUM(I16:L16)</f>
        <v>16156.7</v>
      </c>
      <c r="I16" s="12">
        <f>I17</f>
        <v>16156.7</v>
      </c>
      <c r="J16" s="12">
        <f t="shared" si="4"/>
        <v>0</v>
      </c>
      <c r="K16" s="12">
        <f t="shared" si="4"/>
        <v>0</v>
      </c>
      <c r="L16" s="12">
        <f t="shared" si="4"/>
        <v>0</v>
      </c>
      <c r="M16" s="8">
        <f>SUM(N16:Q16)</f>
        <v>16156.7</v>
      </c>
      <c r="N16" s="12">
        <f>N17</f>
        <v>16156.7</v>
      </c>
      <c r="O16" s="12">
        <f t="shared" si="5"/>
        <v>0</v>
      </c>
      <c r="P16" s="12">
        <f t="shared" si="5"/>
        <v>0</v>
      </c>
      <c r="Q16" s="12">
        <f t="shared" si="5"/>
        <v>0</v>
      </c>
    </row>
    <row r="17" spans="1:17" s="30" customFormat="1" ht="43.9" hidden="1" customHeight="1">
      <c r="A17" s="5"/>
      <c r="B17" s="1" t="s">
        <v>110</v>
      </c>
      <c r="C17" s="1"/>
      <c r="D17" s="3" t="s">
        <v>14</v>
      </c>
      <c r="E17" s="3" t="s">
        <v>16</v>
      </c>
      <c r="F17" s="9" t="s">
        <v>112</v>
      </c>
      <c r="G17" s="4"/>
      <c r="H17" s="8">
        <f>SUM(I17:L17)</f>
        <v>16156.7</v>
      </c>
      <c r="I17" s="12">
        <f>I18</f>
        <v>16156.7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8">
        <f>SUM(N17:Q17)</f>
        <v>16156.7</v>
      </c>
      <c r="N17" s="12">
        <f>N18</f>
        <v>16156.7</v>
      </c>
      <c r="O17" s="12">
        <f t="shared" si="5"/>
        <v>0</v>
      </c>
      <c r="P17" s="12">
        <f t="shared" si="5"/>
        <v>0</v>
      </c>
      <c r="Q17" s="12">
        <f t="shared" si="5"/>
        <v>0</v>
      </c>
    </row>
    <row r="18" spans="1:17" s="30" customFormat="1" ht="26.25" hidden="1" customHeight="1">
      <c r="A18" s="5"/>
      <c r="B18" s="1" t="s">
        <v>113</v>
      </c>
      <c r="C18" s="1"/>
      <c r="D18" s="3" t="s">
        <v>14</v>
      </c>
      <c r="E18" s="3" t="s">
        <v>16</v>
      </c>
      <c r="F18" s="9" t="s">
        <v>114</v>
      </c>
      <c r="G18" s="4"/>
      <c r="H18" s="8">
        <f>SUM(I18:L18)</f>
        <v>16156.7</v>
      </c>
      <c r="I18" s="12">
        <f>I19+I23</f>
        <v>16156.7</v>
      </c>
      <c r="J18" s="12">
        <f t="shared" ref="J18:L18" si="6">J19+J23</f>
        <v>0</v>
      </c>
      <c r="K18" s="12">
        <f t="shared" si="6"/>
        <v>0</v>
      </c>
      <c r="L18" s="12">
        <f t="shared" si="6"/>
        <v>0</v>
      </c>
      <c r="M18" s="8">
        <f>SUM(N18:Q18)</f>
        <v>16156.7</v>
      </c>
      <c r="N18" s="12">
        <f>N19+N23</f>
        <v>16156.7</v>
      </c>
      <c r="O18" s="12">
        <f t="shared" ref="O18:Q18" si="7">O19+O23</f>
        <v>0</v>
      </c>
      <c r="P18" s="12">
        <f t="shared" si="7"/>
        <v>0</v>
      </c>
      <c r="Q18" s="12">
        <f t="shared" si="7"/>
        <v>0</v>
      </c>
    </row>
    <row r="19" spans="1:17" s="31" customFormat="1" ht="89.25" hidden="1">
      <c r="A19" s="11"/>
      <c r="B19" s="1" t="s">
        <v>46</v>
      </c>
      <c r="C19" s="7"/>
      <c r="D19" s="3" t="s">
        <v>14</v>
      </c>
      <c r="E19" s="3" t="s">
        <v>16</v>
      </c>
      <c r="F19" s="9" t="s">
        <v>114</v>
      </c>
      <c r="G19" s="3" t="s">
        <v>47</v>
      </c>
      <c r="H19" s="8">
        <f t="shared" ref="H19:H26" si="8">I19+J19+K19+L19</f>
        <v>15846.7</v>
      </c>
      <c r="I19" s="12">
        <f>I20</f>
        <v>15846.7</v>
      </c>
      <c r="J19" s="12">
        <f>J20</f>
        <v>0</v>
      </c>
      <c r="K19" s="12">
        <f>K20</f>
        <v>0</v>
      </c>
      <c r="L19" s="12">
        <f>L20</f>
        <v>0</v>
      </c>
      <c r="M19" s="8">
        <f t="shared" ref="M19:M26" si="9">N19+O19+P19+Q19</f>
        <v>15846.7</v>
      </c>
      <c r="N19" s="12">
        <f>N20</f>
        <v>15846.7</v>
      </c>
      <c r="O19" s="12">
        <f>O20</f>
        <v>0</v>
      </c>
      <c r="P19" s="12">
        <f>P20</f>
        <v>0</v>
      </c>
      <c r="Q19" s="12">
        <f>Q20</f>
        <v>0</v>
      </c>
    </row>
    <row r="20" spans="1:17" s="31" customFormat="1" ht="39" hidden="1" customHeight="1">
      <c r="A20" s="11"/>
      <c r="B20" s="1" t="s">
        <v>96</v>
      </c>
      <c r="C20" s="7"/>
      <c r="D20" s="3" t="s">
        <v>14</v>
      </c>
      <c r="E20" s="3" t="s">
        <v>16</v>
      </c>
      <c r="F20" s="9" t="s">
        <v>114</v>
      </c>
      <c r="G20" s="3" t="s">
        <v>97</v>
      </c>
      <c r="H20" s="8">
        <f t="shared" si="8"/>
        <v>15846.7</v>
      </c>
      <c r="I20" s="12">
        <f>I21+I22</f>
        <v>15846.7</v>
      </c>
      <c r="J20" s="12">
        <f t="shared" ref="J20:L20" si="10">J21+J22</f>
        <v>0</v>
      </c>
      <c r="K20" s="12">
        <f t="shared" si="10"/>
        <v>0</v>
      </c>
      <c r="L20" s="12">
        <f t="shared" si="10"/>
        <v>0</v>
      </c>
      <c r="M20" s="8">
        <f t="shared" si="9"/>
        <v>15846.7</v>
      </c>
      <c r="N20" s="12">
        <f>N21+N22</f>
        <v>15846.7</v>
      </c>
      <c r="O20" s="12">
        <f t="shared" ref="O20:Q20" si="11">O21+O22</f>
        <v>0</v>
      </c>
      <c r="P20" s="12">
        <f t="shared" si="11"/>
        <v>0</v>
      </c>
      <c r="Q20" s="12">
        <f t="shared" si="11"/>
        <v>0</v>
      </c>
    </row>
    <row r="21" spans="1:17" s="31" customFormat="1" ht="51" hidden="1">
      <c r="A21" s="11"/>
      <c r="B21" s="1" t="s">
        <v>98</v>
      </c>
      <c r="C21" s="7"/>
      <c r="D21" s="3" t="s">
        <v>14</v>
      </c>
      <c r="E21" s="3" t="s">
        <v>16</v>
      </c>
      <c r="F21" s="9" t="s">
        <v>114</v>
      </c>
      <c r="G21" s="3" t="s">
        <v>99</v>
      </c>
      <c r="H21" s="8">
        <f t="shared" si="8"/>
        <v>15346.7</v>
      </c>
      <c r="I21" s="12">
        <v>15346.7</v>
      </c>
      <c r="J21" s="12">
        <v>0</v>
      </c>
      <c r="K21" s="12">
        <v>0</v>
      </c>
      <c r="L21" s="12">
        <v>0</v>
      </c>
      <c r="M21" s="8">
        <f t="shared" si="9"/>
        <v>15346.7</v>
      </c>
      <c r="N21" s="12">
        <v>15346.7</v>
      </c>
      <c r="O21" s="12">
        <v>0</v>
      </c>
      <c r="P21" s="12">
        <v>0</v>
      </c>
      <c r="Q21" s="12">
        <v>0</v>
      </c>
    </row>
    <row r="22" spans="1:17" s="31" customFormat="1" ht="51" hidden="1">
      <c r="A22" s="11"/>
      <c r="B22" s="1" t="s">
        <v>100</v>
      </c>
      <c r="C22" s="7"/>
      <c r="D22" s="3" t="s">
        <v>14</v>
      </c>
      <c r="E22" s="3" t="s">
        <v>16</v>
      </c>
      <c r="F22" s="9" t="s">
        <v>114</v>
      </c>
      <c r="G22" s="3" t="s">
        <v>101</v>
      </c>
      <c r="H22" s="8">
        <f t="shared" si="8"/>
        <v>500</v>
      </c>
      <c r="I22" s="12">
        <v>500</v>
      </c>
      <c r="J22" s="12">
        <v>0</v>
      </c>
      <c r="K22" s="12">
        <v>0</v>
      </c>
      <c r="L22" s="12">
        <v>0</v>
      </c>
      <c r="M22" s="8">
        <f t="shared" si="9"/>
        <v>500</v>
      </c>
      <c r="N22" s="12">
        <v>500</v>
      </c>
      <c r="O22" s="12">
        <v>0</v>
      </c>
      <c r="P22" s="12">
        <v>0</v>
      </c>
      <c r="Q22" s="12">
        <v>0</v>
      </c>
    </row>
    <row r="23" spans="1:17" s="31" customFormat="1" ht="38.25" hidden="1">
      <c r="A23" s="11"/>
      <c r="B23" s="1" t="s">
        <v>73</v>
      </c>
      <c r="C23" s="7"/>
      <c r="D23" s="3" t="s">
        <v>14</v>
      </c>
      <c r="E23" s="3" t="s">
        <v>16</v>
      </c>
      <c r="F23" s="9" t="s">
        <v>114</v>
      </c>
      <c r="G23" s="3" t="s">
        <v>49</v>
      </c>
      <c r="H23" s="8">
        <f t="shared" si="8"/>
        <v>310</v>
      </c>
      <c r="I23" s="12">
        <f>I24</f>
        <v>310</v>
      </c>
      <c r="J23" s="12">
        <f>J24</f>
        <v>0</v>
      </c>
      <c r="K23" s="12">
        <f>K24</f>
        <v>0</v>
      </c>
      <c r="L23" s="12">
        <f>L24</f>
        <v>0</v>
      </c>
      <c r="M23" s="8">
        <f t="shared" si="9"/>
        <v>310</v>
      </c>
      <c r="N23" s="12">
        <f>N24</f>
        <v>310</v>
      </c>
      <c r="O23" s="12">
        <f>O24</f>
        <v>0</v>
      </c>
      <c r="P23" s="12">
        <f>P24</f>
        <v>0</v>
      </c>
      <c r="Q23" s="12">
        <f>Q24</f>
        <v>0</v>
      </c>
    </row>
    <row r="24" spans="1:17" s="31" customFormat="1" ht="42" hidden="1" customHeight="1">
      <c r="A24" s="11"/>
      <c r="B24" s="1" t="s">
        <v>50</v>
      </c>
      <c r="C24" s="7"/>
      <c r="D24" s="3" t="s">
        <v>14</v>
      </c>
      <c r="E24" s="3" t="s">
        <v>16</v>
      </c>
      <c r="F24" s="9" t="s">
        <v>114</v>
      </c>
      <c r="G24" s="3" t="s">
        <v>51</v>
      </c>
      <c r="H24" s="8">
        <f t="shared" si="8"/>
        <v>310</v>
      </c>
      <c r="I24" s="12">
        <f>I25+I26</f>
        <v>310</v>
      </c>
      <c r="J24" s="12">
        <f t="shared" ref="J24:L24" si="12">J25+J26</f>
        <v>0</v>
      </c>
      <c r="K24" s="12">
        <f t="shared" si="12"/>
        <v>0</v>
      </c>
      <c r="L24" s="12">
        <f t="shared" si="12"/>
        <v>0</v>
      </c>
      <c r="M24" s="8">
        <f t="shared" si="9"/>
        <v>310</v>
      </c>
      <c r="N24" s="12">
        <f>N25+N26</f>
        <v>310</v>
      </c>
      <c r="O24" s="12">
        <f t="shared" ref="O24:Q24" si="13">O25+O26</f>
        <v>0</v>
      </c>
      <c r="P24" s="12">
        <f t="shared" si="13"/>
        <v>0</v>
      </c>
      <c r="Q24" s="12">
        <f t="shared" si="13"/>
        <v>0</v>
      </c>
    </row>
    <row r="25" spans="1:17" s="31" customFormat="1" ht="42" hidden="1" customHeight="1">
      <c r="A25" s="11"/>
      <c r="B25" s="1" t="s">
        <v>55</v>
      </c>
      <c r="C25" s="7"/>
      <c r="D25" s="3" t="s">
        <v>14</v>
      </c>
      <c r="E25" s="3" t="s">
        <v>16</v>
      </c>
      <c r="F25" s="9" t="s">
        <v>114</v>
      </c>
      <c r="G25" s="3" t="s">
        <v>54</v>
      </c>
      <c r="H25" s="8">
        <f t="shared" si="8"/>
        <v>80</v>
      </c>
      <c r="I25" s="12">
        <v>80</v>
      </c>
      <c r="J25" s="12">
        <v>0</v>
      </c>
      <c r="K25" s="12">
        <v>0</v>
      </c>
      <c r="L25" s="12">
        <v>0</v>
      </c>
      <c r="M25" s="8">
        <f t="shared" si="9"/>
        <v>80</v>
      </c>
      <c r="N25" s="12">
        <v>80</v>
      </c>
      <c r="O25" s="12">
        <v>0</v>
      </c>
      <c r="P25" s="12">
        <v>0</v>
      </c>
      <c r="Q25" s="12">
        <v>0</v>
      </c>
    </row>
    <row r="26" spans="1:17" s="31" customFormat="1" ht="43.5" hidden="1" customHeight="1">
      <c r="A26" s="11"/>
      <c r="B26" s="1" t="s">
        <v>52</v>
      </c>
      <c r="C26" s="7"/>
      <c r="D26" s="3" t="s">
        <v>14</v>
      </c>
      <c r="E26" s="3" t="s">
        <v>16</v>
      </c>
      <c r="F26" s="9" t="s">
        <v>114</v>
      </c>
      <c r="G26" s="3" t="s">
        <v>53</v>
      </c>
      <c r="H26" s="8">
        <f t="shared" si="8"/>
        <v>230</v>
      </c>
      <c r="I26" s="12">
        <v>230</v>
      </c>
      <c r="J26" s="12">
        <v>0</v>
      </c>
      <c r="K26" s="12">
        <v>0</v>
      </c>
      <c r="L26" s="12">
        <v>0</v>
      </c>
      <c r="M26" s="8">
        <f t="shared" si="9"/>
        <v>230</v>
      </c>
      <c r="N26" s="12">
        <v>230</v>
      </c>
      <c r="O26" s="12">
        <v>0</v>
      </c>
      <c r="P26" s="12">
        <v>0</v>
      </c>
      <c r="Q26" s="12">
        <v>0</v>
      </c>
    </row>
    <row r="27" spans="1:17" s="30" customFormat="1" ht="76.5" hidden="1">
      <c r="A27" s="5"/>
      <c r="B27" s="6" t="s">
        <v>106</v>
      </c>
      <c r="C27" s="7"/>
      <c r="D27" s="4" t="s">
        <v>14</v>
      </c>
      <c r="E27" s="4" t="s">
        <v>18</v>
      </c>
      <c r="F27" s="4"/>
      <c r="G27" s="4"/>
      <c r="H27" s="8">
        <f>SUM(I27:L27)</f>
        <v>174591.2</v>
      </c>
      <c r="I27" s="8">
        <f>I28</f>
        <v>174591.2</v>
      </c>
      <c r="J27" s="8">
        <f t="shared" ref="J27:L29" si="14">J28</f>
        <v>0</v>
      </c>
      <c r="K27" s="8">
        <f t="shared" si="14"/>
        <v>0</v>
      </c>
      <c r="L27" s="8">
        <f t="shared" si="14"/>
        <v>0</v>
      </c>
      <c r="M27" s="8">
        <f>SUM(N27:Q27)</f>
        <v>174591.2</v>
      </c>
      <c r="N27" s="8">
        <f>N28</f>
        <v>174591.2</v>
      </c>
      <c r="O27" s="8">
        <f t="shared" ref="O27:Q29" si="15">O28</f>
        <v>0</v>
      </c>
      <c r="P27" s="8">
        <f t="shared" si="15"/>
        <v>0</v>
      </c>
      <c r="Q27" s="8">
        <f t="shared" si="15"/>
        <v>0</v>
      </c>
    </row>
    <row r="28" spans="1:17" s="30" customFormat="1" ht="51" hidden="1">
      <c r="A28" s="5"/>
      <c r="B28" s="1" t="s">
        <v>137</v>
      </c>
      <c r="C28" s="6"/>
      <c r="D28" s="3" t="s">
        <v>14</v>
      </c>
      <c r="E28" s="3" t="s">
        <v>18</v>
      </c>
      <c r="F28" s="9" t="s">
        <v>111</v>
      </c>
      <c r="G28" s="4"/>
      <c r="H28" s="8">
        <f>SUM(I28:L28)</f>
        <v>174591.2</v>
      </c>
      <c r="I28" s="12">
        <f>I29</f>
        <v>174591.2</v>
      </c>
      <c r="J28" s="12">
        <f t="shared" si="14"/>
        <v>0</v>
      </c>
      <c r="K28" s="12">
        <f t="shared" si="14"/>
        <v>0</v>
      </c>
      <c r="L28" s="12">
        <f t="shared" si="14"/>
        <v>0</v>
      </c>
      <c r="M28" s="8">
        <f>SUM(N28:Q28)</f>
        <v>174591.2</v>
      </c>
      <c r="N28" s="12">
        <f>N29</f>
        <v>174591.2</v>
      </c>
      <c r="O28" s="12">
        <f t="shared" si="15"/>
        <v>0</v>
      </c>
      <c r="P28" s="12">
        <f t="shared" si="15"/>
        <v>0</v>
      </c>
      <c r="Q28" s="12">
        <f t="shared" si="15"/>
        <v>0</v>
      </c>
    </row>
    <row r="29" spans="1:17" s="30" customFormat="1" ht="38.25" hidden="1">
      <c r="A29" s="5"/>
      <c r="B29" s="1" t="s">
        <v>110</v>
      </c>
      <c r="C29" s="1"/>
      <c r="D29" s="3" t="s">
        <v>14</v>
      </c>
      <c r="E29" s="3" t="s">
        <v>18</v>
      </c>
      <c r="F29" s="9" t="s">
        <v>112</v>
      </c>
      <c r="G29" s="4"/>
      <c r="H29" s="8">
        <f>SUM(I29:L29)</f>
        <v>174591.2</v>
      </c>
      <c r="I29" s="12">
        <f>I30+I42</f>
        <v>174591.2</v>
      </c>
      <c r="J29" s="12">
        <f t="shared" si="14"/>
        <v>0</v>
      </c>
      <c r="K29" s="12">
        <f t="shared" si="14"/>
        <v>0</v>
      </c>
      <c r="L29" s="12">
        <f t="shared" si="14"/>
        <v>0</v>
      </c>
      <c r="M29" s="8">
        <f>SUM(N29:Q29)</f>
        <v>174591.2</v>
      </c>
      <c r="N29" s="12">
        <f>N30+N42</f>
        <v>174591.2</v>
      </c>
      <c r="O29" s="12">
        <f t="shared" si="15"/>
        <v>0</v>
      </c>
      <c r="P29" s="12">
        <f t="shared" si="15"/>
        <v>0</v>
      </c>
      <c r="Q29" s="12">
        <f t="shared" si="15"/>
        <v>0</v>
      </c>
    </row>
    <row r="30" spans="1:17" s="30" customFormat="1" ht="25.5" hidden="1">
      <c r="A30" s="5"/>
      <c r="B30" s="1" t="s">
        <v>113</v>
      </c>
      <c r="C30" s="1"/>
      <c r="D30" s="3" t="s">
        <v>14</v>
      </c>
      <c r="E30" s="3" t="s">
        <v>18</v>
      </c>
      <c r="F30" s="9" t="s">
        <v>114</v>
      </c>
      <c r="G30" s="4"/>
      <c r="H30" s="8">
        <f>SUM(I30:L30)</f>
        <v>170582.5</v>
      </c>
      <c r="I30" s="12">
        <f>I31+I35+I39</f>
        <v>170582.5</v>
      </c>
      <c r="J30" s="12">
        <f t="shared" ref="J30:L30" si="16">J31+J35+J39</f>
        <v>0</v>
      </c>
      <c r="K30" s="12">
        <f t="shared" si="16"/>
        <v>0</v>
      </c>
      <c r="L30" s="12">
        <f t="shared" si="16"/>
        <v>0</v>
      </c>
      <c r="M30" s="8">
        <f>SUM(N30:Q30)</f>
        <v>170582.5</v>
      </c>
      <c r="N30" s="12">
        <f>N31+N35+N39</f>
        <v>170582.5</v>
      </c>
      <c r="O30" s="12">
        <f t="shared" ref="O30:Q30" si="17">O31+O35+O39</f>
        <v>0</v>
      </c>
      <c r="P30" s="12">
        <f t="shared" si="17"/>
        <v>0</v>
      </c>
      <c r="Q30" s="12">
        <f t="shared" si="17"/>
        <v>0</v>
      </c>
    </row>
    <row r="31" spans="1:17" s="31" customFormat="1" ht="93.75" hidden="1" customHeight="1">
      <c r="A31" s="11"/>
      <c r="B31" s="1" t="s">
        <v>46</v>
      </c>
      <c r="C31" s="7"/>
      <c r="D31" s="3" t="s">
        <v>14</v>
      </c>
      <c r="E31" s="3" t="s">
        <v>18</v>
      </c>
      <c r="F31" s="9" t="s">
        <v>114</v>
      </c>
      <c r="G31" s="3" t="s">
        <v>47</v>
      </c>
      <c r="H31" s="8">
        <f t="shared" ref="H31:H77" si="18">I31+J31+K31+L31</f>
        <v>156131.9</v>
      </c>
      <c r="I31" s="12">
        <f>I32</f>
        <v>156131.9</v>
      </c>
      <c r="J31" s="12">
        <f>J32</f>
        <v>0</v>
      </c>
      <c r="K31" s="12">
        <f>K32</f>
        <v>0</v>
      </c>
      <c r="L31" s="12">
        <f>L32</f>
        <v>0</v>
      </c>
      <c r="M31" s="8">
        <f t="shared" ref="M31:M46" si="19">N31+O31+P31+Q31</f>
        <v>156131.9</v>
      </c>
      <c r="N31" s="12">
        <f>N32</f>
        <v>156131.9</v>
      </c>
      <c r="O31" s="12">
        <f>O32</f>
        <v>0</v>
      </c>
      <c r="P31" s="12">
        <f>P32</f>
        <v>0</v>
      </c>
      <c r="Q31" s="12">
        <f>Q32</f>
        <v>0</v>
      </c>
    </row>
    <row r="32" spans="1:17" s="31" customFormat="1" ht="39.75" hidden="1" customHeight="1">
      <c r="A32" s="11"/>
      <c r="B32" s="1" t="s">
        <v>96</v>
      </c>
      <c r="C32" s="7"/>
      <c r="D32" s="3" t="s">
        <v>14</v>
      </c>
      <c r="E32" s="3" t="s">
        <v>18</v>
      </c>
      <c r="F32" s="9" t="s">
        <v>114</v>
      </c>
      <c r="G32" s="3" t="s">
        <v>97</v>
      </c>
      <c r="H32" s="8">
        <f t="shared" si="18"/>
        <v>156131.9</v>
      </c>
      <c r="I32" s="12">
        <f>I33+I34</f>
        <v>156131.9</v>
      </c>
      <c r="J32" s="12">
        <f>J33+J34</f>
        <v>0</v>
      </c>
      <c r="K32" s="12">
        <f>K33+K34</f>
        <v>0</v>
      </c>
      <c r="L32" s="12">
        <f>L33+L34</f>
        <v>0</v>
      </c>
      <c r="M32" s="8">
        <f t="shared" si="19"/>
        <v>156131.9</v>
      </c>
      <c r="N32" s="12">
        <f>N33+N34</f>
        <v>156131.9</v>
      </c>
      <c r="O32" s="12">
        <f>O33+O34</f>
        <v>0</v>
      </c>
      <c r="P32" s="12">
        <f>P33+P34</f>
        <v>0</v>
      </c>
      <c r="Q32" s="12">
        <f>Q33+Q34</f>
        <v>0</v>
      </c>
    </row>
    <row r="33" spans="1:17" s="31" customFormat="1" ht="51" hidden="1">
      <c r="A33" s="11"/>
      <c r="B33" s="1" t="s">
        <v>98</v>
      </c>
      <c r="C33" s="7"/>
      <c r="D33" s="3" t="s">
        <v>14</v>
      </c>
      <c r="E33" s="3" t="s">
        <v>18</v>
      </c>
      <c r="F33" s="9" t="s">
        <v>114</v>
      </c>
      <c r="G33" s="3" t="s">
        <v>99</v>
      </c>
      <c r="H33" s="8">
        <f t="shared" si="18"/>
        <v>149751.4</v>
      </c>
      <c r="I33" s="12">
        <f>151677-1925.6</f>
        <v>149751.4</v>
      </c>
      <c r="J33" s="12">
        <v>0</v>
      </c>
      <c r="K33" s="12">
        <v>0</v>
      </c>
      <c r="L33" s="12">
        <v>0</v>
      </c>
      <c r="M33" s="8">
        <f t="shared" si="19"/>
        <v>149751.4</v>
      </c>
      <c r="N33" s="12">
        <f>151677-1925.6</f>
        <v>149751.4</v>
      </c>
      <c r="O33" s="12">
        <v>0</v>
      </c>
      <c r="P33" s="12">
        <v>0</v>
      </c>
      <c r="Q33" s="12">
        <v>0</v>
      </c>
    </row>
    <row r="34" spans="1:17" s="31" customFormat="1" ht="51" hidden="1">
      <c r="A34" s="11"/>
      <c r="B34" s="1" t="s">
        <v>100</v>
      </c>
      <c r="C34" s="7"/>
      <c r="D34" s="3" t="s">
        <v>14</v>
      </c>
      <c r="E34" s="3" t="s">
        <v>18</v>
      </c>
      <c r="F34" s="9" t="s">
        <v>114</v>
      </c>
      <c r="G34" s="3" t="s">
        <v>101</v>
      </c>
      <c r="H34" s="8">
        <f t="shared" si="18"/>
        <v>6380.5</v>
      </c>
      <c r="I34" s="12">
        <v>6380.5</v>
      </c>
      <c r="J34" s="12">
        <v>0</v>
      </c>
      <c r="K34" s="12">
        <v>0</v>
      </c>
      <c r="L34" s="12">
        <v>0</v>
      </c>
      <c r="M34" s="8">
        <f t="shared" si="19"/>
        <v>6380.5</v>
      </c>
      <c r="N34" s="12">
        <v>6380.5</v>
      </c>
      <c r="O34" s="12">
        <v>0</v>
      </c>
      <c r="P34" s="12">
        <v>0</v>
      </c>
      <c r="Q34" s="12">
        <v>0</v>
      </c>
    </row>
    <row r="35" spans="1:17" s="31" customFormat="1" ht="30" hidden="1" customHeight="1">
      <c r="A35" s="11"/>
      <c r="B35" s="1" t="s">
        <v>48</v>
      </c>
      <c r="C35" s="7"/>
      <c r="D35" s="3" t="s">
        <v>14</v>
      </c>
      <c r="E35" s="3" t="s">
        <v>18</v>
      </c>
      <c r="F35" s="9" t="s">
        <v>114</v>
      </c>
      <c r="G35" s="3" t="s">
        <v>49</v>
      </c>
      <c r="H35" s="8">
        <f t="shared" si="18"/>
        <v>13552.4</v>
      </c>
      <c r="I35" s="12">
        <f>I36</f>
        <v>13552.4</v>
      </c>
      <c r="J35" s="12">
        <f>J36</f>
        <v>0</v>
      </c>
      <c r="K35" s="12">
        <f>K36</f>
        <v>0</v>
      </c>
      <c r="L35" s="12">
        <f>L36</f>
        <v>0</v>
      </c>
      <c r="M35" s="8">
        <f t="shared" si="19"/>
        <v>13552.4</v>
      </c>
      <c r="N35" s="12">
        <f>N36</f>
        <v>13552.4</v>
      </c>
      <c r="O35" s="12">
        <f>O36</f>
        <v>0</v>
      </c>
      <c r="P35" s="12">
        <f>P36</f>
        <v>0</v>
      </c>
      <c r="Q35" s="12">
        <f>Q36</f>
        <v>0</v>
      </c>
    </row>
    <row r="36" spans="1:17" s="31" customFormat="1" ht="44.25" hidden="1" customHeight="1">
      <c r="A36" s="11"/>
      <c r="B36" s="1" t="s">
        <v>50</v>
      </c>
      <c r="C36" s="7"/>
      <c r="D36" s="3" t="s">
        <v>14</v>
      </c>
      <c r="E36" s="3" t="s">
        <v>18</v>
      </c>
      <c r="F36" s="9" t="s">
        <v>114</v>
      </c>
      <c r="G36" s="3" t="s">
        <v>51</v>
      </c>
      <c r="H36" s="8">
        <f t="shared" si="18"/>
        <v>13552.4</v>
      </c>
      <c r="I36" s="12">
        <f>I37+I38</f>
        <v>13552.4</v>
      </c>
      <c r="J36" s="12">
        <f t="shared" ref="J36:L36" si="20">J37+J38</f>
        <v>0</v>
      </c>
      <c r="K36" s="12">
        <f t="shared" si="20"/>
        <v>0</v>
      </c>
      <c r="L36" s="12">
        <f t="shared" si="20"/>
        <v>0</v>
      </c>
      <c r="M36" s="8">
        <f t="shared" si="19"/>
        <v>13552.4</v>
      </c>
      <c r="N36" s="12">
        <f>N37+N38</f>
        <v>13552.4</v>
      </c>
      <c r="O36" s="12">
        <f t="shared" ref="O36:Q36" si="21">O37+O38</f>
        <v>0</v>
      </c>
      <c r="P36" s="12">
        <f t="shared" si="21"/>
        <v>0</v>
      </c>
      <c r="Q36" s="12">
        <f t="shared" si="21"/>
        <v>0</v>
      </c>
    </row>
    <row r="37" spans="1:17" s="31" customFormat="1" ht="44.25" hidden="1" customHeight="1">
      <c r="A37" s="11"/>
      <c r="B37" s="1" t="s">
        <v>55</v>
      </c>
      <c r="C37" s="7"/>
      <c r="D37" s="3" t="s">
        <v>14</v>
      </c>
      <c r="E37" s="3" t="s">
        <v>18</v>
      </c>
      <c r="F37" s="9" t="s">
        <v>114</v>
      </c>
      <c r="G37" s="3" t="s">
        <v>54</v>
      </c>
      <c r="H37" s="8">
        <f t="shared" si="18"/>
        <v>3385</v>
      </c>
      <c r="I37" s="12">
        <v>3385</v>
      </c>
      <c r="J37" s="12">
        <v>0</v>
      </c>
      <c r="K37" s="12">
        <v>0</v>
      </c>
      <c r="L37" s="12">
        <v>0</v>
      </c>
      <c r="M37" s="8">
        <f t="shared" si="19"/>
        <v>3385</v>
      </c>
      <c r="N37" s="12">
        <v>3385</v>
      </c>
      <c r="O37" s="12">
        <v>0</v>
      </c>
      <c r="P37" s="12">
        <v>0</v>
      </c>
      <c r="Q37" s="12">
        <v>0</v>
      </c>
    </row>
    <row r="38" spans="1:17" s="31" customFormat="1" ht="38.25" hidden="1">
      <c r="A38" s="11"/>
      <c r="B38" s="1" t="s">
        <v>52</v>
      </c>
      <c r="C38" s="7"/>
      <c r="D38" s="3" t="s">
        <v>14</v>
      </c>
      <c r="E38" s="3" t="s">
        <v>18</v>
      </c>
      <c r="F38" s="9" t="s">
        <v>114</v>
      </c>
      <c r="G38" s="3" t="s">
        <v>53</v>
      </c>
      <c r="H38" s="8">
        <f t="shared" si="18"/>
        <v>10167.4</v>
      </c>
      <c r="I38" s="12">
        <v>10167.4</v>
      </c>
      <c r="J38" s="12">
        <v>0</v>
      </c>
      <c r="K38" s="12">
        <v>0</v>
      </c>
      <c r="L38" s="12">
        <v>0</v>
      </c>
      <c r="M38" s="8">
        <f t="shared" si="19"/>
        <v>10167.4</v>
      </c>
      <c r="N38" s="12">
        <v>10167.4</v>
      </c>
      <c r="O38" s="12">
        <v>0</v>
      </c>
      <c r="P38" s="12">
        <v>0</v>
      </c>
      <c r="Q38" s="12">
        <v>0</v>
      </c>
    </row>
    <row r="39" spans="1:17" s="31" customFormat="1" ht="12.75" hidden="1">
      <c r="A39" s="11"/>
      <c r="B39" s="29" t="s">
        <v>59</v>
      </c>
      <c r="C39" s="7"/>
      <c r="D39" s="3" t="s">
        <v>14</v>
      </c>
      <c r="E39" s="3" t="s">
        <v>18</v>
      </c>
      <c r="F39" s="9" t="s">
        <v>114</v>
      </c>
      <c r="G39" s="3" t="s">
        <v>60</v>
      </c>
      <c r="H39" s="8">
        <f t="shared" si="18"/>
        <v>898.2</v>
      </c>
      <c r="I39" s="12">
        <f>I40</f>
        <v>898.2</v>
      </c>
      <c r="J39" s="12">
        <f t="shared" ref="J39:L40" si="22">J40</f>
        <v>0</v>
      </c>
      <c r="K39" s="12">
        <f t="shared" si="22"/>
        <v>0</v>
      </c>
      <c r="L39" s="12">
        <f t="shared" si="22"/>
        <v>0</v>
      </c>
      <c r="M39" s="8">
        <f t="shared" si="19"/>
        <v>898.2</v>
      </c>
      <c r="N39" s="12">
        <f>N40</f>
        <v>898.2</v>
      </c>
      <c r="O39" s="12">
        <f t="shared" ref="O39:Q40" si="23">O40</f>
        <v>0</v>
      </c>
      <c r="P39" s="12">
        <f t="shared" si="23"/>
        <v>0</v>
      </c>
      <c r="Q39" s="12">
        <f t="shared" si="23"/>
        <v>0</v>
      </c>
    </row>
    <row r="40" spans="1:17" s="31" customFormat="1" ht="25.5" hidden="1">
      <c r="A40" s="11"/>
      <c r="B40" s="29" t="s">
        <v>61</v>
      </c>
      <c r="C40" s="7"/>
      <c r="D40" s="3" t="s">
        <v>14</v>
      </c>
      <c r="E40" s="3" t="s">
        <v>18</v>
      </c>
      <c r="F40" s="9" t="s">
        <v>114</v>
      </c>
      <c r="G40" s="3" t="s">
        <v>62</v>
      </c>
      <c r="H40" s="8">
        <f t="shared" si="18"/>
        <v>898.2</v>
      </c>
      <c r="I40" s="12">
        <f>I41</f>
        <v>898.2</v>
      </c>
      <c r="J40" s="12">
        <f t="shared" si="22"/>
        <v>0</v>
      </c>
      <c r="K40" s="12">
        <f t="shared" si="22"/>
        <v>0</v>
      </c>
      <c r="L40" s="12">
        <f t="shared" si="22"/>
        <v>0</v>
      </c>
      <c r="M40" s="8">
        <f t="shared" si="19"/>
        <v>898.2</v>
      </c>
      <c r="N40" s="12">
        <f>N41</f>
        <v>898.2</v>
      </c>
      <c r="O40" s="12">
        <f t="shared" si="23"/>
        <v>0</v>
      </c>
      <c r="P40" s="12">
        <f t="shared" si="23"/>
        <v>0</v>
      </c>
      <c r="Q40" s="12">
        <f t="shared" si="23"/>
        <v>0</v>
      </c>
    </row>
    <row r="41" spans="1:17" s="31" customFormat="1" ht="30" hidden="1" customHeight="1">
      <c r="A41" s="11"/>
      <c r="B41" s="29" t="s">
        <v>63</v>
      </c>
      <c r="C41" s="7"/>
      <c r="D41" s="3" t="s">
        <v>14</v>
      </c>
      <c r="E41" s="3" t="s">
        <v>18</v>
      </c>
      <c r="F41" s="9" t="s">
        <v>114</v>
      </c>
      <c r="G41" s="3" t="s">
        <v>64</v>
      </c>
      <c r="H41" s="8">
        <f t="shared" si="18"/>
        <v>898.2</v>
      </c>
      <c r="I41" s="12">
        <f>782+116.2</f>
        <v>898.2</v>
      </c>
      <c r="J41" s="12">
        <v>0</v>
      </c>
      <c r="K41" s="12">
        <v>0</v>
      </c>
      <c r="L41" s="12"/>
      <c r="M41" s="8">
        <f t="shared" si="19"/>
        <v>898.2</v>
      </c>
      <c r="N41" s="12">
        <f>782+116.2</f>
        <v>898.2</v>
      </c>
      <c r="O41" s="12">
        <v>0</v>
      </c>
      <c r="P41" s="12">
        <v>0</v>
      </c>
      <c r="Q41" s="12"/>
    </row>
    <row r="42" spans="1:17" s="31" customFormat="1" ht="54.75" hidden="1" customHeight="1">
      <c r="A42" s="11"/>
      <c r="B42" s="1" t="s">
        <v>107</v>
      </c>
      <c r="C42" s="7"/>
      <c r="D42" s="3" t="s">
        <v>14</v>
      </c>
      <c r="E42" s="3" t="s">
        <v>18</v>
      </c>
      <c r="F42" s="3" t="s">
        <v>115</v>
      </c>
      <c r="G42" s="3"/>
      <c r="H42" s="8">
        <f t="shared" si="18"/>
        <v>4008.7</v>
      </c>
      <c r="I42" s="12">
        <f t="shared" ref="I42:Q43" si="24">I43</f>
        <v>4008.7</v>
      </c>
      <c r="J42" s="12">
        <f t="shared" si="24"/>
        <v>0</v>
      </c>
      <c r="K42" s="12">
        <f t="shared" si="24"/>
        <v>0</v>
      </c>
      <c r="L42" s="12">
        <f t="shared" si="24"/>
        <v>0</v>
      </c>
      <c r="M42" s="8">
        <f t="shared" si="19"/>
        <v>4008.7</v>
      </c>
      <c r="N42" s="12">
        <f t="shared" si="24"/>
        <v>4008.7</v>
      </c>
      <c r="O42" s="12">
        <f t="shared" si="24"/>
        <v>0</v>
      </c>
      <c r="P42" s="12">
        <f t="shared" si="24"/>
        <v>0</v>
      </c>
      <c r="Q42" s="12">
        <f t="shared" si="24"/>
        <v>0</v>
      </c>
    </row>
    <row r="43" spans="1:17" s="31" customFormat="1" ht="89.25" hidden="1">
      <c r="A43" s="11"/>
      <c r="B43" s="1" t="s">
        <v>46</v>
      </c>
      <c r="C43" s="7"/>
      <c r="D43" s="3" t="s">
        <v>14</v>
      </c>
      <c r="E43" s="3" t="s">
        <v>18</v>
      </c>
      <c r="F43" s="3" t="s">
        <v>115</v>
      </c>
      <c r="G43" s="3" t="s">
        <v>47</v>
      </c>
      <c r="H43" s="8">
        <f t="shared" si="18"/>
        <v>4008.7</v>
      </c>
      <c r="I43" s="12">
        <f t="shared" si="24"/>
        <v>4008.7</v>
      </c>
      <c r="J43" s="12">
        <f t="shared" si="24"/>
        <v>0</v>
      </c>
      <c r="K43" s="12">
        <f t="shared" si="24"/>
        <v>0</v>
      </c>
      <c r="L43" s="12">
        <f t="shared" si="24"/>
        <v>0</v>
      </c>
      <c r="M43" s="8">
        <f t="shared" si="19"/>
        <v>4008.7</v>
      </c>
      <c r="N43" s="12">
        <f t="shared" si="24"/>
        <v>4008.7</v>
      </c>
      <c r="O43" s="12">
        <f t="shared" si="24"/>
        <v>0</v>
      </c>
      <c r="P43" s="12">
        <f t="shared" si="24"/>
        <v>0</v>
      </c>
      <c r="Q43" s="12">
        <f t="shared" si="24"/>
        <v>0</v>
      </c>
    </row>
    <row r="44" spans="1:17" s="31" customFormat="1" ht="37.5" hidden="1" customHeight="1">
      <c r="A44" s="11"/>
      <c r="B44" s="1" t="s">
        <v>96</v>
      </c>
      <c r="C44" s="7"/>
      <c r="D44" s="3" t="s">
        <v>14</v>
      </c>
      <c r="E44" s="3" t="s">
        <v>18</v>
      </c>
      <c r="F44" s="3" t="s">
        <v>115</v>
      </c>
      <c r="G44" s="3" t="s">
        <v>97</v>
      </c>
      <c r="H44" s="8">
        <f t="shared" si="18"/>
        <v>4008.7</v>
      </c>
      <c r="I44" s="12">
        <f>I45+I46</f>
        <v>4008.7</v>
      </c>
      <c r="J44" s="12">
        <f>J45+J46</f>
        <v>0</v>
      </c>
      <c r="K44" s="12">
        <f>K45+K46</f>
        <v>0</v>
      </c>
      <c r="L44" s="12">
        <f>L45+L46</f>
        <v>0</v>
      </c>
      <c r="M44" s="8">
        <f t="shared" si="19"/>
        <v>4008.7</v>
      </c>
      <c r="N44" s="12">
        <f>N45+N46</f>
        <v>4008.7</v>
      </c>
      <c r="O44" s="12">
        <f>O45+O46</f>
        <v>0</v>
      </c>
      <c r="P44" s="12">
        <f>P45+P46</f>
        <v>0</v>
      </c>
      <c r="Q44" s="12">
        <f>Q45+Q46</f>
        <v>0</v>
      </c>
    </row>
    <row r="45" spans="1:17" s="31" customFormat="1" ht="51" hidden="1">
      <c r="A45" s="11"/>
      <c r="B45" s="1" t="s">
        <v>98</v>
      </c>
      <c r="C45" s="7"/>
      <c r="D45" s="3" t="s">
        <v>14</v>
      </c>
      <c r="E45" s="3" t="s">
        <v>18</v>
      </c>
      <c r="F45" s="3" t="s">
        <v>115</v>
      </c>
      <c r="G45" s="3" t="s">
        <v>99</v>
      </c>
      <c r="H45" s="8">
        <f t="shared" si="18"/>
        <v>3908.7</v>
      </c>
      <c r="I45" s="12">
        <v>3908.7</v>
      </c>
      <c r="J45" s="12">
        <v>0</v>
      </c>
      <c r="K45" s="12">
        <v>0</v>
      </c>
      <c r="L45" s="12">
        <v>0</v>
      </c>
      <c r="M45" s="8">
        <f t="shared" si="19"/>
        <v>3908.7</v>
      </c>
      <c r="N45" s="12">
        <v>3908.7</v>
      </c>
      <c r="O45" s="12">
        <v>0</v>
      </c>
      <c r="P45" s="12">
        <v>0</v>
      </c>
      <c r="Q45" s="12">
        <v>0</v>
      </c>
    </row>
    <row r="46" spans="1:17" s="31" customFormat="1" ht="51" hidden="1">
      <c r="A46" s="11"/>
      <c r="B46" s="1" t="s">
        <v>100</v>
      </c>
      <c r="C46" s="7"/>
      <c r="D46" s="3" t="s">
        <v>14</v>
      </c>
      <c r="E46" s="3" t="s">
        <v>18</v>
      </c>
      <c r="F46" s="3" t="s">
        <v>115</v>
      </c>
      <c r="G46" s="3" t="s">
        <v>101</v>
      </c>
      <c r="H46" s="8">
        <f t="shared" si="18"/>
        <v>100</v>
      </c>
      <c r="I46" s="12">
        <v>100</v>
      </c>
      <c r="J46" s="12">
        <v>0</v>
      </c>
      <c r="K46" s="12">
        <v>0</v>
      </c>
      <c r="L46" s="12">
        <v>0</v>
      </c>
      <c r="M46" s="8">
        <f t="shared" si="19"/>
        <v>100</v>
      </c>
      <c r="N46" s="12">
        <v>100</v>
      </c>
      <c r="O46" s="12">
        <v>0</v>
      </c>
      <c r="P46" s="12">
        <v>0</v>
      </c>
      <c r="Q46" s="12">
        <v>0</v>
      </c>
    </row>
    <row r="47" spans="1:17" s="30" customFormat="1" ht="24.75" customHeight="1">
      <c r="A47" s="5"/>
      <c r="B47" s="6" t="s">
        <v>108</v>
      </c>
      <c r="C47" s="7"/>
      <c r="D47" s="4" t="s">
        <v>14</v>
      </c>
      <c r="E47" s="4" t="s">
        <v>109</v>
      </c>
      <c r="F47" s="4"/>
      <c r="G47" s="4"/>
      <c r="H47" s="8">
        <f t="shared" si="18"/>
        <v>0</v>
      </c>
      <c r="I47" s="8">
        <f>I67+I78</f>
        <v>0</v>
      </c>
      <c r="J47" s="8">
        <f t="shared" ref="J47:Q47" si="25">J67+J78</f>
        <v>0</v>
      </c>
      <c r="K47" s="8">
        <f t="shared" si="25"/>
        <v>0</v>
      </c>
      <c r="L47" s="8">
        <f t="shared" si="25"/>
        <v>0</v>
      </c>
      <c r="M47" s="8">
        <f t="shared" si="25"/>
        <v>0</v>
      </c>
      <c r="N47" s="8">
        <f t="shared" si="25"/>
        <v>0</v>
      </c>
      <c r="O47" s="8">
        <f t="shared" si="25"/>
        <v>0</v>
      </c>
      <c r="P47" s="8">
        <f t="shared" si="25"/>
        <v>0</v>
      </c>
      <c r="Q47" s="8">
        <f t="shared" si="25"/>
        <v>0</v>
      </c>
    </row>
    <row r="48" spans="1:17" s="31" customFormat="1" ht="51" hidden="1" customHeight="1">
      <c r="A48" s="14"/>
      <c r="B48" s="1" t="s">
        <v>116</v>
      </c>
      <c r="C48" s="49"/>
      <c r="D48" s="3" t="s">
        <v>14</v>
      </c>
      <c r="E48" s="3" t="s">
        <v>109</v>
      </c>
      <c r="F48" s="3" t="s">
        <v>117</v>
      </c>
      <c r="G48" s="3"/>
      <c r="H48" s="12">
        <f>SUM(I48:L48)</f>
        <v>8987.5</v>
      </c>
      <c r="I48" s="12">
        <f>I49+I58</f>
        <v>0</v>
      </c>
      <c r="J48" s="12">
        <f t="shared" ref="J48:L48" si="26">J49+J58</f>
        <v>8987.5</v>
      </c>
      <c r="K48" s="12">
        <f t="shared" si="26"/>
        <v>0</v>
      </c>
      <c r="L48" s="12">
        <f t="shared" si="26"/>
        <v>0</v>
      </c>
      <c r="M48" s="12">
        <f>SUM(N48:Q48)</f>
        <v>8987.5</v>
      </c>
      <c r="N48" s="12">
        <f>N49+N58</f>
        <v>0</v>
      </c>
      <c r="O48" s="12">
        <f t="shared" ref="O48:Q48" si="27">O49+O58</f>
        <v>8987.5</v>
      </c>
      <c r="P48" s="12">
        <f t="shared" si="27"/>
        <v>0</v>
      </c>
      <c r="Q48" s="12">
        <f t="shared" si="27"/>
        <v>0</v>
      </c>
    </row>
    <row r="49" spans="1:17" s="31" customFormat="1" ht="191.25" hidden="1">
      <c r="A49" s="14"/>
      <c r="B49" s="20" t="s">
        <v>154</v>
      </c>
      <c r="C49" s="16"/>
      <c r="D49" s="3" t="s">
        <v>14</v>
      </c>
      <c r="E49" s="3" t="s">
        <v>109</v>
      </c>
      <c r="F49" s="3" t="s">
        <v>165</v>
      </c>
      <c r="G49" s="3"/>
      <c r="H49" s="8">
        <f t="shared" si="18"/>
        <v>1632.8</v>
      </c>
      <c r="I49" s="12">
        <f>I50+I54</f>
        <v>0</v>
      </c>
      <c r="J49" s="12">
        <f>J50+J54</f>
        <v>1632.8</v>
      </c>
      <c r="K49" s="12">
        <f>K50+K54</f>
        <v>0</v>
      </c>
      <c r="L49" s="12">
        <f>L50+L54</f>
        <v>0</v>
      </c>
      <c r="M49" s="8">
        <f t="shared" ref="M49:M67" si="28">N49+O49+P49+Q49</f>
        <v>1632.8</v>
      </c>
      <c r="N49" s="12">
        <f>N50+N54</f>
        <v>0</v>
      </c>
      <c r="O49" s="12">
        <f>O50+O54</f>
        <v>1632.8</v>
      </c>
      <c r="P49" s="12">
        <f>P50+P54</f>
        <v>0</v>
      </c>
      <c r="Q49" s="12">
        <f>Q50+Q54</f>
        <v>0</v>
      </c>
    </row>
    <row r="50" spans="1:17" s="31" customFormat="1" ht="89.25" hidden="1">
      <c r="A50" s="11"/>
      <c r="B50" s="1" t="s">
        <v>46</v>
      </c>
      <c r="C50" s="7"/>
      <c r="D50" s="3" t="s">
        <v>14</v>
      </c>
      <c r="E50" s="3" t="s">
        <v>109</v>
      </c>
      <c r="F50" s="3" t="s">
        <v>165</v>
      </c>
      <c r="G50" s="3" t="s">
        <v>47</v>
      </c>
      <c r="H50" s="8">
        <f t="shared" si="18"/>
        <v>1482.3</v>
      </c>
      <c r="I50" s="12">
        <f>I51</f>
        <v>0</v>
      </c>
      <c r="J50" s="12">
        <f>J51</f>
        <v>1482.3</v>
      </c>
      <c r="K50" s="12">
        <f>K51</f>
        <v>0</v>
      </c>
      <c r="L50" s="12">
        <f>L51</f>
        <v>0</v>
      </c>
      <c r="M50" s="8">
        <f t="shared" si="28"/>
        <v>1482.3</v>
      </c>
      <c r="N50" s="12">
        <f>N51</f>
        <v>0</v>
      </c>
      <c r="O50" s="12">
        <f>O51</f>
        <v>1482.3</v>
      </c>
      <c r="P50" s="12">
        <f>P51</f>
        <v>0</v>
      </c>
      <c r="Q50" s="12">
        <f>Q51</f>
        <v>0</v>
      </c>
    </row>
    <row r="51" spans="1:17" s="31" customFormat="1" ht="38.25" hidden="1">
      <c r="A51" s="11"/>
      <c r="B51" s="1" t="s">
        <v>96</v>
      </c>
      <c r="C51" s="7"/>
      <c r="D51" s="3" t="s">
        <v>14</v>
      </c>
      <c r="E51" s="3" t="s">
        <v>109</v>
      </c>
      <c r="F51" s="3" t="s">
        <v>165</v>
      </c>
      <c r="G51" s="3" t="s">
        <v>97</v>
      </c>
      <c r="H51" s="8">
        <f t="shared" si="18"/>
        <v>1482.3</v>
      </c>
      <c r="I51" s="12">
        <f>I52+I53</f>
        <v>0</v>
      </c>
      <c r="J51" s="12">
        <f>J52+J53</f>
        <v>1482.3</v>
      </c>
      <c r="K51" s="12">
        <f>K52+K53</f>
        <v>0</v>
      </c>
      <c r="L51" s="12">
        <f>L52+L53</f>
        <v>0</v>
      </c>
      <c r="M51" s="8">
        <f t="shared" si="28"/>
        <v>1482.3</v>
      </c>
      <c r="N51" s="12">
        <f>N52+N53</f>
        <v>0</v>
      </c>
      <c r="O51" s="12">
        <f>O52+O53</f>
        <v>1482.3</v>
      </c>
      <c r="P51" s="12">
        <f>P52+P53</f>
        <v>0</v>
      </c>
      <c r="Q51" s="12">
        <f>Q52+Q53</f>
        <v>0</v>
      </c>
    </row>
    <row r="52" spans="1:17" s="31" customFormat="1" ht="51" hidden="1">
      <c r="A52" s="11"/>
      <c r="B52" s="1" t="s">
        <v>98</v>
      </c>
      <c r="C52" s="7"/>
      <c r="D52" s="3" t="s">
        <v>14</v>
      </c>
      <c r="E52" s="3" t="s">
        <v>109</v>
      </c>
      <c r="F52" s="3" t="s">
        <v>165</v>
      </c>
      <c r="G52" s="3" t="s">
        <v>99</v>
      </c>
      <c r="H52" s="8">
        <f t="shared" si="18"/>
        <v>1323.8</v>
      </c>
      <c r="I52" s="12">
        <v>0</v>
      </c>
      <c r="J52" s="12">
        <v>1323.8</v>
      </c>
      <c r="K52" s="12">
        <v>0</v>
      </c>
      <c r="L52" s="12">
        <v>0</v>
      </c>
      <c r="M52" s="8">
        <f t="shared" si="28"/>
        <v>1323.8</v>
      </c>
      <c r="N52" s="12">
        <v>0</v>
      </c>
      <c r="O52" s="12">
        <v>1323.8</v>
      </c>
      <c r="P52" s="12">
        <v>0</v>
      </c>
      <c r="Q52" s="12">
        <v>0</v>
      </c>
    </row>
    <row r="53" spans="1:17" s="31" customFormat="1" ht="51" hidden="1">
      <c r="A53" s="11"/>
      <c r="B53" s="1" t="s">
        <v>100</v>
      </c>
      <c r="C53" s="7"/>
      <c r="D53" s="3" t="s">
        <v>14</v>
      </c>
      <c r="E53" s="3" t="s">
        <v>109</v>
      </c>
      <c r="F53" s="3" t="s">
        <v>165</v>
      </c>
      <c r="G53" s="3" t="s">
        <v>101</v>
      </c>
      <c r="H53" s="8">
        <f t="shared" si="18"/>
        <v>158.5</v>
      </c>
      <c r="I53" s="12">
        <v>0</v>
      </c>
      <c r="J53" s="12">
        <v>158.5</v>
      </c>
      <c r="K53" s="12">
        <v>0</v>
      </c>
      <c r="L53" s="12">
        <v>0</v>
      </c>
      <c r="M53" s="8">
        <f t="shared" si="28"/>
        <v>158.5</v>
      </c>
      <c r="N53" s="12">
        <v>0</v>
      </c>
      <c r="O53" s="12">
        <v>158.5</v>
      </c>
      <c r="P53" s="12">
        <v>0</v>
      </c>
      <c r="Q53" s="12">
        <v>0</v>
      </c>
    </row>
    <row r="54" spans="1:17" s="31" customFormat="1" ht="25.5" hidden="1">
      <c r="A54" s="11"/>
      <c r="B54" s="1" t="s">
        <v>48</v>
      </c>
      <c r="C54" s="7"/>
      <c r="D54" s="3" t="s">
        <v>14</v>
      </c>
      <c r="E54" s="3" t="s">
        <v>109</v>
      </c>
      <c r="F54" s="3" t="s">
        <v>165</v>
      </c>
      <c r="G54" s="3" t="s">
        <v>49</v>
      </c>
      <c r="H54" s="8">
        <f t="shared" si="18"/>
        <v>150.5</v>
      </c>
      <c r="I54" s="12">
        <f>I55</f>
        <v>0</v>
      </c>
      <c r="J54" s="12">
        <f>J55</f>
        <v>150.5</v>
      </c>
      <c r="K54" s="12">
        <f>K55</f>
        <v>0</v>
      </c>
      <c r="L54" s="12">
        <f>L55</f>
        <v>0</v>
      </c>
      <c r="M54" s="8">
        <f t="shared" si="28"/>
        <v>150.5</v>
      </c>
      <c r="N54" s="12">
        <f>N55</f>
        <v>0</v>
      </c>
      <c r="O54" s="12">
        <f>O55</f>
        <v>150.5</v>
      </c>
      <c r="P54" s="12">
        <f>P55</f>
        <v>0</v>
      </c>
      <c r="Q54" s="12">
        <f>Q55</f>
        <v>0</v>
      </c>
    </row>
    <row r="55" spans="1:17" s="31" customFormat="1" ht="38.25" hidden="1">
      <c r="A55" s="11"/>
      <c r="B55" s="1" t="s">
        <v>50</v>
      </c>
      <c r="C55" s="7"/>
      <c r="D55" s="3" t="s">
        <v>14</v>
      </c>
      <c r="E55" s="3" t="s">
        <v>109</v>
      </c>
      <c r="F55" s="3" t="s">
        <v>165</v>
      </c>
      <c r="G55" s="3" t="s">
        <v>51</v>
      </c>
      <c r="H55" s="8">
        <f t="shared" si="18"/>
        <v>150.5</v>
      </c>
      <c r="I55" s="12">
        <f>I56+I57</f>
        <v>0</v>
      </c>
      <c r="J55" s="12">
        <f>J56+J57</f>
        <v>150.5</v>
      </c>
      <c r="K55" s="12">
        <f>K56+K57</f>
        <v>0</v>
      </c>
      <c r="L55" s="12">
        <f>L56+L57</f>
        <v>0</v>
      </c>
      <c r="M55" s="8">
        <f t="shared" si="28"/>
        <v>150.5</v>
      </c>
      <c r="N55" s="12">
        <f>N56+N57</f>
        <v>0</v>
      </c>
      <c r="O55" s="12">
        <f>O56+O57</f>
        <v>150.5</v>
      </c>
      <c r="P55" s="12">
        <f>P56+P57</f>
        <v>0</v>
      </c>
      <c r="Q55" s="12">
        <f>Q56+Q57</f>
        <v>0</v>
      </c>
    </row>
    <row r="56" spans="1:17" s="31" customFormat="1" ht="38.25" hidden="1">
      <c r="A56" s="11"/>
      <c r="B56" s="1" t="s">
        <v>55</v>
      </c>
      <c r="C56" s="7"/>
      <c r="D56" s="3" t="s">
        <v>14</v>
      </c>
      <c r="E56" s="3" t="s">
        <v>109</v>
      </c>
      <c r="F56" s="3" t="s">
        <v>165</v>
      </c>
      <c r="G56" s="3" t="s">
        <v>54</v>
      </c>
      <c r="H56" s="8">
        <f t="shared" si="18"/>
        <v>25</v>
      </c>
      <c r="I56" s="12">
        <v>0</v>
      </c>
      <c r="J56" s="12">
        <v>25</v>
      </c>
      <c r="K56" s="12">
        <v>0</v>
      </c>
      <c r="L56" s="12">
        <v>0</v>
      </c>
      <c r="M56" s="8">
        <f t="shared" si="28"/>
        <v>25</v>
      </c>
      <c r="N56" s="12">
        <v>0</v>
      </c>
      <c r="O56" s="12">
        <v>25</v>
      </c>
      <c r="P56" s="12">
        <v>0</v>
      </c>
      <c r="Q56" s="12">
        <v>0</v>
      </c>
    </row>
    <row r="57" spans="1:17" s="31" customFormat="1" ht="38.25" hidden="1">
      <c r="A57" s="11"/>
      <c r="B57" s="1" t="s">
        <v>52</v>
      </c>
      <c r="C57" s="7"/>
      <c r="D57" s="3" t="s">
        <v>14</v>
      </c>
      <c r="E57" s="3" t="s">
        <v>109</v>
      </c>
      <c r="F57" s="3" t="s">
        <v>165</v>
      </c>
      <c r="G57" s="3" t="s">
        <v>53</v>
      </c>
      <c r="H57" s="8">
        <f t="shared" si="18"/>
        <v>125.5</v>
      </c>
      <c r="I57" s="12">
        <v>0</v>
      </c>
      <c r="J57" s="12">
        <v>125.5</v>
      </c>
      <c r="K57" s="12">
        <v>0</v>
      </c>
      <c r="L57" s="12">
        <v>0</v>
      </c>
      <c r="M57" s="8">
        <f t="shared" si="28"/>
        <v>125.5</v>
      </c>
      <c r="N57" s="12">
        <v>0</v>
      </c>
      <c r="O57" s="12">
        <v>125.5</v>
      </c>
      <c r="P57" s="12">
        <v>0</v>
      </c>
      <c r="Q57" s="12">
        <v>0</v>
      </c>
    </row>
    <row r="58" spans="1:17" s="31" customFormat="1" ht="63.75" hidden="1">
      <c r="A58" s="14"/>
      <c r="B58" s="17" t="s">
        <v>155</v>
      </c>
      <c r="C58" s="19"/>
      <c r="D58" s="3" t="s">
        <v>14</v>
      </c>
      <c r="E58" s="48">
        <v>13</v>
      </c>
      <c r="F58" s="3" t="s">
        <v>166</v>
      </c>
      <c r="G58" s="3"/>
      <c r="H58" s="8">
        <f t="shared" si="18"/>
        <v>7354.7</v>
      </c>
      <c r="I58" s="12">
        <f>I59+I63</f>
        <v>0</v>
      </c>
      <c r="J58" s="12">
        <f>J59+J63</f>
        <v>7354.7</v>
      </c>
      <c r="K58" s="12">
        <f>K59+K63</f>
        <v>0</v>
      </c>
      <c r="L58" s="12">
        <f>L59+L63</f>
        <v>0</v>
      </c>
      <c r="M58" s="8">
        <f t="shared" si="28"/>
        <v>7354.7</v>
      </c>
      <c r="N58" s="12">
        <f>N59+N63</f>
        <v>0</v>
      </c>
      <c r="O58" s="12">
        <f>O59+O63</f>
        <v>7354.7</v>
      </c>
      <c r="P58" s="12">
        <f>P59+P63</f>
        <v>0</v>
      </c>
      <c r="Q58" s="12">
        <f>Q59+Q63</f>
        <v>0</v>
      </c>
    </row>
    <row r="59" spans="1:17" s="31" customFormat="1" ht="89.25" hidden="1">
      <c r="A59" s="11"/>
      <c r="B59" s="1" t="s">
        <v>46</v>
      </c>
      <c r="C59" s="7"/>
      <c r="D59" s="3" t="s">
        <v>14</v>
      </c>
      <c r="E59" s="48">
        <v>13</v>
      </c>
      <c r="F59" s="3" t="s">
        <v>166</v>
      </c>
      <c r="G59" s="3" t="s">
        <v>47</v>
      </c>
      <c r="H59" s="8">
        <f t="shared" si="18"/>
        <v>5156.3999999999996</v>
      </c>
      <c r="I59" s="12">
        <f>I60</f>
        <v>0</v>
      </c>
      <c r="J59" s="12">
        <f>J60</f>
        <v>5156.3999999999996</v>
      </c>
      <c r="K59" s="12">
        <f>K60</f>
        <v>0</v>
      </c>
      <c r="L59" s="12">
        <f>L60</f>
        <v>0</v>
      </c>
      <c r="M59" s="8">
        <f t="shared" si="28"/>
        <v>5156.3999999999996</v>
      </c>
      <c r="N59" s="12">
        <f>N60</f>
        <v>0</v>
      </c>
      <c r="O59" s="12">
        <f>O60</f>
        <v>5156.3999999999996</v>
      </c>
      <c r="P59" s="12">
        <f>P60</f>
        <v>0</v>
      </c>
      <c r="Q59" s="12">
        <f>Q60</f>
        <v>0</v>
      </c>
    </row>
    <row r="60" spans="1:17" s="31" customFormat="1" ht="38.25" hidden="1">
      <c r="A60" s="11"/>
      <c r="B60" s="1" t="s">
        <v>96</v>
      </c>
      <c r="C60" s="7"/>
      <c r="D60" s="3" t="s">
        <v>14</v>
      </c>
      <c r="E60" s="48">
        <v>13</v>
      </c>
      <c r="F60" s="3" t="s">
        <v>166</v>
      </c>
      <c r="G60" s="3" t="s">
        <v>97</v>
      </c>
      <c r="H60" s="8">
        <f t="shared" si="18"/>
        <v>5156.3999999999996</v>
      </c>
      <c r="I60" s="12">
        <f>I61+I62</f>
        <v>0</v>
      </c>
      <c r="J60" s="12">
        <f>J61+J62</f>
        <v>5156.3999999999996</v>
      </c>
      <c r="K60" s="12">
        <f>K61+K62</f>
        <v>0</v>
      </c>
      <c r="L60" s="12">
        <f>L61+L62</f>
        <v>0</v>
      </c>
      <c r="M60" s="8">
        <f t="shared" si="28"/>
        <v>5156.3999999999996</v>
      </c>
      <c r="N60" s="12">
        <f>N61+N62</f>
        <v>0</v>
      </c>
      <c r="O60" s="12">
        <f>O61+O62</f>
        <v>5156.3999999999996</v>
      </c>
      <c r="P60" s="12">
        <f>P61+P62</f>
        <v>0</v>
      </c>
      <c r="Q60" s="12">
        <f>Q61+Q62</f>
        <v>0</v>
      </c>
    </row>
    <row r="61" spans="1:17" s="31" customFormat="1" ht="51" hidden="1">
      <c r="A61" s="11"/>
      <c r="B61" s="1" t="s">
        <v>98</v>
      </c>
      <c r="C61" s="7"/>
      <c r="D61" s="3" t="s">
        <v>14</v>
      </c>
      <c r="E61" s="48">
        <v>13</v>
      </c>
      <c r="F61" s="3" t="s">
        <v>166</v>
      </c>
      <c r="G61" s="3" t="s">
        <v>99</v>
      </c>
      <c r="H61" s="8">
        <f t="shared" si="18"/>
        <v>4757.3999999999996</v>
      </c>
      <c r="I61" s="12">
        <v>0</v>
      </c>
      <c r="J61" s="12">
        <v>4757.3999999999996</v>
      </c>
      <c r="K61" s="12">
        <v>0</v>
      </c>
      <c r="L61" s="12">
        <v>0</v>
      </c>
      <c r="M61" s="8">
        <f t="shared" si="28"/>
        <v>4757.3999999999996</v>
      </c>
      <c r="N61" s="12">
        <v>0</v>
      </c>
      <c r="O61" s="12">
        <v>4757.3999999999996</v>
      </c>
      <c r="P61" s="12">
        <v>0</v>
      </c>
      <c r="Q61" s="12">
        <v>0</v>
      </c>
    </row>
    <row r="62" spans="1:17" s="31" customFormat="1" ht="51" hidden="1">
      <c r="A62" s="11"/>
      <c r="B62" s="1" t="s">
        <v>100</v>
      </c>
      <c r="C62" s="7"/>
      <c r="D62" s="3" t="s">
        <v>14</v>
      </c>
      <c r="E62" s="48">
        <v>13</v>
      </c>
      <c r="F62" s="3" t="s">
        <v>166</v>
      </c>
      <c r="G62" s="3" t="s">
        <v>101</v>
      </c>
      <c r="H62" s="8">
        <f t="shared" si="18"/>
        <v>399</v>
      </c>
      <c r="I62" s="12">
        <v>0</v>
      </c>
      <c r="J62" s="12">
        <v>399</v>
      </c>
      <c r="K62" s="12">
        <v>0</v>
      </c>
      <c r="L62" s="12">
        <v>0</v>
      </c>
      <c r="M62" s="8">
        <f t="shared" si="28"/>
        <v>399</v>
      </c>
      <c r="N62" s="12">
        <v>0</v>
      </c>
      <c r="O62" s="12">
        <v>399</v>
      </c>
      <c r="P62" s="12">
        <v>0</v>
      </c>
      <c r="Q62" s="12">
        <v>0</v>
      </c>
    </row>
    <row r="63" spans="1:17" s="31" customFormat="1" ht="25.5" hidden="1">
      <c r="A63" s="11"/>
      <c r="B63" s="1" t="s">
        <v>48</v>
      </c>
      <c r="C63" s="7"/>
      <c r="D63" s="3" t="s">
        <v>14</v>
      </c>
      <c r="E63" s="48">
        <v>13</v>
      </c>
      <c r="F63" s="3" t="s">
        <v>166</v>
      </c>
      <c r="G63" s="3" t="s">
        <v>49</v>
      </c>
      <c r="H63" s="8">
        <f t="shared" si="18"/>
        <v>2198.3000000000002</v>
      </c>
      <c r="I63" s="12">
        <f t="shared" ref="I63:Q63" si="29">I64</f>
        <v>0</v>
      </c>
      <c r="J63" s="12">
        <f t="shared" si="29"/>
        <v>2198.3000000000002</v>
      </c>
      <c r="K63" s="12">
        <f t="shared" si="29"/>
        <v>0</v>
      </c>
      <c r="L63" s="12">
        <f t="shared" si="29"/>
        <v>0</v>
      </c>
      <c r="M63" s="8">
        <f t="shared" si="28"/>
        <v>2198.3000000000002</v>
      </c>
      <c r="N63" s="12">
        <f t="shared" si="29"/>
        <v>0</v>
      </c>
      <c r="O63" s="12">
        <f t="shared" si="29"/>
        <v>2198.3000000000002</v>
      </c>
      <c r="P63" s="12">
        <f t="shared" si="29"/>
        <v>0</v>
      </c>
      <c r="Q63" s="12">
        <f t="shared" si="29"/>
        <v>0</v>
      </c>
    </row>
    <row r="64" spans="1:17" s="31" customFormat="1" ht="38.25" hidden="1">
      <c r="A64" s="11"/>
      <c r="B64" s="1" t="s">
        <v>50</v>
      </c>
      <c r="C64" s="7"/>
      <c r="D64" s="3" t="s">
        <v>14</v>
      </c>
      <c r="E64" s="48">
        <v>13</v>
      </c>
      <c r="F64" s="3" t="s">
        <v>166</v>
      </c>
      <c r="G64" s="3" t="s">
        <v>51</v>
      </c>
      <c r="H64" s="8">
        <f t="shared" si="18"/>
        <v>2198.3000000000002</v>
      </c>
      <c r="I64" s="12">
        <f>I66</f>
        <v>0</v>
      </c>
      <c r="J64" s="12">
        <f>J65+J66</f>
        <v>2198.3000000000002</v>
      </c>
      <c r="K64" s="12">
        <f>K66</f>
        <v>0</v>
      </c>
      <c r="L64" s="12">
        <f>L66</f>
        <v>0</v>
      </c>
      <c r="M64" s="8">
        <f t="shared" si="28"/>
        <v>2198.3000000000002</v>
      </c>
      <c r="N64" s="12">
        <f>N66</f>
        <v>0</v>
      </c>
      <c r="O64" s="12">
        <f>O65+O66</f>
        <v>2198.3000000000002</v>
      </c>
      <c r="P64" s="12">
        <f>P66</f>
        <v>0</v>
      </c>
      <c r="Q64" s="12">
        <f>Q66</f>
        <v>0</v>
      </c>
    </row>
    <row r="65" spans="1:17" s="31" customFormat="1" ht="38.25" hidden="1">
      <c r="A65" s="11"/>
      <c r="B65" s="1" t="s">
        <v>55</v>
      </c>
      <c r="C65" s="7"/>
      <c r="D65" s="3" t="s">
        <v>14</v>
      </c>
      <c r="E65" s="48">
        <v>14</v>
      </c>
      <c r="F65" s="3" t="s">
        <v>166</v>
      </c>
      <c r="G65" s="3" t="s">
        <v>54</v>
      </c>
      <c r="H65" s="8">
        <f t="shared" si="18"/>
        <v>60</v>
      </c>
      <c r="I65" s="12">
        <v>0</v>
      </c>
      <c r="J65" s="12">
        <v>60</v>
      </c>
      <c r="K65" s="12">
        <v>0</v>
      </c>
      <c r="L65" s="12">
        <v>0</v>
      </c>
      <c r="M65" s="8">
        <f t="shared" si="28"/>
        <v>60</v>
      </c>
      <c r="N65" s="12">
        <v>0</v>
      </c>
      <c r="O65" s="12">
        <v>60</v>
      </c>
      <c r="P65" s="12">
        <v>0</v>
      </c>
      <c r="Q65" s="12">
        <v>0</v>
      </c>
    </row>
    <row r="66" spans="1:17" s="31" customFormat="1" ht="38.25" hidden="1">
      <c r="A66" s="11"/>
      <c r="B66" s="1" t="s">
        <v>52</v>
      </c>
      <c r="C66" s="7"/>
      <c r="D66" s="3" t="s">
        <v>14</v>
      </c>
      <c r="E66" s="48">
        <v>13</v>
      </c>
      <c r="F66" s="3" t="s">
        <v>166</v>
      </c>
      <c r="G66" s="3" t="s">
        <v>53</v>
      </c>
      <c r="H66" s="8">
        <f t="shared" si="18"/>
        <v>2138.3000000000002</v>
      </c>
      <c r="I66" s="12">
        <v>0</v>
      </c>
      <c r="J66" s="12">
        <v>2138.3000000000002</v>
      </c>
      <c r="K66" s="12">
        <v>0</v>
      </c>
      <c r="L66" s="12">
        <v>0</v>
      </c>
      <c r="M66" s="8">
        <f t="shared" si="28"/>
        <v>2138.3000000000002</v>
      </c>
      <c r="N66" s="12">
        <v>0</v>
      </c>
      <c r="O66" s="12">
        <v>2138.3000000000002</v>
      </c>
      <c r="P66" s="12">
        <v>0</v>
      </c>
      <c r="Q66" s="12">
        <v>0</v>
      </c>
    </row>
    <row r="67" spans="1:17" s="31" customFormat="1" ht="53.25" customHeight="1">
      <c r="A67" s="11"/>
      <c r="B67" s="1" t="s">
        <v>167</v>
      </c>
      <c r="C67" s="7"/>
      <c r="D67" s="3" t="s">
        <v>14</v>
      </c>
      <c r="E67" s="3" t="s">
        <v>109</v>
      </c>
      <c r="F67" s="3" t="s">
        <v>111</v>
      </c>
      <c r="G67" s="3"/>
      <c r="H67" s="8">
        <f t="shared" si="18"/>
        <v>-300</v>
      </c>
      <c r="I67" s="12">
        <f>I73</f>
        <v>-300</v>
      </c>
      <c r="J67" s="12">
        <f t="shared" ref="J67:L67" si="30">J68+J73</f>
        <v>0</v>
      </c>
      <c r="K67" s="12">
        <f t="shared" si="30"/>
        <v>0</v>
      </c>
      <c r="L67" s="12">
        <f t="shared" si="30"/>
        <v>0</v>
      </c>
      <c r="M67" s="8">
        <f t="shared" si="28"/>
        <v>-300</v>
      </c>
      <c r="N67" s="12">
        <f>N73</f>
        <v>-300</v>
      </c>
      <c r="O67" s="12">
        <f t="shared" ref="O67:Q67" si="31">O68+O73</f>
        <v>0</v>
      </c>
      <c r="P67" s="12">
        <f t="shared" si="31"/>
        <v>0</v>
      </c>
      <c r="Q67" s="12">
        <f t="shared" si="31"/>
        <v>0</v>
      </c>
    </row>
    <row r="68" spans="1:17" s="31" customFormat="1" ht="36.75" hidden="1" customHeight="1">
      <c r="A68" s="11"/>
      <c r="B68" s="1" t="s">
        <v>118</v>
      </c>
      <c r="C68" s="7"/>
      <c r="D68" s="3" t="s">
        <v>14</v>
      </c>
      <c r="E68" s="3" t="s">
        <v>109</v>
      </c>
      <c r="F68" s="3" t="s">
        <v>119</v>
      </c>
      <c r="G68" s="3"/>
      <c r="H68" s="8">
        <f>SUM(I68:L68)</f>
        <v>50</v>
      </c>
      <c r="I68" s="12">
        <f>I69</f>
        <v>50</v>
      </c>
      <c r="J68" s="12">
        <f t="shared" ref="J68:L71" si="32">J69</f>
        <v>0</v>
      </c>
      <c r="K68" s="12">
        <f t="shared" si="32"/>
        <v>0</v>
      </c>
      <c r="L68" s="12">
        <f t="shared" si="32"/>
        <v>0</v>
      </c>
      <c r="M68" s="8">
        <f>SUM(N68:Q68)</f>
        <v>50</v>
      </c>
      <c r="N68" s="12">
        <f>N69</f>
        <v>50</v>
      </c>
      <c r="O68" s="12">
        <f t="shared" ref="O68:Q71" si="33">O69</f>
        <v>0</v>
      </c>
      <c r="P68" s="12">
        <f t="shared" si="33"/>
        <v>0</v>
      </c>
      <c r="Q68" s="12">
        <f t="shared" si="33"/>
        <v>0</v>
      </c>
    </row>
    <row r="69" spans="1:17" s="31" customFormat="1" ht="102" hidden="1">
      <c r="A69" s="11"/>
      <c r="B69" s="1" t="s">
        <v>168</v>
      </c>
      <c r="C69" s="7"/>
      <c r="D69" s="3" t="s">
        <v>14</v>
      </c>
      <c r="E69" s="3" t="s">
        <v>109</v>
      </c>
      <c r="F69" s="3" t="s">
        <v>120</v>
      </c>
      <c r="G69" s="3"/>
      <c r="H69" s="8">
        <f>SUM(I69:L69)</f>
        <v>50</v>
      </c>
      <c r="I69" s="12">
        <f>I70</f>
        <v>50</v>
      </c>
      <c r="J69" s="12">
        <f t="shared" si="32"/>
        <v>0</v>
      </c>
      <c r="K69" s="12">
        <f t="shared" si="32"/>
        <v>0</v>
      </c>
      <c r="L69" s="12">
        <f t="shared" si="32"/>
        <v>0</v>
      </c>
      <c r="M69" s="8">
        <f>SUM(N69:Q69)</f>
        <v>50</v>
      </c>
      <c r="N69" s="12">
        <f>N70</f>
        <v>50</v>
      </c>
      <c r="O69" s="12">
        <f t="shared" si="33"/>
        <v>0</v>
      </c>
      <c r="P69" s="12">
        <f t="shared" si="33"/>
        <v>0</v>
      </c>
      <c r="Q69" s="12">
        <f t="shared" si="33"/>
        <v>0</v>
      </c>
    </row>
    <row r="70" spans="1:17" s="31" customFormat="1" ht="38.25" hidden="1">
      <c r="A70" s="11"/>
      <c r="B70" s="1" t="s">
        <v>73</v>
      </c>
      <c r="C70" s="18"/>
      <c r="D70" s="3" t="s">
        <v>14</v>
      </c>
      <c r="E70" s="3" t="s">
        <v>109</v>
      </c>
      <c r="F70" s="3" t="s">
        <v>120</v>
      </c>
      <c r="G70" s="3" t="s">
        <v>49</v>
      </c>
      <c r="H70" s="8">
        <f t="shared" si="18"/>
        <v>50</v>
      </c>
      <c r="I70" s="12">
        <f>I71</f>
        <v>50</v>
      </c>
      <c r="J70" s="12">
        <f t="shared" si="32"/>
        <v>0</v>
      </c>
      <c r="K70" s="12">
        <f t="shared" si="32"/>
        <v>0</v>
      </c>
      <c r="L70" s="12">
        <f t="shared" si="32"/>
        <v>0</v>
      </c>
      <c r="M70" s="8">
        <f t="shared" ref="M70:M73" si="34">N70+O70+P70+Q70</f>
        <v>50</v>
      </c>
      <c r="N70" s="12">
        <f>N71</f>
        <v>50</v>
      </c>
      <c r="O70" s="12">
        <f t="shared" si="33"/>
        <v>0</v>
      </c>
      <c r="P70" s="12">
        <f t="shared" si="33"/>
        <v>0</v>
      </c>
      <c r="Q70" s="12">
        <f t="shared" si="33"/>
        <v>0</v>
      </c>
    </row>
    <row r="71" spans="1:17" s="31" customFormat="1" ht="42.75" hidden="1" customHeight="1">
      <c r="A71" s="11"/>
      <c r="B71" s="1" t="s">
        <v>50</v>
      </c>
      <c r="C71" s="18"/>
      <c r="D71" s="3" t="s">
        <v>14</v>
      </c>
      <c r="E71" s="3" t="s">
        <v>109</v>
      </c>
      <c r="F71" s="3" t="s">
        <v>120</v>
      </c>
      <c r="G71" s="3" t="s">
        <v>51</v>
      </c>
      <c r="H71" s="8">
        <f t="shared" si="18"/>
        <v>50</v>
      </c>
      <c r="I71" s="12">
        <f>I72</f>
        <v>50</v>
      </c>
      <c r="J71" s="12">
        <f t="shared" si="32"/>
        <v>0</v>
      </c>
      <c r="K71" s="12">
        <f t="shared" si="32"/>
        <v>0</v>
      </c>
      <c r="L71" s="12">
        <f t="shared" si="32"/>
        <v>0</v>
      </c>
      <c r="M71" s="8">
        <f t="shared" si="34"/>
        <v>50</v>
      </c>
      <c r="N71" s="12">
        <f>N72</f>
        <v>50</v>
      </c>
      <c r="O71" s="12">
        <f t="shared" si="33"/>
        <v>0</v>
      </c>
      <c r="P71" s="12">
        <f t="shared" si="33"/>
        <v>0</v>
      </c>
      <c r="Q71" s="12">
        <f t="shared" si="33"/>
        <v>0</v>
      </c>
    </row>
    <row r="72" spans="1:17" s="31" customFormat="1" ht="42.75" hidden="1" customHeight="1">
      <c r="A72" s="11"/>
      <c r="B72" s="1" t="s">
        <v>52</v>
      </c>
      <c r="C72" s="18"/>
      <c r="D72" s="3" t="s">
        <v>14</v>
      </c>
      <c r="E72" s="3" t="s">
        <v>109</v>
      </c>
      <c r="F72" s="3" t="s">
        <v>120</v>
      </c>
      <c r="G72" s="3" t="s">
        <v>53</v>
      </c>
      <c r="H72" s="8">
        <f t="shared" si="18"/>
        <v>50</v>
      </c>
      <c r="I72" s="12">
        <v>50</v>
      </c>
      <c r="J72" s="12">
        <v>0</v>
      </c>
      <c r="K72" s="12">
        <v>0</v>
      </c>
      <c r="L72" s="12">
        <v>0</v>
      </c>
      <c r="M72" s="8">
        <f t="shared" si="34"/>
        <v>50</v>
      </c>
      <c r="N72" s="12">
        <v>50</v>
      </c>
      <c r="O72" s="12">
        <v>0</v>
      </c>
      <c r="P72" s="12">
        <v>0</v>
      </c>
      <c r="Q72" s="12">
        <v>0</v>
      </c>
    </row>
    <row r="73" spans="1:17" s="31" customFormat="1" ht="51">
      <c r="A73" s="11"/>
      <c r="B73" s="1" t="s">
        <v>121</v>
      </c>
      <c r="C73" s="7"/>
      <c r="D73" s="3" t="s">
        <v>14</v>
      </c>
      <c r="E73" s="48">
        <v>13</v>
      </c>
      <c r="F73" s="3" t="s">
        <v>122</v>
      </c>
      <c r="G73" s="3"/>
      <c r="H73" s="8">
        <f t="shared" si="18"/>
        <v>-300</v>
      </c>
      <c r="I73" s="12">
        <f>I74</f>
        <v>-300</v>
      </c>
      <c r="J73" s="12">
        <f t="shared" ref="J73:L76" si="35">J74</f>
        <v>0</v>
      </c>
      <c r="K73" s="12">
        <f t="shared" si="35"/>
        <v>0</v>
      </c>
      <c r="L73" s="12">
        <f t="shared" si="35"/>
        <v>0</v>
      </c>
      <c r="M73" s="8">
        <f t="shared" si="34"/>
        <v>-300</v>
      </c>
      <c r="N73" s="12">
        <f>N74</f>
        <v>-300</v>
      </c>
      <c r="O73" s="12">
        <f t="shared" ref="O73:Q76" si="36">O74</f>
        <v>0</v>
      </c>
      <c r="P73" s="12">
        <f t="shared" si="36"/>
        <v>0</v>
      </c>
      <c r="Q73" s="12">
        <f t="shared" si="36"/>
        <v>0</v>
      </c>
    </row>
    <row r="74" spans="1:17" s="31" customFormat="1" ht="114.75">
      <c r="A74" s="11"/>
      <c r="B74" s="1" t="s">
        <v>169</v>
      </c>
      <c r="C74" s="7"/>
      <c r="D74" s="3" t="s">
        <v>14</v>
      </c>
      <c r="E74" s="48">
        <v>13</v>
      </c>
      <c r="F74" s="3" t="s">
        <v>123</v>
      </c>
      <c r="G74" s="3"/>
      <c r="H74" s="8">
        <f>SUM(I74:L74)</f>
        <v>-300</v>
      </c>
      <c r="I74" s="12">
        <f>I75</f>
        <v>-300</v>
      </c>
      <c r="J74" s="12">
        <f t="shared" si="35"/>
        <v>0</v>
      </c>
      <c r="K74" s="12">
        <f t="shared" si="35"/>
        <v>0</v>
      </c>
      <c r="L74" s="12">
        <f t="shared" si="35"/>
        <v>0</v>
      </c>
      <c r="M74" s="8">
        <f>SUM(N74:Q74)</f>
        <v>-300</v>
      </c>
      <c r="N74" s="12">
        <f>N75</f>
        <v>-300</v>
      </c>
      <c r="O74" s="12">
        <f t="shared" si="36"/>
        <v>0</v>
      </c>
      <c r="P74" s="12">
        <f t="shared" si="36"/>
        <v>0</v>
      </c>
      <c r="Q74" s="12">
        <f t="shared" si="36"/>
        <v>0</v>
      </c>
    </row>
    <row r="75" spans="1:17" s="31" customFormat="1" ht="38.25">
      <c r="A75" s="11"/>
      <c r="B75" s="1" t="s">
        <v>73</v>
      </c>
      <c r="C75" s="7"/>
      <c r="D75" s="3" t="s">
        <v>14</v>
      </c>
      <c r="E75" s="48">
        <v>13</v>
      </c>
      <c r="F75" s="3" t="s">
        <v>123</v>
      </c>
      <c r="G75" s="3" t="s">
        <v>49</v>
      </c>
      <c r="H75" s="8">
        <f t="shared" si="18"/>
        <v>-300</v>
      </c>
      <c r="I75" s="12">
        <f>I76</f>
        <v>-300</v>
      </c>
      <c r="J75" s="12">
        <f t="shared" si="35"/>
        <v>0</v>
      </c>
      <c r="K75" s="12">
        <f t="shared" si="35"/>
        <v>0</v>
      </c>
      <c r="L75" s="12">
        <f t="shared" si="35"/>
        <v>0</v>
      </c>
      <c r="M75" s="8">
        <f t="shared" ref="M75:M77" si="37">N75+O75+P75+Q75</f>
        <v>-300</v>
      </c>
      <c r="N75" s="12">
        <f>N76</f>
        <v>-300</v>
      </c>
      <c r="O75" s="12">
        <f t="shared" si="36"/>
        <v>0</v>
      </c>
      <c r="P75" s="12">
        <f t="shared" si="36"/>
        <v>0</v>
      </c>
      <c r="Q75" s="12">
        <f t="shared" si="36"/>
        <v>0</v>
      </c>
    </row>
    <row r="76" spans="1:17" s="31" customFormat="1" ht="39.950000000000003" customHeight="1">
      <c r="A76" s="11"/>
      <c r="B76" s="1" t="s">
        <v>50</v>
      </c>
      <c r="C76" s="7"/>
      <c r="D76" s="3" t="s">
        <v>14</v>
      </c>
      <c r="E76" s="48">
        <v>13</v>
      </c>
      <c r="F76" s="3" t="s">
        <v>123</v>
      </c>
      <c r="G76" s="3" t="s">
        <v>51</v>
      </c>
      <c r="H76" s="8">
        <f t="shared" si="18"/>
        <v>-300</v>
      </c>
      <c r="I76" s="12">
        <f>I77</f>
        <v>-300</v>
      </c>
      <c r="J76" s="12">
        <f t="shared" si="35"/>
        <v>0</v>
      </c>
      <c r="K76" s="12">
        <f t="shared" si="35"/>
        <v>0</v>
      </c>
      <c r="L76" s="12">
        <f t="shared" si="35"/>
        <v>0</v>
      </c>
      <c r="M76" s="8">
        <f t="shared" si="37"/>
        <v>-300</v>
      </c>
      <c r="N76" s="12">
        <f>N77</f>
        <v>-300</v>
      </c>
      <c r="O76" s="12">
        <f t="shared" si="36"/>
        <v>0</v>
      </c>
      <c r="P76" s="12">
        <f t="shared" si="36"/>
        <v>0</v>
      </c>
      <c r="Q76" s="12">
        <f t="shared" si="36"/>
        <v>0</v>
      </c>
    </row>
    <row r="77" spans="1:17" s="31" customFormat="1" ht="39.950000000000003" customHeight="1">
      <c r="A77" s="11"/>
      <c r="B77" s="1" t="s">
        <v>52</v>
      </c>
      <c r="C77" s="7"/>
      <c r="D77" s="3" t="s">
        <v>14</v>
      </c>
      <c r="E77" s="48">
        <v>13</v>
      </c>
      <c r="F77" s="3" t="s">
        <v>123</v>
      </c>
      <c r="G77" s="3" t="s">
        <v>53</v>
      </c>
      <c r="H77" s="8">
        <f t="shared" si="18"/>
        <v>-300</v>
      </c>
      <c r="I77" s="12">
        <f>-300</f>
        <v>-300</v>
      </c>
      <c r="J77" s="12">
        <v>0</v>
      </c>
      <c r="K77" s="12">
        <v>0</v>
      </c>
      <c r="L77" s="12">
        <v>0</v>
      </c>
      <c r="M77" s="8">
        <f t="shared" si="37"/>
        <v>-300</v>
      </c>
      <c r="N77" s="12">
        <f>-300</f>
        <v>-300</v>
      </c>
      <c r="O77" s="12">
        <v>0</v>
      </c>
      <c r="P77" s="12">
        <v>0</v>
      </c>
      <c r="Q77" s="12">
        <v>0</v>
      </c>
    </row>
    <row r="78" spans="1:17" s="31" customFormat="1" ht="12.75">
      <c r="A78" s="11"/>
      <c r="B78" s="1" t="s">
        <v>173</v>
      </c>
      <c r="C78" s="7"/>
      <c r="D78" s="3" t="s">
        <v>14</v>
      </c>
      <c r="E78" s="48">
        <v>13</v>
      </c>
      <c r="F78" s="3" t="s">
        <v>136</v>
      </c>
      <c r="G78" s="3"/>
      <c r="H78" s="8">
        <f>SUM(I78:L78)</f>
        <v>300</v>
      </c>
      <c r="I78" s="12">
        <f>I79</f>
        <v>300</v>
      </c>
      <c r="J78" s="12">
        <f t="shared" ref="J78:L81" si="38">J79</f>
        <v>0</v>
      </c>
      <c r="K78" s="12">
        <f t="shared" si="38"/>
        <v>0</v>
      </c>
      <c r="L78" s="12">
        <f t="shared" si="38"/>
        <v>0</v>
      </c>
      <c r="M78" s="8">
        <f>SUM(N78:Q78)</f>
        <v>300</v>
      </c>
      <c r="N78" s="12">
        <f>N79</f>
        <v>300</v>
      </c>
      <c r="O78" s="12">
        <f t="shared" ref="O78:O81" si="39">O79</f>
        <v>0</v>
      </c>
      <c r="P78" s="12">
        <f t="shared" ref="P78:P81" si="40">P79</f>
        <v>0</v>
      </c>
      <c r="Q78" s="12">
        <f t="shared" ref="Q78:Q81" si="41">Q79</f>
        <v>0</v>
      </c>
    </row>
    <row r="79" spans="1:17" s="31" customFormat="1" ht="12.75">
      <c r="A79" s="11"/>
      <c r="B79" s="1" t="s">
        <v>241</v>
      </c>
      <c r="C79" s="7"/>
      <c r="D79" s="3" t="s">
        <v>14</v>
      </c>
      <c r="E79" s="48">
        <v>13</v>
      </c>
      <c r="F79" s="3" t="s">
        <v>138</v>
      </c>
      <c r="G79" s="3"/>
      <c r="H79" s="8">
        <f>SUM(I79:L79)</f>
        <v>300</v>
      </c>
      <c r="I79" s="12">
        <f>I80</f>
        <v>300</v>
      </c>
      <c r="J79" s="12">
        <f t="shared" si="38"/>
        <v>0</v>
      </c>
      <c r="K79" s="12">
        <f t="shared" si="38"/>
        <v>0</v>
      </c>
      <c r="L79" s="12">
        <f t="shared" si="38"/>
        <v>0</v>
      </c>
      <c r="M79" s="8">
        <f>SUM(N79:Q79)</f>
        <v>300</v>
      </c>
      <c r="N79" s="12">
        <f>N80</f>
        <v>300</v>
      </c>
      <c r="O79" s="12">
        <f t="shared" si="39"/>
        <v>0</v>
      </c>
      <c r="P79" s="12">
        <f t="shared" si="40"/>
        <v>0</v>
      </c>
      <c r="Q79" s="12">
        <f t="shared" si="41"/>
        <v>0</v>
      </c>
    </row>
    <row r="80" spans="1:17" s="31" customFormat="1" ht="38.25">
      <c r="A80" s="11"/>
      <c r="B80" s="1" t="s">
        <v>73</v>
      </c>
      <c r="C80" s="7"/>
      <c r="D80" s="3" t="s">
        <v>14</v>
      </c>
      <c r="E80" s="48">
        <v>13</v>
      </c>
      <c r="F80" s="3" t="s">
        <v>138</v>
      </c>
      <c r="G80" s="3" t="s">
        <v>49</v>
      </c>
      <c r="H80" s="8">
        <f t="shared" ref="H80:H82" si="42">I80+J80+K80+L80</f>
        <v>300</v>
      </c>
      <c r="I80" s="12">
        <f>I81</f>
        <v>300</v>
      </c>
      <c r="J80" s="12">
        <f t="shared" si="38"/>
        <v>0</v>
      </c>
      <c r="K80" s="12">
        <f t="shared" si="38"/>
        <v>0</v>
      </c>
      <c r="L80" s="12">
        <f t="shared" si="38"/>
        <v>0</v>
      </c>
      <c r="M80" s="8">
        <f t="shared" ref="M80:M82" si="43">N80+O80+P80+Q80</f>
        <v>300</v>
      </c>
      <c r="N80" s="12">
        <f>N81</f>
        <v>300</v>
      </c>
      <c r="O80" s="12">
        <f t="shared" si="39"/>
        <v>0</v>
      </c>
      <c r="P80" s="12">
        <f t="shared" si="40"/>
        <v>0</v>
      </c>
      <c r="Q80" s="12">
        <f t="shared" si="41"/>
        <v>0</v>
      </c>
    </row>
    <row r="81" spans="1:17" s="31" customFormat="1" ht="39.950000000000003" customHeight="1">
      <c r="A81" s="11"/>
      <c r="B81" s="1" t="s">
        <v>50</v>
      </c>
      <c r="C81" s="7"/>
      <c r="D81" s="3" t="s">
        <v>14</v>
      </c>
      <c r="E81" s="48">
        <v>13</v>
      </c>
      <c r="F81" s="3" t="s">
        <v>138</v>
      </c>
      <c r="G81" s="3" t="s">
        <v>51</v>
      </c>
      <c r="H81" s="8">
        <f t="shared" si="42"/>
        <v>300</v>
      </c>
      <c r="I81" s="12">
        <f>I82</f>
        <v>300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8">
        <f t="shared" si="43"/>
        <v>300</v>
      </c>
      <c r="N81" s="12">
        <f>N82</f>
        <v>300</v>
      </c>
      <c r="O81" s="12">
        <f t="shared" si="39"/>
        <v>0</v>
      </c>
      <c r="P81" s="12">
        <f t="shared" si="40"/>
        <v>0</v>
      </c>
      <c r="Q81" s="12">
        <f t="shared" si="41"/>
        <v>0</v>
      </c>
    </row>
    <row r="82" spans="1:17" s="31" customFormat="1" ht="39.950000000000003" customHeight="1">
      <c r="A82" s="11"/>
      <c r="B82" s="1" t="s">
        <v>52</v>
      </c>
      <c r="C82" s="7"/>
      <c r="D82" s="3" t="s">
        <v>14</v>
      </c>
      <c r="E82" s="48">
        <v>13</v>
      </c>
      <c r="F82" s="3" t="s">
        <v>138</v>
      </c>
      <c r="G82" s="3" t="s">
        <v>53</v>
      </c>
      <c r="H82" s="8">
        <f t="shared" si="42"/>
        <v>300</v>
      </c>
      <c r="I82" s="12">
        <v>300</v>
      </c>
      <c r="J82" s="12">
        <v>0</v>
      </c>
      <c r="K82" s="12">
        <v>0</v>
      </c>
      <c r="L82" s="12">
        <v>0</v>
      </c>
      <c r="M82" s="8">
        <f t="shared" si="43"/>
        <v>300</v>
      </c>
      <c r="N82" s="12">
        <v>300</v>
      </c>
      <c r="O82" s="12">
        <v>0</v>
      </c>
      <c r="P82" s="12">
        <v>0</v>
      </c>
      <c r="Q82" s="12">
        <v>0</v>
      </c>
    </row>
    <row r="83" spans="1:17" s="30" customFormat="1" ht="25.5">
      <c r="A83" s="5"/>
      <c r="B83" s="6" t="s">
        <v>2</v>
      </c>
      <c r="C83" s="7"/>
      <c r="D83" s="4" t="s">
        <v>17</v>
      </c>
      <c r="E83" s="4" t="s">
        <v>15</v>
      </c>
      <c r="F83" s="4"/>
      <c r="G83" s="4"/>
      <c r="H83" s="8">
        <f t="shared" ref="H83:H84" si="44">I83+J83+K83+L83</f>
        <v>0</v>
      </c>
      <c r="I83" s="8">
        <f>I84</f>
        <v>14.9</v>
      </c>
      <c r="J83" s="8">
        <f t="shared" ref="J83:Q83" si="45">J84</f>
        <v>0</v>
      </c>
      <c r="K83" s="8">
        <f t="shared" si="45"/>
        <v>-14.9</v>
      </c>
      <c r="L83" s="8">
        <f t="shared" si="45"/>
        <v>0</v>
      </c>
      <c r="M83" s="8">
        <f t="shared" si="45"/>
        <v>0</v>
      </c>
      <c r="N83" s="8">
        <f t="shared" si="45"/>
        <v>14.9</v>
      </c>
      <c r="O83" s="8">
        <f t="shared" si="45"/>
        <v>0</v>
      </c>
      <c r="P83" s="8">
        <f t="shared" si="45"/>
        <v>-14.9</v>
      </c>
      <c r="Q83" s="8">
        <f t="shared" si="45"/>
        <v>0</v>
      </c>
    </row>
    <row r="84" spans="1:17" s="30" customFormat="1" ht="53.25" customHeight="1">
      <c r="A84" s="5"/>
      <c r="B84" s="6" t="s">
        <v>35</v>
      </c>
      <c r="C84" s="7"/>
      <c r="D84" s="4" t="s">
        <v>17</v>
      </c>
      <c r="E84" s="4" t="s">
        <v>32</v>
      </c>
      <c r="F84" s="4"/>
      <c r="G84" s="4"/>
      <c r="H84" s="8">
        <f t="shared" si="44"/>
        <v>0</v>
      </c>
      <c r="I84" s="8">
        <f>I85</f>
        <v>14.9</v>
      </c>
      <c r="J84" s="8">
        <f t="shared" ref="J84:L84" si="46">J85</f>
        <v>0</v>
      </c>
      <c r="K84" s="8">
        <f t="shared" si="46"/>
        <v>-14.9</v>
      </c>
      <c r="L84" s="8">
        <f t="shared" si="46"/>
        <v>0</v>
      </c>
      <c r="M84" s="8">
        <f t="shared" ref="M84" si="47">N84+O84+P84+Q84</f>
        <v>0</v>
      </c>
      <c r="N84" s="8">
        <f t="shared" ref="N84:Q84" si="48">N85</f>
        <v>14.9</v>
      </c>
      <c r="O84" s="8">
        <f t="shared" si="48"/>
        <v>0</v>
      </c>
      <c r="P84" s="8">
        <f t="shared" si="48"/>
        <v>-14.9</v>
      </c>
      <c r="Q84" s="8">
        <f t="shared" si="48"/>
        <v>0</v>
      </c>
    </row>
    <row r="85" spans="1:17" s="31" customFormat="1" ht="54.75" customHeight="1">
      <c r="A85" s="11"/>
      <c r="B85" s="1" t="s">
        <v>116</v>
      </c>
      <c r="C85" s="18"/>
      <c r="D85" s="3" t="s">
        <v>17</v>
      </c>
      <c r="E85" s="3" t="s">
        <v>32</v>
      </c>
      <c r="F85" s="3" t="s">
        <v>117</v>
      </c>
      <c r="G85" s="3"/>
      <c r="H85" s="8">
        <f>SUM(I85:L85)</f>
        <v>0</v>
      </c>
      <c r="I85" s="12">
        <f t="shared" ref="I85:J85" si="49">I86+I93+I97</f>
        <v>14.9</v>
      </c>
      <c r="J85" s="12">
        <f t="shared" si="49"/>
        <v>0</v>
      </c>
      <c r="K85" s="12">
        <f>K86+K93+K97</f>
        <v>-14.9</v>
      </c>
      <c r="L85" s="12">
        <f t="shared" ref="L85:Q85" si="50">L93+L97</f>
        <v>0</v>
      </c>
      <c r="M85" s="8">
        <f t="shared" si="50"/>
        <v>0</v>
      </c>
      <c r="N85" s="12">
        <f t="shared" si="50"/>
        <v>14.9</v>
      </c>
      <c r="O85" s="12">
        <f t="shared" si="50"/>
        <v>0</v>
      </c>
      <c r="P85" s="12">
        <f t="shared" si="50"/>
        <v>-14.9</v>
      </c>
      <c r="Q85" s="12">
        <f t="shared" si="50"/>
        <v>0</v>
      </c>
    </row>
    <row r="86" spans="1:17" s="31" customFormat="1" ht="216.75" customHeight="1">
      <c r="A86" s="11"/>
      <c r="B86" s="15" t="s">
        <v>156</v>
      </c>
      <c r="C86" s="7"/>
      <c r="D86" s="3" t="s">
        <v>17</v>
      </c>
      <c r="E86" s="3" t="s">
        <v>32</v>
      </c>
      <c r="F86" s="3" t="s">
        <v>170</v>
      </c>
      <c r="G86" s="3"/>
      <c r="H86" s="8">
        <f>SUM(I86:L86)</f>
        <v>0</v>
      </c>
      <c r="I86" s="12">
        <f>I90</f>
        <v>0</v>
      </c>
      <c r="J86" s="12">
        <f t="shared" ref="J86:L86" si="51">J90</f>
        <v>0</v>
      </c>
      <c r="K86" s="12">
        <f>K87+K90</f>
        <v>0</v>
      </c>
      <c r="L86" s="12">
        <f t="shared" si="51"/>
        <v>0</v>
      </c>
      <c r="M86" s="8">
        <f>SUM(N86:Q86)</f>
        <v>0</v>
      </c>
      <c r="N86" s="12">
        <f>N90</f>
        <v>0</v>
      </c>
      <c r="O86" s="12">
        <f t="shared" ref="O86:Q86" si="52">O90</f>
        <v>0</v>
      </c>
      <c r="P86" s="12">
        <f>P87+P90</f>
        <v>0</v>
      </c>
      <c r="Q86" s="12">
        <f t="shared" si="52"/>
        <v>0</v>
      </c>
    </row>
    <row r="87" spans="1:17" s="31" customFormat="1" ht="89.25">
      <c r="A87" s="11"/>
      <c r="B87" s="1" t="s">
        <v>46</v>
      </c>
      <c r="C87" s="2"/>
      <c r="D87" s="3" t="s">
        <v>17</v>
      </c>
      <c r="E87" s="3" t="s">
        <v>32</v>
      </c>
      <c r="F87" s="3" t="s">
        <v>170</v>
      </c>
      <c r="G87" s="3" t="s">
        <v>47</v>
      </c>
      <c r="H87" s="61">
        <f t="shared" ref="H87:H89" si="53">SUM(I87:L87)</f>
        <v>35.200000000000003</v>
      </c>
      <c r="I87" s="62">
        <f>I88</f>
        <v>0</v>
      </c>
      <c r="J87" s="62">
        <f>J88</f>
        <v>0</v>
      </c>
      <c r="K87" s="62">
        <f>K88</f>
        <v>35.200000000000003</v>
      </c>
      <c r="L87" s="62">
        <f>L88</f>
        <v>0</v>
      </c>
      <c r="M87" s="61">
        <f t="shared" ref="M87:M89" si="54">SUM(N87:Q87)</f>
        <v>35.200000000000003</v>
      </c>
      <c r="N87" s="62">
        <f>N88</f>
        <v>0</v>
      </c>
      <c r="O87" s="62">
        <f>O88</f>
        <v>0</v>
      </c>
      <c r="P87" s="62">
        <f>P88</f>
        <v>35.200000000000003</v>
      </c>
      <c r="Q87" s="62">
        <f>Q88</f>
        <v>0</v>
      </c>
    </row>
    <row r="88" spans="1:17" s="31" customFormat="1" ht="38.25">
      <c r="A88" s="11"/>
      <c r="B88" s="1" t="s">
        <v>96</v>
      </c>
      <c r="C88" s="2"/>
      <c r="D88" s="3" t="s">
        <v>17</v>
      </c>
      <c r="E88" s="3" t="s">
        <v>32</v>
      </c>
      <c r="F88" s="3" t="s">
        <v>170</v>
      </c>
      <c r="G88" s="3" t="s">
        <v>97</v>
      </c>
      <c r="H88" s="61">
        <f t="shared" si="53"/>
        <v>35.200000000000003</v>
      </c>
      <c r="I88" s="62">
        <f>I89</f>
        <v>0</v>
      </c>
      <c r="J88" s="62">
        <f t="shared" ref="J88:L88" si="55">J89</f>
        <v>0</v>
      </c>
      <c r="K88" s="62">
        <f t="shared" si="55"/>
        <v>35.200000000000003</v>
      </c>
      <c r="L88" s="62">
        <f t="shared" si="55"/>
        <v>0</v>
      </c>
      <c r="M88" s="61">
        <f t="shared" si="54"/>
        <v>35.200000000000003</v>
      </c>
      <c r="N88" s="62">
        <f>N89</f>
        <v>0</v>
      </c>
      <c r="O88" s="62">
        <f t="shared" ref="O88:Q88" si="56">O89</f>
        <v>0</v>
      </c>
      <c r="P88" s="62">
        <f t="shared" si="56"/>
        <v>35.200000000000003</v>
      </c>
      <c r="Q88" s="62">
        <f t="shared" si="56"/>
        <v>0</v>
      </c>
    </row>
    <row r="89" spans="1:17" s="31" customFormat="1" ht="93.75" customHeight="1">
      <c r="A89" s="11"/>
      <c r="B89" s="1" t="s">
        <v>189</v>
      </c>
      <c r="C89" s="2"/>
      <c r="D89" s="3" t="s">
        <v>17</v>
      </c>
      <c r="E89" s="3" t="s">
        <v>32</v>
      </c>
      <c r="F89" s="3" t="s">
        <v>170</v>
      </c>
      <c r="G89" s="3" t="s">
        <v>190</v>
      </c>
      <c r="H89" s="61">
        <f t="shared" si="53"/>
        <v>35.200000000000003</v>
      </c>
      <c r="I89" s="62">
        <v>0</v>
      </c>
      <c r="J89" s="63">
        <v>0</v>
      </c>
      <c r="K89" s="63">
        <f>35.2</f>
        <v>35.200000000000003</v>
      </c>
      <c r="L89" s="63">
        <v>0</v>
      </c>
      <c r="M89" s="61">
        <f t="shared" si="54"/>
        <v>35.200000000000003</v>
      </c>
      <c r="N89" s="62">
        <v>0</v>
      </c>
      <c r="O89" s="63">
        <v>0</v>
      </c>
      <c r="P89" s="63">
        <f>35.2</f>
        <v>35.200000000000003</v>
      </c>
      <c r="Q89" s="63">
        <v>0</v>
      </c>
    </row>
    <row r="90" spans="1:17" s="31" customFormat="1" ht="39.75" customHeight="1">
      <c r="A90" s="11"/>
      <c r="B90" s="1" t="s">
        <v>78</v>
      </c>
      <c r="C90" s="2"/>
      <c r="D90" s="3" t="s">
        <v>17</v>
      </c>
      <c r="E90" s="3" t="s">
        <v>32</v>
      </c>
      <c r="F90" s="3" t="s">
        <v>170</v>
      </c>
      <c r="G90" s="3" t="s">
        <v>49</v>
      </c>
      <c r="H90" s="8">
        <f t="shared" ref="H90:H92" si="57">SUM(I90:L90)</f>
        <v>-35.200000000000003</v>
      </c>
      <c r="I90" s="12">
        <f>I91</f>
        <v>0</v>
      </c>
      <c r="J90" s="12">
        <f>J91</f>
        <v>0</v>
      </c>
      <c r="K90" s="12">
        <f>K91</f>
        <v>-35.200000000000003</v>
      </c>
      <c r="L90" s="12">
        <f>L91</f>
        <v>0</v>
      </c>
      <c r="M90" s="8">
        <f t="shared" ref="M90:M92" si="58">SUM(N90:Q90)</f>
        <v>-35.200000000000003</v>
      </c>
      <c r="N90" s="12">
        <f>N91</f>
        <v>0</v>
      </c>
      <c r="O90" s="12">
        <f>O91</f>
        <v>0</v>
      </c>
      <c r="P90" s="12">
        <f>P91</f>
        <v>-35.200000000000003</v>
      </c>
      <c r="Q90" s="12">
        <f>Q91</f>
        <v>0</v>
      </c>
    </row>
    <row r="91" spans="1:17" s="31" customFormat="1" ht="39.75" customHeight="1">
      <c r="A91" s="11"/>
      <c r="B91" s="1" t="s">
        <v>50</v>
      </c>
      <c r="C91" s="2"/>
      <c r="D91" s="3" t="s">
        <v>17</v>
      </c>
      <c r="E91" s="3" t="s">
        <v>32</v>
      </c>
      <c r="F91" s="3" t="s">
        <v>170</v>
      </c>
      <c r="G91" s="3" t="s">
        <v>51</v>
      </c>
      <c r="H91" s="8">
        <f t="shared" si="57"/>
        <v>-35.200000000000003</v>
      </c>
      <c r="I91" s="12">
        <f>I92</f>
        <v>0</v>
      </c>
      <c r="J91" s="12">
        <f t="shared" ref="J91:L91" si="59">J92</f>
        <v>0</v>
      </c>
      <c r="K91" s="12">
        <f t="shared" si="59"/>
        <v>-35.200000000000003</v>
      </c>
      <c r="L91" s="12">
        <f t="shared" si="59"/>
        <v>0</v>
      </c>
      <c r="M91" s="8">
        <f t="shared" si="58"/>
        <v>-35.200000000000003</v>
      </c>
      <c r="N91" s="12">
        <f>N92</f>
        <v>0</v>
      </c>
      <c r="O91" s="12">
        <f t="shared" ref="O91:Q91" si="60">O92</f>
        <v>0</v>
      </c>
      <c r="P91" s="12">
        <f t="shared" si="60"/>
        <v>-35.200000000000003</v>
      </c>
      <c r="Q91" s="12">
        <f t="shared" si="60"/>
        <v>0</v>
      </c>
    </row>
    <row r="92" spans="1:17" s="31" customFormat="1" ht="39.75" customHeight="1">
      <c r="A92" s="11"/>
      <c r="B92" s="1" t="s">
        <v>52</v>
      </c>
      <c r="C92" s="2"/>
      <c r="D92" s="3" t="s">
        <v>17</v>
      </c>
      <c r="E92" s="3" t="s">
        <v>32</v>
      </c>
      <c r="F92" s="3" t="s">
        <v>170</v>
      </c>
      <c r="G92" s="3" t="s">
        <v>53</v>
      </c>
      <c r="H92" s="8">
        <f t="shared" si="57"/>
        <v>-35.200000000000003</v>
      </c>
      <c r="I92" s="12">
        <v>0</v>
      </c>
      <c r="J92" s="10">
        <v>0</v>
      </c>
      <c r="K92" s="10">
        <f>-35.2</f>
        <v>-35.200000000000003</v>
      </c>
      <c r="L92" s="10">
        <v>0</v>
      </c>
      <c r="M92" s="8">
        <f t="shared" si="58"/>
        <v>-35.200000000000003</v>
      </c>
      <c r="N92" s="12">
        <v>0</v>
      </c>
      <c r="O92" s="10">
        <v>0</v>
      </c>
      <c r="P92" s="10">
        <f>-35.2</f>
        <v>-35.200000000000003</v>
      </c>
      <c r="Q92" s="10">
        <v>0</v>
      </c>
    </row>
    <row r="93" spans="1:17" s="31" customFormat="1" ht="117.75" customHeight="1">
      <c r="A93" s="11"/>
      <c r="B93" s="1" t="s">
        <v>214</v>
      </c>
      <c r="C93" s="2"/>
      <c r="D93" s="3" t="s">
        <v>17</v>
      </c>
      <c r="E93" s="3" t="s">
        <v>32</v>
      </c>
      <c r="F93" s="3" t="s">
        <v>171</v>
      </c>
      <c r="G93" s="3"/>
      <c r="H93" s="8">
        <f>SUM(I93:L93)</f>
        <v>-14.9</v>
      </c>
      <c r="I93" s="12">
        <f>I94</f>
        <v>0</v>
      </c>
      <c r="J93" s="12">
        <f t="shared" ref="J93:K93" si="61">J94+J97</f>
        <v>0</v>
      </c>
      <c r="K93" s="12">
        <f t="shared" si="61"/>
        <v>-14.9</v>
      </c>
      <c r="L93" s="12">
        <f t="shared" ref="L93" si="62">L94</f>
        <v>0</v>
      </c>
      <c r="M93" s="8">
        <f>SUM(N93:Q93)</f>
        <v>-14.9</v>
      </c>
      <c r="N93" s="12">
        <f>N94</f>
        <v>0</v>
      </c>
      <c r="O93" s="12">
        <f t="shared" ref="O93" si="63">O94+O97</f>
        <v>0</v>
      </c>
      <c r="P93" s="12">
        <f t="shared" ref="P93" si="64">P94+P97</f>
        <v>-14.9</v>
      </c>
      <c r="Q93" s="12">
        <f t="shared" ref="Q93" si="65">Q94</f>
        <v>0</v>
      </c>
    </row>
    <row r="94" spans="1:17" s="31" customFormat="1" ht="39.75" customHeight="1">
      <c r="A94" s="11"/>
      <c r="B94" s="1" t="s">
        <v>78</v>
      </c>
      <c r="C94" s="2"/>
      <c r="D94" s="3" t="s">
        <v>17</v>
      </c>
      <c r="E94" s="3" t="s">
        <v>32</v>
      </c>
      <c r="F94" s="3" t="s">
        <v>171</v>
      </c>
      <c r="G94" s="3" t="s">
        <v>49</v>
      </c>
      <c r="H94" s="8">
        <f t="shared" ref="H94:H96" si="66">SUM(I94:L94)</f>
        <v>-14.9</v>
      </c>
      <c r="I94" s="12">
        <f>I95</f>
        <v>0</v>
      </c>
      <c r="J94" s="12">
        <f>J95</f>
        <v>0</v>
      </c>
      <c r="K94" s="12">
        <f>K95</f>
        <v>-14.9</v>
      </c>
      <c r="L94" s="12">
        <f>L95</f>
        <v>0</v>
      </c>
      <c r="M94" s="8">
        <f t="shared" ref="M94:M96" si="67">SUM(N94:Q94)</f>
        <v>-14.9</v>
      </c>
      <c r="N94" s="12">
        <f>N95</f>
        <v>0</v>
      </c>
      <c r="O94" s="12">
        <f>O95</f>
        <v>0</v>
      </c>
      <c r="P94" s="12">
        <f>P95</f>
        <v>-14.9</v>
      </c>
      <c r="Q94" s="12">
        <f>Q95</f>
        <v>0</v>
      </c>
    </row>
    <row r="95" spans="1:17" s="31" customFormat="1" ht="39.75" customHeight="1">
      <c r="A95" s="11"/>
      <c r="B95" s="1" t="s">
        <v>50</v>
      </c>
      <c r="C95" s="2"/>
      <c r="D95" s="3" t="s">
        <v>17</v>
      </c>
      <c r="E95" s="3" t="s">
        <v>32</v>
      </c>
      <c r="F95" s="3" t="s">
        <v>171</v>
      </c>
      <c r="G95" s="3" t="s">
        <v>51</v>
      </c>
      <c r="H95" s="8">
        <f t="shared" si="66"/>
        <v>-14.9</v>
      </c>
      <c r="I95" s="12">
        <f>I96</f>
        <v>0</v>
      </c>
      <c r="J95" s="12">
        <f t="shared" ref="J95:L95" si="68">J96</f>
        <v>0</v>
      </c>
      <c r="K95" s="12">
        <f t="shared" si="68"/>
        <v>-14.9</v>
      </c>
      <c r="L95" s="12">
        <f t="shared" si="68"/>
        <v>0</v>
      </c>
      <c r="M95" s="8">
        <f t="shared" si="67"/>
        <v>-14.9</v>
      </c>
      <c r="N95" s="12">
        <f>N96</f>
        <v>0</v>
      </c>
      <c r="O95" s="12">
        <f t="shared" ref="O95:Q95" si="69">O96</f>
        <v>0</v>
      </c>
      <c r="P95" s="12">
        <f t="shared" si="69"/>
        <v>-14.9</v>
      </c>
      <c r="Q95" s="12">
        <f t="shared" si="69"/>
        <v>0</v>
      </c>
    </row>
    <row r="96" spans="1:17" s="31" customFormat="1" ht="39.75" customHeight="1">
      <c r="A96" s="11"/>
      <c r="B96" s="1" t="s">
        <v>52</v>
      </c>
      <c r="C96" s="2"/>
      <c r="D96" s="3" t="s">
        <v>17</v>
      </c>
      <c r="E96" s="3" t="s">
        <v>32</v>
      </c>
      <c r="F96" s="3" t="s">
        <v>171</v>
      </c>
      <c r="G96" s="3" t="s">
        <v>53</v>
      </c>
      <c r="H96" s="8">
        <f t="shared" si="66"/>
        <v>-14.9</v>
      </c>
      <c r="I96" s="12">
        <v>0</v>
      </c>
      <c r="J96" s="10">
        <v>0</v>
      </c>
      <c r="K96" s="10">
        <f>-14.9</f>
        <v>-14.9</v>
      </c>
      <c r="L96" s="10">
        <v>0</v>
      </c>
      <c r="M96" s="8">
        <f t="shared" si="67"/>
        <v>-14.9</v>
      </c>
      <c r="N96" s="12">
        <v>0</v>
      </c>
      <c r="O96" s="10">
        <v>0</v>
      </c>
      <c r="P96" s="10">
        <f>-14.9</f>
        <v>-14.9</v>
      </c>
      <c r="Q96" s="10">
        <v>0</v>
      </c>
    </row>
    <row r="97" spans="1:17" s="31" customFormat="1" ht="76.5">
      <c r="A97" s="11"/>
      <c r="B97" s="1" t="s">
        <v>215</v>
      </c>
      <c r="C97" s="2"/>
      <c r="D97" s="3" t="s">
        <v>17</v>
      </c>
      <c r="E97" s="3" t="s">
        <v>32</v>
      </c>
      <c r="F97" s="3" t="s">
        <v>216</v>
      </c>
      <c r="G97" s="3"/>
      <c r="H97" s="8">
        <f>SUM(I97:L97)</f>
        <v>14.9</v>
      </c>
      <c r="I97" s="12">
        <f>I98+I101</f>
        <v>14.9</v>
      </c>
      <c r="J97" s="12">
        <f t="shared" ref="J97:L97" si="70">J101</f>
        <v>0</v>
      </c>
      <c r="K97" s="12">
        <f t="shared" si="70"/>
        <v>0</v>
      </c>
      <c r="L97" s="12">
        <f t="shared" si="70"/>
        <v>0</v>
      </c>
      <c r="M97" s="8">
        <f>SUM(N97:Q97)</f>
        <v>14.9</v>
      </c>
      <c r="N97" s="12">
        <f>N98+N101</f>
        <v>14.9</v>
      </c>
      <c r="O97" s="12">
        <f t="shared" ref="O97:Q97" si="71">O101</f>
        <v>0</v>
      </c>
      <c r="P97" s="12">
        <f t="shared" si="71"/>
        <v>0</v>
      </c>
      <c r="Q97" s="12">
        <f t="shared" si="71"/>
        <v>0</v>
      </c>
    </row>
    <row r="98" spans="1:17" s="31" customFormat="1" ht="89.25">
      <c r="A98" s="11"/>
      <c r="B98" s="1" t="s">
        <v>46</v>
      </c>
      <c r="C98" s="2"/>
      <c r="D98" s="3" t="s">
        <v>17</v>
      </c>
      <c r="E98" s="3" t="s">
        <v>32</v>
      </c>
      <c r="F98" s="3" t="s">
        <v>216</v>
      </c>
      <c r="G98" s="3" t="s">
        <v>47</v>
      </c>
      <c r="H98" s="61">
        <f t="shared" ref="H98:H100" si="72">SUM(I98:L98)</f>
        <v>15.1</v>
      </c>
      <c r="I98" s="62">
        <f>I99</f>
        <v>15.1</v>
      </c>
      <c r="J98" s="62">
        <f>J99</f>
        <v>0</v>
      </c>
      <c r="K98" s="62">
        <f>K99</f>
        <v>0</v>
      </c>
      <c r="L98" s="62">
        <f>L99</f>
        <v>0</v>
      </c>
      <c r="M98" s="61">
        <f t="shared" ref="M98:M100" si="73">SUM(N98:Q98)</f>
        <v>15.1</v>
      </c>
      <c r="N98" s="62">
        <f>N99</f>
        <v>15.1</v>
      </c>
      <c r="O98" s="62">
        <f>O99</f>
        <v>0</v>
      </c>
      <c r="P98" s="62">
        <f>P99</f>
        <v>0</v>
      </c>
      <c r="Q98" s="62">
        <f>Q99</f>
        <v>0</v>
      </c>
    </row>
    <row r="99" spans="1:17" s="31" customFormat="1" ht="38.25">
      <c r="A99" s="11"/>
      <c r="B99" s="1" t="s">
        <v>96</v>
      </c>
      <c r="C99" s="2"/>
      <c r="D99" s="3" t="s">
        <v>17</v>
      </c>
      <c r="E99" s="3" t="s">
        <v>32</v>
      </c>
      <c r="F99" s="3" t="s">
        <v>216</v>
      </c>
      <c r="G99" s="3" t="s">
        <v>97</v>
      </c>
      <c r="H99" s="61">
        <f t="shared" si="72"/>
        <v>15.1</v>
      </c>
      <c r="I99" s="62">
        <f>I100</f>
        <v>15.1</v>
      </c>
      <c r="J99" s="62">
        <f t="shared" ref="J99:L99" si="74">J100</f>
        <v>0</v>
      </c>
      <c r="K99" s="62">
        <f t="shared" si="74"/>
        <v>0</v>
      </c>
      <c r="L99" s="62">
        <f t="shared" si="74"/>
        <v>0</v>
      </c>
      <c r="M99" s="61">
        <f t="shared" si="73"/>
        <v>15.1</v>
      </c>
      <c r="N99" s="62">
        <f>N100</f>
        <v>15.1</v>
      </c>
      <c r="O99" s="62">
        <f t="shared" ref="O99:Q99" si="75">O100</f>
        <v>0</v>
      </c>
      <c r="P99" s="62">
        <f t="shared" si="75"/>
        <v>0</v>
      </c>
      <c r="Q99" s="62">
        <f t="shared" si="75"/>
        <v>0</v>
      </c>
    </row>
    <row r="100" spans="1:17" s="31" customFormat="1" ht="96" customHeight="1">
      <c r="A100" s="11"/>
      <c r="B100" s="1" t="s">
        <v>189</v>
      </c>
      <c r="C100" s="2"/>
      <c r="D100" s="3" t="s">
        <v>17</v>
      </c>
      <c r="E100" s="3" t="s">
        <v>32</v>
      </c>
      <c r="F100" s="3" t="s">
        <v>216</v>
      </c>
      <c r="G100" s="3" t="s">
        <v>190</v>
      </c>
      <c r="H100" s="61">
        <f t="shared" si="72"/>
        <v>15.1</v>
      </c>
      <c r="I100" s="62">
        <f>14.9+0.2</f>
        <v>15.1</v>
      </c>
      <c r="J100" s="63">
        <v>0</v>
      </c>
      <c r="K100" s="63">
        <v>0</v>
      </c>
      <c r="L100" s="63">
        <v>0</v>
      </c>
      <c r="M100" s="61">
        <f t="shared" si="73"/>
        <v>15.1</v>
      </c>
      <c r="N100" s="62">
        <f>14.9+0.2</f>
        <v>15.1</v>
      </c>
      <c r="O100" s="63">
        <v>0</v>
      </c>
      <c r="P100" s="63">
        <v>0</v>
      </c>
      <c r="Q100" s="63">
        <v>0</v>
      </c>
    </row>
    <row r="101" spans="1:17" s="31" customFormat="1" ht="39.75" customHeight="1">
      <c r="A101" s="11"/>
      <c r="B101" s="1" t="s">
        <v>78</v>
      </c>
      <c r="C101" s="2"/>
      <c r="D101" s="3" t="s">
        <v>17</v>
      </c>
      <c r="E101" s="3" t="s">
        <v>32</v>
      </c>
      <c r="F101" s="3" t="s">
        <v>216</v>
      </c>
      <c r="G101" s="3" t="s">
        <v>49</v>
      </c>
      <c r="H101" s="8">
        <f t="shared" ref="H101:H103" si="76">SUM(I101:L101)</f>
        <v>-0.2</v>
      </c>
      <c r="I101" s="12">
        <f>I102</f>
        <v>-0.2</v>
      </c>
      <c r="J101" s="12">
        <f>J102</f>
        <v>0</v>
      </c>
      <c r="K101" s="12">
        <f>K102</f>
        <v>0</v>
      </c>
      <c r="L101" s="12">
        <f>L102</f>
        <v>0</v>
      </c>
      <c r="M101" s="8">
        <f t="shared" ref="M101:M103" si="77">SUM(N101:Q101)</f>
        <v>-0.2</v>
      </c>
      <c r="N101" s="12">
        <f>N102</f>
        <v>-0.2</v>
      </c>
      <c r="O101" s="12">
        <f>O102</f>
        <v>0</v>
      </c>
      <c r="P101" s="12">
        <f>P102</f>
        <v>0</v>
      </c>
      <c r="Q101" s="12">
        <f>Q102</f>
        <v>0</v>
      </c>
    </row>
    <row r="102" spans="1:17" s="31" customFormat="1" ht="39.75" customHeight="1">
      <c r="A102" s="11"/>
      <c r="B102" s="1" t="s">
        <v>50</v>
      </c>
      <c r="C102" s="2"/>
      <c r="D102" s="3" t="s">
        <v>17</v>
      </c>
      <c r="E102" s="3" t="s">
        <v>32</v>
      </c>
      <c r="F102" s="3" t="s">
        <v>216</v>
      </c>
      <c r="G102" s="3" t="s">
        <v>51</v>
      </c>
      <c r="H102" s="8">
        <f t="shared" si="76"/>
        <v>-0.2</v>
      </c>
      <c r="I102" s="12">
        <f>I103</f>
        <v>-0.2</v>
      </c>
      <c r="J102" s="12">
        <f t="shared" ref="J102:L102" si="78">J103</f>
        <v>0</v>
      </c>
      <c r="K102" s="12">
        <f t="shared" si="78"/>
        <v>0</v>
      </c>
      <c r="L102" s="12">
        <f t="shared" si="78"/>
        <v>0</v>
      </c>
      <c r="M102" s="8">
        <f t="shared" si="77"/>
        <v>-0.2</v>
      </c>
      <c r="N102" s="12">
        <f>N103</f>
        <v>-0.2</v>
      </c>
      <c r="O102" s="12">
        <f t="shared" ref="O102:Q102" si="79">O103</f>
        <v>0</v>
      </c>
      <c r="P102" s="12">
        <f t="shared" si="79"/>
        <v>0</v>
      </c>
      <c r="Q102" s="12">
        <f t="shared" si="79"/>
        <v>0</v>
      </c>
    </row>
    <row r="103" spans="1:17" s="31" customFormat="1" ht="39.75" customHeight="1">
      <c r="A103" s="11"/>
      <c r="B103" s="1" t="s">
        <v>52</v>
      </c>
      <c r="C103" s="2"/>
      <c r="D103" s="3" t="s">
        <v>17</v>
      </c>
      <c r="E103" s="3" t="s">
        <v>32</v>
      </c>
      <c r="F103" s="3" t="s">
        <v>216</v>
      </c>
      <c r="G103" s="3" t="s">
        <v>53</v>
      </c>
      <c r="H103" s="8">
        <f t="shared" si="76"/>
        <v>-0.2</v>
      </c>
      <c r="I103" s="12">
        <f>14.9-14.9-0.2</f>
        <v>-0.2</v>
      </c>
      <c r="J103" s="10">
        <v>0</v>
      </c>
      <c r="K103" s="10">
        <v>0</v>
      </c>
      <c r="L103" s="10">
        <v>0</v>
      </c>
      <c r="M103" s="8">
        <f t="shared" si="77"/>
        <v>-0.2</v>
      </c>
      <c r="N103" s="12">
        <f>14.9-14.9-0.2</f>
        <v>-0.2</v>
      </c>
      <c r="O103" s="10">
        <v>0</v>
      </c>
      <c r="P103" s="10">
        <v>0</v>
      </c>
      <c r="Q103" s="10">
        <v>0</v>
      </c>
    </row>
    <row r="104" spans="1:17" s="36" customFormat="1" ht="12.75">
      <c r="A104" s="5"/>
      <c r="B104" s="6" t="s">
        <v>34</v>
      </c>
      <c r="C104" s="7"/>
      <c r="D104" s="4" t="s">
        <v>18</v>
      </c>
      <c r="E104" s="4" t="s">
        <v>21</v>
      </c>
      <c r="F104" s="4"/>
      <c r="G104" s="4"/>
      <c r="H104" s="61">
        <f>SUM(I104:L104)</f>
        <v>0</v>
      </c>
      <c r="I104" s="61">
        <f>I120+I106+I126</f>
        <v>0</v>
      </c>
      <c r="J104" s="61">
        <f t="shared" ref="J104:Q104" si="80">J120+J106+J126</f>
        <v>0</v>
      </c>
      <c r="K104" s="61">
        <f t="shared" si="80"/>
        <v>0</v>
      </c>
      <c r="L104" s="61">
        <f t="shared" si="80"/>
        <v>0</v>
      </c>
      <c r="M104" s="61">
        <f t="shared" si="80"/>
        <v>0</v>
      </c>
      <c r="N104" s="61">
        <f t="shared" si="80"/>
        <v>0</v>
      </c>
      <c r="O104" s="61">
        <f t="shared" si="80"/>
        <v>0</v>
      </c>
      <c r="P104" s="61">
        <f t="shared" si="80"/>
        <v>0</v>
      </c>
      <c r="Q104" s="61">
        <f t="shared" si="80"/>
        <v>0</v>
      </c>
    </row>
    <row r="105" spans="1:17" s="36" customFormat="1" ht="25.5">
      <c r="A105" s="13"/>
      <c r="B105" s="1" t="s">
        <v>80</v>
      </c>
      <c r="C105" s="16"/>
      <c r="D105" s="3" t="s">
        <v>18</v>
      </c>
      <c r="E105" s="3" t="s">
        <v>21</v>
      </c>
      <c r="F105" s="3"/>
      <c r="G105" s="3"/>
      <c r="H105" s="61">
        <f>I105+J105+K105+L105</f>
        <v>0</v>
      </c>
      <c r="I105" s="62">
        <f>I125</f>
        <v>0</v>
      </c>
      <c r="J105" s="62">
        <v>0</v>
      </c>
      <c r="K105" s="62">
        <f>K111</f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</row>
    <row r="106" spans="1:17" ht="63.75" hidden="1">
      <c r="A106" s="11"/>
      <c r="B106" s="1" t="s">
        <v>81</v>
      </c>
      <c r="C106" s="16"/>
      <c r="D106" s="3" t="s">
        <v>18</v>
      </c>
      <c r="E106" s="3" t="s">
        <v>21</v>
      </c>
      <c r="F106" s="3" t="s">
        <v>124</v>
      </c>
      <c r="G106" s="3"/>
      <c r="H106" s="61">
        <f>I106+J106+K106+L106</f>
        <v>0</v>
      </c>
      <c r="I106" s="62">
        <f>I116</f>
        <v>0</v>
      </c>
      <c r="J106" s="62">
        <f t="shared" ref="J106:L106" si="81">J107+J112</f>
        <v>0</v>
      </c>
      <c r="K106" s="62">
        <f t="shared" si="81"/>
        <v>0</v>
      </c>
      <c r="L106" s="62">
        <f t="shared" si="81"/>
        <v>0</v>
      </c>
      <c r="M106" s="32"/>
    </row>
    <row r="107" spans="1:17" ht="127.5" hidden="1">
      <c r="A107" s="14"/>
      <c r="B107" s="20" t="s">
        <v>157</v>
      </c>
      <c r="C107" s="16"/>
      <c r="D107" s="3" t="s">
        <v>18</v>
      </c>
      <c r="E107" s="3" t="s">
        <v>21</v>
      </c>
      <c r="F107" s="3" t="s">
        <v>174</v>
      </c>
      <c r="G107" s="3"/>
      <c r="H107" s="61">
        <f>I107+J107+K107+L107</f>
        <v>0</v>
      </c>
      <c r="I107" s="62">
        <f>I108</f>
        <v>0</v>
      </c>
      <c r="J107" s="62">
        <f>J108</f>
        <v>0</v>
      </c>
      <c r="K107" s="62">
        <f>K108</f>
        <v>0</v>
      </c>
      <c r="L107" s="62">
        <f>L108</f>
        <v>0</v>
      </c>
      <c r="M107" s="32"/>
    </row>
    <row r="108" spans="1:17" ht="51" hidden="1">
      <c r="A108" s="11"/>
      <c r="B108" s="1" t="s">
        <v>74</v>
      </c>
      <c r="C108" s="7"/>
      <c r="D108" s="3" t="s">
        <v>18</v>
      </c>
      <c r="E108" s="3" t="s">
        <v>21</v>
      </c>
      <c r="F108" s="3" t="s">
        <v>174</v>
      </c>
      <c r="G108" s="3" t="s">
        <v>65</v>
      </c>
      <c r="H108" s="61">
        <f>SUM(I108:L108)</f>
        <v>0</v>
      </c>
      <c r="I108" s="62">
        <f>I109</f>
        <v>0</v>
      </c>
      <c r="J108" s="62">
        <f t="shared" ref="J108:L109" si="82">J109</f>
        <v>0</v>
      </c>
      <c r="K108" s="62">
        <f t="shared" si="82"/>
        <v>0</v>
      </c>
      <c r="L108" s="62">
        <f t="shared" si="82"/>
        <v>0</v>
      </c>
      <c r="M108" s="32"/>
    </row>
    <row r="109" spans="1:17" ht="12.75" hidden="1">
      <c r="A109" s="11"/>
      <c r="B109" s="1" t="s">
        <v>30</v>
      </c>
      <c r="C109" s="7"/>
      <c r="D109" s="3" t="s">
        <v>18</v>
      </c>
      <c r="E109" s="3" t="s">
        <v>21</v>
      </c>
      <c r="F109" s="3" t="s">
        <v>174</v>
      </c>
      <c r="G109" s="3" t="s">
        <v>66</v>
      </c>
      <c r="H109" s="61">
        <f>SUM(I109:L109)</f>
        <v>0</v>
      </c>
      <c r="I109" s="62">
        <f>I110</f>
        <v>0</v>
      </c>
      <c r="J109" s="62">
        <f t="shared" si="82"/>
        <v>0</v>
      </c>
      <c r="K109" s="62">
        <f t="shared" si="82"/>
        <v>0</v>
      </c>
      <c r="L109" s="62">
        <f t="shared" si="82"/>
        <v>0</v>
      </c>
      <c r="M109" s="32"/>
    </row>
    <row r="110" spans="1:17" ht="51" hidden="1">
      <c r="A110" s="11"/>
      <c r="B110" s="1" t="s">
        <v>75</v>
      </c>
      <c r="C110" s="7"/>
      <c r="D110" s="3" t="s">
        <v>18</v>
      </c>
      <c r="E110" s="3" t="s">
        <v>21</v>
      </c>
      <c r="F110" s="3" t="s">
        <v>174</v>
      </c>
      <c r="G110" s="3" t="s">
        <v>76</v>
      </c>
      <c r="H110" s="61">
        <f>SUM(I110:L110)</f>
        <v>0</v>
      </c>
      <c r="I110" s="62">
        <f>I111</f>
        <v>0</v>
      </c>
      <c r="J110" s="62">
        <f>J111</f>
        <v>0</v>
      </c>
      <c r="K110" s="62">
        <f>K111</f>
        <v>0</v>
      </c>
      <c r="L110" s="62">
        <f>L111</f>
        <v>0</v>
      </c>
      <c r="M110" s="32"/>
    </row>
    <row r="111" spans="1:17" ht="12.75" hidden="1">
      <c r="A111" s="14"/>
      <c r="B111" s="1" t="s">
        <v>79</v>
      </c>
      <c r="C111" s="16"/>
      <c r="D111" s="3" t="s">
        <v>18</v>
      </c>
      <c r="E111" s="3" t="s">
        <v>21</v>
      </c>
      <c r="F111" s="3" t="s">
        <v>174</v>
      </c>
      <c r="G111" s="3" t="s">
        <v>76</v>
      </c>
      <c r="H111" s="61">
        <f>I111+J111+K111+L111</f>
        <v>0</v>
      </c>
      <c r="I111" s="62">
        <v>0</v>
      </c>
      <c r="J111" s="62">
        <v>0</v>
      </c>
      <c r="K111" s="62">
        <v>0</v>
      </c>
      <c r="L111" s="62">
        <v>0</v>
      </c>
      <c r="M111" s="32"/>
    </row>
    <row r="112" spans="1:17" ht="114.75" hidden="1">
      <c r="A112" s="14"/>
      <c r="B112" s="1" t="s">
        <v>217</v>
      </c>
      <c r="C112" s="16"/>
      <c r="D112" s="3" t="s">
        <v>18</v>
      </c>
      <c r="E112" s="3" t="s">
        <v>21</v>
      </c>
      <c r="F112" s="3" t="s">
        <v>175</v>
      </c>
      <c r="G112" s="3"/>
      <c r="H112" s="61">
        <f t="shared" ref="H112:H115" si="83">SUM(I112:L112)</f>
        <v>0</v>
      </c>
      <c r="I112" s="62">
        <f t="shared" ref="I112:L114" si="84">I113</f>
        <v>0</v>
      </c>
      <c r="J112" s="62">
        <f t="shared" si="84"/>
        <v>0</v>
      </c>
      <c r="K112" s="62">
        <f>K113</f>
        <v>0</v>
      </c>
      <c r="L112" s="62">
        <f>L113</f>
        <v>0</v>
      </c>
      <c r="M112" s="32"/>
    </row>
    <row r="113" spans="1:17" ht="51" hidden="1">
      <c r="A113" s="11"/>
      <c r="B113" s="1" t="s">
        <v>74</v>
      </c>
      <c r="C113" s="7"/>
      <c r="D113" s="3" t="s">
        <v>18</v>
      </c>
      <c r="E113" s="3" t="s">
        <v>21</v>
      </c>
      <c r="F113" s="3" t="s">
        <v>175</v>
      </c>
      <c r="G113" s="3" t="s">
        <v>65</v>
      </c>
      <c r="H113" s="61">
        <f t="shared" si="83"/>
        <v>0</v>
      </c>
      <c r="I113" s="62">
        <f>I114</f>
        <v>0</v>
      </c>
      <c r="J113" s="62">
        <f t="shared" si="84"/>
        <v>0</v>
      </c>
      <c r="K113" s="62">
        <f t="shared" si="84"/>
        <v>0</v>
      </c>
      <c r="L113" s="62">
        <f t="shared" si="84"/>
        <v>0</v>
      </c>
      <c r="M113" s="32"/>
    </row>
    <row r="114" spans="1:17" ht="12.75" hidden="1">
      <c r="A114" s="11"/>
      <c r="B114" s="1" t="s">
        <v>30</v>
      </c>
      <c r="C114" s="7"/>
      <c r="D114" s="3" t="s">
        <v>18</v>
      </c>
      <c r="E114" s="3" t="s">
        <v>21</v>
      </c>
      <c r="F114" s="3" t="s">
        <v>175</v>
      </c>
      <c r="G114" s="3" t="s">
        <v>66</v>
      </c>
      <c r="H114" s="61">
        <f t="shared" si="83"/>
        <v>0</v>
      </c>
      <c r="I114" s="62">
        <f>I115</f>
        <v>0</v>
      </c>
      <c r="J114" s="62">
        <f t="shared" si="84"/>
        <v>0</v>
      </c>
      <c r="K114" s="62">
        <f t="shared" si="84"/>
        <v>0</v>
      </c>
      <c r="L114" s="62">
        <f t="shared" si="84"/>
        <v>0</v>
      </c>
      <c r="M114" s="32"/>
    </row>
    <row r="115" spans="1:17" ht="51" hidden="1">
      <c r="A115" s="11"/>
      <c r="B115" s="1" t="s">
        <v>75</v>
      </c>
      <c r="C115" s="7"/>
      <c r="D115" s="3" t="s">
        <v>18</v>
      </c>
      <c r="E115" s="3" t="s">
        <v>21</v>
      </c>
      <c r="F115" s="3" t="s">
        <v>175</v>
      </c>
      <c r="G115" s="3" t="s">
        <v>76</v>
      </c>
      <c r="H115" s="61">
        <f t="shared" si="83"/>
        <v>0</v>
      </c>
      <c r="I115" s="62">
        <v>0</v>
      </c>
      <c r="J115" s="63">
        <v>0</v>
      </c>
      <c r="K115" s="63">
        <v>0</v>
      </c>
      <c r="L115" s="63">
        <v>0</v>
      </c>
      <c r="M115" s="32"/>
    </row>
    <row r="116" spans="1:17" ht="76.5" hidden="1">
      <c r="A116" s="14"/>
      <c r="B116" s="1" t="s">
        <v>218</v>
      </c>
      <c r="C116" s="16"/>
      <c r="D116" s="3" t="s">
        <v>18</v>
      </c>
      <c r="E116" s="3" t="s">
        <v>21</v>
      </c>
      <c r="F116" s="3" t="s">
        <v>219</v>
      </c>
      <c r="G116" s="3"/>
      <c r="H116" s="61">
        <f t="shared" ref="H116:H119" si="85">SUM(I116:L116)</f>
        <v>0</v>
      </c>
      <c r="I116" s="62">
        <f>I117</f>
        <v>0</v>
      </c>
      <c r="J116" s="62">
        <f>J117</f>
        <v>0</v>
      </c>
      <c r="K116" s="62">
        <f>K117</f>
        <v>0</v>
      </c>
      <c r="L116" s="62">
        <f>L117</f>
        <v>0</v>
      </c>
      <c r="M116" s="32"/>
    </row>
    <row r="117" spans="1:17" ht="51" hidden="1">
      <c r="A117" s="11"/>
      <c r="B117" s="1" t="s">
        <v>74</v>
      </c>
      <c r="C117" s="7"/>
      <c r="D117" s="3" t="s">
        <v>18</v>
      </c>
      <c r="E117" s="3" t="s">
        <v>21</v>
      </c>
      <c r="F117" s="3" t="s">
        <v>219</v>
      </c>
      <c r="G117" s="3" t="s">
        <v>65</v>
      </c>
      <c r="H117" s="61">
        <f t="shared" si="85"/>
        <v>0</v>
      </c>
      <c r="I117" s="62">
        <f>I118</f>
        <v>0</v>
      </c>
      <c r="J117" s="62">
        <f t="shared" ref="J117:L118" si="86">J118</f>
        <v>0</v>
      </c>
      <c r="K117" s="62">
        <f t="shared" si="86"/>
        <v>0</v>
      </c>
      <c r="L117" s="62">
        <f t="shared" si="86"/>
        <v>0</v>
      </c>
      <c r="M117" s="32"/>
    </row>
    <row r="118" spans="1:17" ht="12.75" hidden="1">
      <c r="A118" s="11"/>
      <c r="B118" s="1" t="s">
        <v>30</v>
      </c>
      <c r="C118" s="7"/>
      <c r="D118" s="3" t="s">
        <v>18</v>
      </c>
      <c r="E118" s="3" t="s">
        <v>21</v>
      </c>
      <c r="F118" s="3" t="s">
        <v>219</v>
      </c>
      <c r="G118" s="3" t="s">
        <v>66</v>
      </c>
      <c r="H118" s="61">
        <f t="shared" si="85"/>
        <v>0</v>
      </c>
      <c r="I118" s="62">
        <f>I119</f>
        <v>0</v>
      </c>
      <c r="J118" s="62">
        <f t="shared" si="86"/>
        <v>0</v>
      </c>
      <c r="K118" s="62">
        <f t="shared" si="86"/>
        <v>0</v>
      </c>
      <c r="L118" s="62">
        <f t="shared" si="86"/>
        <v>0</v>
      </c>
      <c r="M118" s="32"/>
    </row>
    <row r="119" spans="1:17" ht="51" hidden="1">
      <c r="A119" s="11"/>
      <c r="B119" s="1" t="s">
        <v>75</v>
      </c>
      <c r="C119" s="7"/>
      <c r="D119" s="3" t="s">
        <v>18</v>
      </c>
      <c r="E119" s="3" t="s">
        <v>21</v>
      </c>
      <c r="F119" s="3" t="s">
        <v>219</v>
      </c>
      <c r="G119" s="3" t="s">
        <v>76</v>
      </c>
      <c r="H119" s="61">
        <f t="shared" si="85"/>
        <v>0</v>
      </c>
      <c r="I119" s="62">
        <v>0</v>
      </c>
      <c r="J119" s="63">
        <v>0</v>
      </c>
      <c r="K119" s="63">
        <v>0</v>
      </c>
      <c r="L119" s="63">
        <v>0</v>
      </c>
      <c r="M119" s="32"/>
    </row>
    <row r="120" spans="1:17" ht="63.75">
      <c r="A120" s="14"/>
      <c r="B120" s="1" t="s">
        <v>176</v>
      </c>
      <c r="C120" s="16"/>
      <c r="D120" s="3" t="s">
        <v>18</v>
      </c>
      <c r="E120" s="3" t="s">
        <v>21</v>
      </c>
      <c r="F120" s="3" t="s">
        <v>129</v>
      </c>
      <c r="G120" s="3"/>
      <c r="H120" s="61">
        <f>I120+J120+K120+L120</f>
        <v>-1285.9000000000001</v>
      </c>
      <c r="I120" s="62">
        <f>I121</f>
        <v>-1285.9000000000001</v>
      </c>
      <c r="J120" s="62">
        <f t="shared" ref="J120:L122" si="87">J121</f>
        <v>0</v>
      </c>
      <c r="K120" s="62">
        <f t="shared" si="87"/>
        <v>0</v>
      </c>
      <c r="L120" s="62">
        <f t="shared" si="87"/>
        <v>0</v>
      </c>
      <c r="M120" s="61">
        <f>N120+O120+P120+Q120</f>
        <v>-1285.9000000000001</v>
      </c>
      <c r="N120" s="62">
        <f>N121</f>
        <v>-1285.9000000000001</v>
      </c>
      <c r="O120" s="62">
        <f t="shared" ref="O120:Q122" si="88">O121</f>
        <v>0</v>
      </c>
      <c r="P120" s="62">
        <f t="shared" si="88"/>
        <v>0</v>
      </c>
      <c r="Q120" s="62">
        <f t="shared" si="88"/>
        <v>0</v>
      </c>
    </row>
    <row r="121" spans="1:17" ht="76.5">
      <c r="A121" s="11"/>
      <c r="B121" s="1" t="s">
        <v>177</v>
      </c>
      <c r="C121" s="7"/>
      <c r="D121" s="3" t="s">
        <v>18</v>
      </c>
      <c r="E121" s="3" t="s">
        <v>21</v>
      </c>
      <c r="F121" s="3" t="s">
        <v>130</v>
      </c>
      <c r="G121" s="3"/>
      <c r="H121" s="61">
        <f>I121+J121+K121+L121</f>
        <v>-1285.9000000000001</v>
      </c>
      <c r="I121" s="62">
        <f>I122</f>
        <v>-1285.9000000000001</v>
      </c>
      <c r="J121" s="62">
        <f t="shared" si="87"/>
        <v>0</v>
      </c>
      <c r="K121" s="62">
        <f t="shared" si="87"/>
        <v>0</v>
      </c>
      <c r="L121" s="62">
        <f t="shared" si="87"/>
        <v>0</v>
      </c>
      <c r="M121" s="61">
        <f>N121+O121+P121+Q121</f>
        <v>-1285.9000000000001</v>
      </c>
      <c r="N121" s="62">
        <f>N122</f>
        <v>-1285.9000000000001</v>
      </c>
      <c r="O121" s="62">
        <f t="shared" si="88"/>
        <v>0</v>
      </c>
      <c r="P121" s="62">
        <f t="shared" si="88"/>
        <v>0</v>
      </c>
      <c r="Q121" s="62">
        <f t="shared" si="88"/>
        <v>0</v>
      </c>
    </row>
    <row r="122" spans="1:17" ht="25.5">
      <c r="A122" s="11"/>
      <c r="B122" s="1" t="s">
        <v>48</v>
      </c>
      <c r="C122" s="1"/>
      <c r="D122" s="3" t="s">
        <v>18</v>
      </c>
      <c r="E122" s="3" t="s">
        <v>21</v>
      </c>
      <c r="F122" s="3" t="s">
        <v>130</v>
      </c>
      <c r="G122" s="3" t="s">
        <v>49</v>
      </c>
      <c r="H122" s="61">
        <f>I122+J122+K122+L122</f>
        <v>-1285.9000000000001</v>
      </c>
      <c r="I122" s="62">
        <f>I123</f>
        <v>-1285.9000000000001</v>
      </c>
      <c r="J122" s="62">
        <f t="shared" si="87"/>
        <v>0</v>
      </c>
      <c r="K122" s="62">
        <f t="shared" si="87"/>
        <v>0</v>
      </c>
      <c r="L122" s="62">
        <f t="shared" si="87"/>
        <v>0</v>
      </c>
      <c r="M122" s="61">
        <f>N122+O122+P122+Q122</f>
        <v>-1285.9000000000001</v>
      </c>
      <c r="N122" s="62">
        <f>N123</f>
        <v>-1285.9000000000001</v>
      </c>
      <c r="O122" s="62">
        <f t="shared" si="88"/>
        <v>0</v>
      </c>
      <c r="P122" s="62">
        <f t="shared" si="88"/>
        <v>0</v>
      </c>
      <c r="Q122" s="62">
        <f t="shared" si="88"/>
        <v>0</v>
      </c>
    </row>
    <row r="123" spans="1:17" ht="38.25">
      <c r="A123" s="11"/>
      <c r="B123" s="1" t="s">
        <v>50</v>
      </c>
      <c r="C123" s="1"/>
      <c r="D123" s="3" t="s">
        <v>18</v>
      </c>
      <c r="E123" s="3" t="s">
        <v>21</v>
      </c>
      <c r="F123" s="3" t="s">
        <v>130</v>
      </c>
      <c r="G123" s="3" t="s">
        <v>51</v>
      </c>
      <c r="H123" s="61">
        <f>I123+J123+K123+L123</f>
        <v>-1285.9000000000001</v>
      </c>
      <c r="I123" s="62">
        <f>I124</f>
        <v>-1285.9000000000001</v>
      </c>
      <c r="J123" s="62">
        <f>J124</f>
        <v>0</v>
      </c>
      <c r="K123" s="62">
        <f>K124</f>
        <v>0</v>
      </c>
      <c r="L123" s="62">
        <f>L124</f>
        <v>0</v>
      </c>
      <c r="M123" s="61">
        <f>N123+O123+P123+Q123</f>
        <v>-1285.9000000000001</v>
      </c>
      <c r="N123" s="62">
        <f>N124</f>
        <v>-1285.9000000000001</v>
      </c>
      <c r="O123" s="62">
        <f>O124</f>
        <v>0</v>
      </c>
      <c r="P123" s="62">
        <f>P124</f>
        <v>0</v>
      </c>
      <c r="Q123" s="62">
        <f>Q124</f>
        <v>0</v>
      </c>
    </row>
    <row r="124" spans="1:17" ht="38.25">
      <c r="A124" s="11"/>
      <c r="B124" s="1" t="s">
        <v>52</v>
      </c>
      <c r="C124" s="1"/>
      <c r="D124" s="3" t="s">
        <v>18</v>
      </c>
      <c r="E124" s="3" t="s">
        <v>21</v>
      </c>
      <c r="F124" s="3" t="s">
        <v>130</v>
      </c>
      <c r="G124" s="3" t="s">
        <v>53</v>
      </c>
      <c r="H124" s="61">
        <f>I124+J124+K124+L124</f>
        <v>-1285.9000000000001</v>
      </c>
      <c r="I124" s="62">
        <f>-1285.9</f>
        <v>-1285.9000000000001</v>
      </c>
      <c r="J124" s="62">
        <v>0</v>
      </c>
      <c r="K124" s="62">
        <v>0</v>
      </c>
      <c r="L124" s="62">
        <v>0</v>
      </c>
      <c r="M124" s="61">
        <f>N124+O124+P124+Q124</f>
        <v>-1285.9000000000001</v>
      </c>
      <c r="N124" s="62">
        <f>-1285.9</f>
        <v>-1285.9000000000001</v>
      </c>
      <c r="O124" s="62">
        <v>0</v>
      </c>
      <c r="P124" s="62">
        <v>0</v>
      </c>
      <c r="Q124" s="62">
        <v>0</v>
      </c>
    </row>
    <row r="125" spans="1:17" ht="12.75">
      <c r="A125" s="11"/>
      <c r="B125" s="1" t="s">
        <v>79</v>
      </c>
      <c r="C125" s="1"/>
      <c r="D125" s="3" t="s">
        <v>18</v>
      </c>
      <c r="E125" s="3" t="s">
        <v>21</v>
      </c>
      <c r="F125" s="3" t="s">
        <v>130</v>
      </c>
      <c r="G125" s="3" t="s">
        <v>53</v>
      </c>
      <c r="H125" s="61">
        <f>SUM(I125:L125)</f>
        <v>0</v>
      </c>
      <c r="I125" s="62">
        <v>0</v>
      </c>
      <c r="J125" s="62">
        <v>0</v>
      </c>
      <c r="K125" s="62">
        <v>0</v>
      </c>
      <c r="L125" s="62">
        <v>0</v>
      </c>
      <c r="M125" s="61">
        <f>SUM(N125:Q125)</f>
        <v>0</v>
      </c>
      <c r="N125" s="62">
        <v>0</v>
      </c>
      <c r="O125" s="62">
        <v>0</v>
      </c>
      <c r="P125" s="62">
        <v>0</v>
      </c>
      <c r="Q125" s="62">
        <v>0</v>
      </c>
    </row>
    <row r="126" spans="1:17" ht="12.75">
      <c r="A126" s="11"/>
      <c r="B126" s="1" t="s">
        <v>173</v>
      </c>
      <c r="C126" s="1"/>
      <c r="D126" s="3" t="s">
        <v>18</v>
      </c>
      <c r="E126" s="3" t="s">
        <v>21</v>
      </c>
      <c r="F126" s="3" t="s">
        <v>136</v>
      </c>
      <c r="G126" s="3"/>
      <c r="H126" s="61">
        <f>SUM(I126:L126)</f>
        <v>1285.9000000000001</v>
      </c>
      <c r="I126" s="62">
        <f>I127</f>
        <v>1285.9000000000001</v>
      </c>
      <c r="J126" s="62">
        <f t="shared" ref="J126:L128" si="89">J127</f>
        <v>0</v>
      </c>
      <c r="K126" s="62">
        <f t="shared" si="89"/>
        <v>0</v>
      </c>
      <c r="L126" s="62">
        <f t="shared" si="89"/>
        <v>0</v>
      </c>
      <c r="M126" s="61">
        <f>SUM(N126:Q126)</f>
        <v>1285.9000000000001</v>
      </c>
      <c r="N126" s="62">
        <f>N127</f>
        <v>1285.9000000000001</v>
      </c>
      <c r="O126" s="62">
        <f t="shared" ref="O126:Q128" si="90">O127</f>
        <v>0</v>
      </c>
      <c r="P126" s="62">
        <f t="shared" si="90"/>
        <v>0</v>
      </c>
      <c r="Q126" s="62">
        <f t="shared" si="90"/>
        <v>0</v>
      </c>
    </row>
    <row r="127" spans="1:17" ht="12.75">
      <c r="A127" s="11"/>
      <c r="B127" s="1" t="s">
        <v>139</v>
      </c>
      <c r="C127" s="1"/>
      <c r="D127" s="3" t="s">
        <v>18</v>
      </c>
      <c r="E127" s="3" t="s">
        <v>21</v>
      </c>
      <c r="F127" s="3" t="s">
        <v>138</v>
      </c>
      <c r="G127" s="3"/>
      <c r="H127" s="61">
        <f>SUM(I127:L127)</f>
        <v>1285.9000000000001</v>
      </c>
      <c r="I127" s="62">
        <f>I128</f>
        <v>1285.9000000000001</v>
      </c>
      <c r="J127" s="62">
        <f t="shared" si="89"/>
        <v>0</v>
      </c>
      <c r="K127" s="62">
        <f t="shared" si="89"/>
        <v>0</v>
      </c>
      <c r="L127" s="62">
        <f t="shared" si="89"/>
        <v>0</v>
      </c>
      <c r="M127" s="61">
        <f>SUM(N127:Q127)</f>
        <v>1285.9000000000001</v>
      </c>
      <c r="N127" s="62">
        <f>N128</f>
        <v>1285.9000000000001</v>
      </c>
      <c r="O127" s="62">
        <f t="shared" si="90"/>
        <v>0</v>
      </c>
      <c r="P127" s="62">
        <f t="shared" si="90"/>
        <v>0</v>
      </c>
      <c r="Q127" s="62">
        <f t="shared" si="90"/>
        <v>0</v>
      </c>
    </row>
    <row r="128" spans="1:17" ht="25.5">
      <c r="A128" s="11"/>
      <c r="B128" s="1" t="s">
        <v>48</v>
      </c>
      <c r="C128" s="1"/>
      <c r="D128" s="3" t="s">
        <v>18</v>
      </c>
      <c r="E128" s="3" t="s">
        <v>21</v>
      </c>
      <c r="F128" s="3" t="s">
        <v>138</v>
      </c>
      <c r="G128" s="3" t="s">
        <v>49</v>
      </c>
      <c r="H128" s="61">
        <f>I128+J128+K128+L128</f>
        <v>1285.9000000000001</v>
      </c>
      <c r="I128" s="62">
        <f>I129</f>
        <v>1285.9000000000001</v>
      </c>
      <c r="J128" s="62">
        <f t="shared" si="89"/>
        <v>0</v>
      </c>
      <c r="K128" s="62">
        <f t="shared" si="89"/>
        <v>0</v>
      </c>
      <c r="L128" s="62">
        <f t="shared" si="89"/>
        <v>0</v>
      </c>
      <c r="M128" s="61">
        <f>N128+O128+P128+Q128</f>
        <v>1285.9000000000001</v>
      </c>
      <c r="N128" s="62">
        <f>N129</f>
        <v>1285.9000000000001</v>
      </c>
      <c r="O128" s="62">
        <f t="shared" si="90"/>
        <v>0</v>
      </c>
      <c r="P128" s="62">
        <f t="shared" si="90"/>
        <v>0</v>
      </c>
      <c r="Q128" s="62">
        <f t="shared" si="90"/>
        <v>0</v>
      </c>
    </row>
    <row r="129" spans="1:20" ht="38.25">
      <c r="A129" s="11"/>
      <c r="B129" s="1" t="s">
        <v>50</v>
      </c>
      <c r="C129" s="1"/>
      <c r="D129" s="3" t="s">
        <v>18</v>
      </c>
      <c r="E129" s="3" t="s">
        <v>21</v>
      </c>
      <c r="F129" s="3" t="s">
        <v>138</v>
      </c>
      <c r="G129" s="3" t="s">
        <v>51</v>
      </c>
      <c r="H129" s="61">
        <f>I129+J129+K129+L129</f>
        <v>1285.9000000000001</v>
      </c>
      <c r="I129" s="62">
        <f>I130</f>
        <v>1285.9000000000001</v>
      </c>
      <c r="J129" s="62">
        <f>J130</f>
        <v>0</v>
      </c>
      <c r="K129" s="62">
        <f>K130</f>
        <v>0</v>
      </c>
      <c r="L129" s="62">
        <f>L130</f>
        <v>0</v>
      </c>
      <c r="M129" s="61">
        <f>N129+O129+P129+Q129</f>
        <v>1285.9000000000001</v>
      </c>
      <c r="N129" s="62">
        <f>N130</f>
        <v>1285.9000000000001</v>
      </c>
      <c r="O129" s="62">
        <f>O130</f>
        <v>0</v>
      </c>
      <c r="P129" s="62">
        <f>P130</f>
        <v>0</v>
      </c>
      <c r="Q129" s="62">
        <f>Q130</f>
        <v>0</v>
      </c>
    </row>
    <row r="130" spans="1:20" ht="38.25">
      <c r="A130" s="11"/>
      <c r="B130" s="1" t="s">
        <v>52</v>
      </c>
      <c r="C130" s="1"/>
      <c r="D130" s="3" t="s">
        <v>18</v>
      </c>
      <c r="E130" s="3" t="s">
        <v>21</v>
      </c>
      <c r="F130" s="3" t="s">
        <v>138</v>
      </c>
      <c r="G130" s="3" t="s">
        <v>53</v>
      </c>
      <c r="H130" s="61">
        <f>I130+J130+K130+L130</f>
        <v>1285.9000000000001</v>
      </c>
      <c r="I130" s="62">
        <f>1285.9</f>
        <v>1285.9000000000001</v>
      </c>
      <c r="J130" s="62">
        <v>0</v>
      </c>
      <c r="K130" s="62">
        <v>0</v>
      </c>
      <c r="L130" s="62">
        <v>0</v>
      </c>
      <c r="M130" s="61">
        <f>N130+O130+P130+Q130</f>
        <v>1285.9000000000001</v>
      </c>
      <c r="N130" s="62">
        <f>1285.9</f>
        <v>1285.9000000000001</v>
      </c>
      <c r="O130" s="62">
        <v>0</v>
      </c>
      <c r="P130" s="62">
        <v>0</v>
      </c>
      <c r="Q130" s="62">
        <v>0</v>
      </c>
    </row>
    <row r="131" spans="1:20" ht="12.75">
      <c r="A131" s="5"/>
      <c r="B131" s="6" t="s">
        <v>23</v>
      </c>
      <c r="C131" s="7"/>
      <c r="D131" s="4" t="s">
        <v>19</v>
      </c>
      <c r="E131" s="4" t="s">
        <v>15</v>
      </c>
      <c r="F131" s="4"/>
      <c r="G131" s="4"/>
      <c r="H131" s="8">
        <f t="shared" ref="H131:H136" si="91">I131+J131+K131+L131</f>
        <v>2.2737367544323206E-13</v>
      </c>
      <c r="I131" s="8">
        <f>I202</f>
        <v>-1373.3999999999999</v>
      </c>
      <c r="J131" s="8">
        <f t="shared" ref="J131:Q131" si="92">J202</f>
        <v>0</v>
      </c>
      <c r="K131" s="8">
        <f t="shared" si="92"/>
        <v>1373.4</v>
      </c>
      <c r="L131" s="8">
        <f t="shared" si="92"/>
        <v>0</v>
      </c>
      <c r="M131" s="8">
        <f t="shared" si="92"/>
        <v>-9.0594198809412774E-14</v>
      </c>
      <c r="N131" s="8">
        <f t="shared" si="92"/>
        <v>-1375.8</v>
      </c>
      <c r="O131" s="8">
        <f t="shared" si="92"/>
        <v>0</v>
      </c>
      <c r="P131" s="8">
        <f t="shared" si="92"/>
        <v>1375.8</v>
      </c>
      <c r="Q131" s="8">
        <f t="shared" si="92"/>
        <v>0</v>
      </c>
      <c r="T131" s="33"/>
    </row>
    <row r="132" spans="1:20" ht="12.75" hidden="1">
      <c r="A132" s="5"/>
      <c r="B132" s="2" t="s">
        <v>24</v>
      </c>
      <c r="C132" s="7"/>
      <c r="D132" s="4" t="s">
        <v>19</v>
      </c>
      <c r="E132" s="4" t="s">
        <v>14</v>
      </c>
      <c r="F132" s="4"/>
      <c r="G132" s="4"/>
      <c r="H132" s="8">
        <f t="shared" si="91"/>
        <v>50707.500000000015</v>
      </c>
      <c r="I132" s="8">
        <f>I133+I138+I149</f>
        <v>2078.3000000000002</v>
      </c>
      <c r="J132" s="8">
        <f t="shared" ref="J132:Q132" si="93">J133+J138+J149</f>
        <v>0</v>
      </c>
      <c r="K132" s="8">
        <f t="shared" si="93"/>
        <v>48629.200000000012</v>
      </c>
      <c r="L132" s="8">
        <f t="shared" si="93"/>
        <v>0</v>
      </c>
      <c r="M132" s="8">
        <f t="shared" si="93"/>
        <v>49833.30000000001</v>
      </c>
      <c r="N132" s="8">
        <f t="shared" si="93"/>
        <v>2077.4</v>
      </c>
      <c r="O132" s="8">
        <f t="shared" si="93"/>
        <v>0</v>
      </c>
      <c r="P132" s="8">
        <f t="shared" si="93"/>
        <v>47755.900000000009</v>
      </c>
      <c r="Q132" s="8">
        <f t="shared" si="93"/>
        <v>0</v>
      </c>
      <c r="T132" s="33"/>
    </row>
    <row r="133" spans="1:20" ht="55.5" hidden="1" customHeight="1">
      <c r="A133" s="11"/>
      <c r="B133" s="1" t="s">
        <v>176</v>
      </c>
      <c r="C133" s="7"/>
      <c r="D133" s="3" t="s">
        <v>19</v>
      </c>
      <c r="E133" s="3" t="s">
        <v>14</v>
      </c>
      <c r="F133" s="3" t="s">
        <v>129</v>
      </c>
      <c r="G133" s="3"/>
      <c r="H133" s="8">
        <f t="shared" si="91"/>
        <v>1949.5</v>
      </c>
      <c r="I133" s="12">
        <f>I134</f>
        <v>1949.5</v>
      </c>
      <c r="J133" s="12">
        <f t="shared" ref="J133:L135" si="94">J134</f>
        <v>0</v>
      </c>
      <c r="K133" s="12">
        <f t="shared" si="94"/>
        <v>0</v>
      </c>
      <c r="L133" s="12">
        <f t="shared" si="94"/>
        <v>0</v>
      </c>
      <c r="M133" s="8">
        <f t="shared" ref="M133:M138" si="95">N133+O133+P133+Q133</f>
        <v>1949.5</v>
      </c>
      <c r="N133" s="12">
        <f>N134</f>
        <v>1949.5</v>
      </c>
      <c r="O133" s="12">
        <f t="shared" ref="O133:Q135" si="96">O134</f>
        <v>0</v>
      </c>
      <c r="P133" s="12">
        <f t="shared" si="96"/>
        <v>0</v>
      </c>
      <c r="Q133" s="12">
        <f t="shared" si="96"/>
        <v>0</v>
      </c>
    </row>
    <row r="134" spans="1:20" s="31" customFormat="1" ht="64.900000000000006" hidden="1" customHeight="1">
      <c r="A134" s="11"/>
      <c r="B134" s="1" t="s">
        <v>211</v>
      </c>
      <c r="C134" s="7"/>
      <c r="D134" s="3" t="s">
        <v>19</v>
      </c>
      <c r="E134" s="3" t="s">
        <v>14</v>
      </c>
      <c r="F134" s="3" t="s">
        <v>130</v>
      </c>
      <c r="G134" s="3"/>
      <c r="H134" s="8">
        <f t="shared" si="91"/>
        <v>1949.5</v>
      </c>
      <c r="I134" s="12">
        <f>I135</f>
        <v>1949.5</v>
      </c>
      <c r="J134" s="12">
        <f t="shared" si="94"/>
        <v>0</v>
      </c>
      <c r="K134" s="12">
        <f t="shared" si="94"/>
        <v>0</v>
      </c>
      <c r="L134" s="12">
        <f t="shared" si="94"/>
        <v>0</v>
      </c>
      <c r="M134" s="8">
        <f t="shared" si="95"/>
        <v>1949.5</v>
      </c>
      <c r="N134" s="12">
        <f>N135</f>
        <v>1949.5</v>
      </c>
      <c r="O134" s="12">
        <f t="shared" si="96"/>
        <v>0</v>
      </c>
      <c r="P134" s="12">
        <f t="shared" si="96"/>
        <v>0</v>
      </c>
      <c r="Q134" s="12">
        <f t="shared" si="96"/>
        <v>0</v>
      </c>
    </row>
    <row r="135" spans="1:20" s="31" customFormat="1" ht="25.5" hidden="1">
      <c r="A135" s="11"/>
      <c r="B135" s="1" t="s">
        <v>48</v>
      </c>
      <c r="C135" s="1"/>
      <c r="D135" s="3" t="s">
        <v>19</v>
      </c>
      <c r="E135" s="3" t="s">
        <v>14</v>
      </c>
      <c r="F135" s="3" t="s">
        <v>130</v>
      </c>
      <c r="G135" s="3" t="s">
        <v>49</v>
      </c>
      <c r="H135" s="8">
        <f t="shared" si="91"/>
        <v>1949.5</v>
      </c>
      <c r="I135" s="12">
        <f>I136</f>
        <v>1949.5</v>
      </c>
      <c r="J135" s="12">
        <f t="shared" si="94"/>
        <v>0</v>
      </c>
      <c r="K135" s="12">
        <f t="shared" si="94"/>
        <v>0</v>
      </c>
      <c r="L135" s="12">
        <f t="shared" si="94"/>
        <v>0</v>
      </c>
      <c r="M135" s="8">
        <f t="shared" si="95"/>
        <v>1949.5</v>
      </c>
      <c r="N135" s="12">
        <f>N136</f>
        <v>1949.5</v>
      </c>
      <c r="O135" s="12">
        <f t="shared" si="96"/>
        <v>0</v>
      </c>
      <c r="P135" s="12">
        <f t="shared" si="96"/>
        <v>0</v>
      </c>
      <c r="Q135" s="12">
        <f t="shared" si="96"/>
        <v>0</v>
      </c>
    </row>
    <row r="136" spans="1:20" ht="39.75" hidden="1" customHeight="1">
      <c r="A136" s="11"/>
      <c r="B136" s="1" t="s">
        <v>50</v>
      </c>
      <c r="C136" s="1"/>
      <c r="D136" s="3" t="s">
        <v>19</v>
      </c>
      <c r="E136" s="3" t="s">
        <v>14</v>
      </c>
      <c r="F136" s="3" t="s">
        <v>130</v>
      </c>
      <c r="G136" s="3" t="s">
        <v>51</v>
      </c>
      <c r="H136" s="8">
        <f t="shared" si="91"/>
        <v>1949.5</v>
      </c>
      <c r="I136" s="12">
        <f>I137</f>
        <v>1949.5</v>
      </c>
      <c r="J136" s="12">
        <f>J137</f>
        <v>0</v>
      </c>
      <c r="K136" s="12">
        <f>K137</f>
        <v>0</v>
      </c>
      <c r="L136" s="12">
        <f>L137</f>
        <v>0</v>
      </c>
      <c r="M136" s="8">
        <f t="shared" si="95"/>
        <v>1949.5</v>
      </c>
      <c r="N136" s="12">
        <f>N137</f>
        <v>1949.5</v>
      </c>
      <c r="O136" s="12">
        <f>O137</f>
        <v>0</v>
      </c>
      <c r="P136" s="12">
        <f>P137</f>
        <v>0</v>
      </c>
      <c r="Q136" s="12">
        <f>Q137</f>
        <v>0</v>
      </c>
    </row>
    <row r="137" spans="1:20" s="31" customFormat="1" ht="39.75" hidden="1" customHeight="1">
      <c r="A137" s="11"/>
      <c r="B137" s="1" t="s">
        <v>52</v>
      </c>
      <c r="C137" s="1"/>
      <c r="D137" s="3" t="s">
        <v>19</v>
      </c>
      <c r="E137" s="3" t="s">
        <v>14</v>
      </c>
      <c r="F137" s="3" t="s">
        <v>130</v>
      </c>
      <c r="G137" s="3" t="s">
        <v>53</v>
      </c>
      <c r="H137" s="8">
        <f>I137+J137+K137+L137</f>
        <v>1949.5</v>
      </c>
      <c r="I137" s="12">
        <v>1949.5</v>
      </c>
      <c r="J137" s="12">
        <v>0</v>
      </c>
      <c r="K137" s="12">
        <v>0</v>
      </c>
      <c r="L137" s="12">
        <v>0</v>
      </c>
      <c r="M137" s="8">
        <f>N137+O137+P137+Q137</f>
        <v>1949.5</v>
      </c>
      <c r="N137" s="12">
        <v>1949.5</v>
      </c>
      <c r="O137" s="12">
        <v>0</v>
      </c>
      <c r="P137" s="12">
        <v>0</v>
      </c>
      <c r="Q137" s="12">
        <v>0</v>
      </c>
    </row>
    <row r="138" spans="1:20" s="31" customFormat="1" ht="51" hidden="1">
      <c r="A138" s="11"/>
      <c r="B138" s="1" t="s">
        <v>92</v>
      </c>
      <c r="C138" s="7"/>
      <c r="D138" s="3" t="s">
        <v>19</v>
      </c>
      <c r="E138" s="3" t="s">
        <v>14</v>
      </c>
      <c r="F138" s="3" t="s">
        <v>131</v>
      </c>
      <c r="G138" s="3"/>
      <c r="H138" s="8">
        <f>I138+J138+K138+L138</f>
        <v>874.19999999999993</v>
      </c>
      <c r="I138" s="12">
        <f>I139</f>
        <v>0.9</v>
      </c>
      <c r="J138" s="12">
        <f t="shared" ref="J138:L138" si="97">J139</f>
        <v>0</v>
      </c>
      <c r="K138" s="12">
        <f t="shared" si="97"/>
        <v>873.3</v>
      </c>
      <c r="L138" s="12">
        <f t="shared" si="97"/>
        <v>0</v>
      </c>
      <c r="M138" s="8">
        <f t="shared" si="95"/>
        <v>0</v>
      </c>
      <c r="N138" s="12">
        <v>0</v>
      </c>
      <c r="O138" s="12">
        <v>0</v>
      </c>
      <c r="P138" s="12">
        <v>0</v>
      </c>
      <c r="Q138" s="12">
        <v>0</v>
      </c>
    </row>
    <row r="139" spans="1:20" s="31" customFormat="1" ht="76.5" hidden="1">
      <c r="A139" s="11"/>
      <c r="B139" s="15" t="s">
        <v>94</v>
      </c>
      <c r="C139" s="7"/>
      <c r="D139" s="3" t="s">
        <v>19</v>
      </c>
      <c r="E139" s="3" t="s">
        <v>14</v>
      </c>
      <c r="F139" s="3" t="s">
        <v>160</v>
      </c>
      <c r="G139" s="3"/>
      <c r="H139" s="8">
        <f>I139+J139+K139+L139</f>
        <v>874.19999999999993</v>
      </c>
      <c r="I139" s="12">
        <f>I140+I143+I146</f>
        <v>0.9</v>
      </c>
      <c r="J139" s="12">
        <f t="shared" ref="J139:L139" si="98">J140+J143+J146</f>
        <v>0</v>
      </c>
      <c r="K139" s="12">
        <f t="shared" si="98"/>
        <v>873.3</v>
      </c>
      <c r="L139" s="12">
        <f t="shared" si="98"/>
        <v>0</v>
      </c>
      <c r="M139" s="12">
        <f t="shared" ref="M139" si="99">M140+M143+M146</f>
        <v>0</v>
      </c>
      <c r="N139" s="12">
        <f t="shared" ref="N139" si="100">N140+N143+N146</f>
        <v>0</v>
      </c>
      <c r="O139" s="12">
        <f t="shared" ref="O139" si="101">O140+O143+O146</f>
        <v>0</v>
      </c>
      <c r="P139" s="12">
        <f t="shared" ref="P139" si="102">P140+P143+P146</f>
        <v>0</v>
      </c>
      <c r="Q139" s="12">
        <f t="shared" ref="Q139" si="103">Q140+Q143+Q146</f>
        <v>0</v>
      </c>
    </row>
    <row r="140" spans="1:20" s="31" customFormat="1" ht="140.25" hidden="1">
      <c r="A140" s="5"/>
      <c r="B140" s="26" t="s">
        <v>135</v>
      </c>
      <c r="C140" s="54"/>
      <c r="D140" s="55">
        <v>5</v>
      </c>
      <c r="E140" s="55">
        <v>1</v>
      </c>
      <c r="F140" s="56" t="s">
        <v>203</v>
      </c>
      <c r="G140" s="57" t="s">
        <v>134</v>
      </c>
      <c r="H140" s="8">
        <f t="shared" ref="H140:H201" si="104">I140+J140+K140+L140</f>
        <v>786.8</v>
      </c>
      <c r="I140" s="12">
        <f>I141</f>
        <v>0</v>
      </c>
      <c r="J140" s="12">
        <f t="shared" ref="J140:Q144" si="105">J141</f>
        <v>0</v>
      </c>
      <c r="K140" s="12">
        <f t="shared" si="105"/>
        <v>786.8</v>
      </c>
      <c r="L140" s="12">
        <f t="shared" si="105"/>
        <v>0</v>
      </c>
      <c r="M140" s="8">
        <f t="shared" ref="M140:M190" si="106">N140+O140+P140+Q140</f>
        <v>0</v>
      </c>
      <c r="N140" s="12">
        <v>0</v>
      </c>
      <c r="O140" s="12">
        <v>0</v>
      </c>
      <c r="P140" s="12">
        <v>0</v>
      </c>
      <c r="Q140" s="12">
        <v>0</v>
      </c>
    </row>
    <row r="141" spans="1:20" ht="12.75" hidden="1">
      <c r="A141" s="11"/>
      <c r="B141" s="1" t="s">
        <v>59</v>
      </c>
      <c r="C141" s="1"/>
      <c r="D141" s="3" t="s">
        <v>19</v>
      </c>
      <c r="E141" s="3" t="s">
        <v>14</v>
      </c>
      <c r="F141" s="56" t="s">
        <v>203</v>
      </c>
      <c r="G141" s="3" t="s">
        <v>60</v>
      </c>
      <c r="H141" s="8">
        <f t="shared" si="104"/>
        <v>786.8</v>
      </c>
      <c r="I141" s="12">
        <f>I142</f>
        <v>0</v>
      </c>
      <c r="J141" s="12">
        <f t="shared" si="105"/>
        <v>0</v>
      </c>
      <c r="K141" s="12">
        <f t="shared" si="105"/>
        <v>786.8</v>
      </c>
      <c r="L141" s="12">
        <f t="shared" si="105"/>
        <v>0</v>
      </c>
      <c r="M141" s="8">
        <f t="shared" si="106"/>
        <v>0</v>
      </c>
      <c r="N141" s="12">
        <f>N142</f>
        <v>0</v>
      </c>
      <c r="O141" s="12">
        <f t="shared" ref="O141:Q142" si="107">O142</f>
        <v>0</v>
      </c>
      <c r="P141" s="12">
        <f t="shared" si="107"/>
        <v>0</v>
      </c>
      <c r="Q141" s="12">
        <f t="shared" si="107"/>
        <v>0</v>
      </c>
    </row>
    <row r="142" spans="1:20" ht="54.75" hidden="1" customHeight="1">
      <c r="A142" s="11"/>
      <c r="B142" s="1" t="s">
        <v>67</v>
      </c>
      <c r="C142" s="1"/>
      <c r="D142" s="3" t="s">
        <v>19</v>
      </c>
      <c r="E142" s="3" t="s">
        <v>14</v>
      </c>
      <c r="F142" s="56" t="s">
        <v>203</v>
      </c>
      <c r="G142" s="3" t="s">
        <v>68</v>
      </c>
      <c r="H142" s="8">
        <f t="shared" si="104"/>
        <v>786.8</v>
      </c>
      <c r="I142" s="12">
        <v>0</v>
      </c>
      <c r="J142" s="12">
        <v>0</v>
      </c>
      <c r="K142" s="12">
        <v>786.8</v>
      </c>
      <c r="L142" s="12">
        <v>0</v>
      </c>
      <c r="M142" s="21">
        <f t="shared" si="106"/>
        <v>0</v>
      </c>
      <c r="N142" s="23">
        <f>N143</f>
        <v>0</v>
      </c>
      <c r="O142" s="23">
        <f t="shared" si="107"/>
        <v>0</v>
      </c>
      <c r="P142" s="23">
        <v>0</v>
      </c>
      <c r="Q142" s="23">
        <f t="shared" si="107"/>
        <v>0</v>
      </c>
    </row>
    <row r="143" spans="1:20" ht="76.5" hidden="1">
      <c r="A143" s="5"/>
      <c r="B143" s="1" t="s">
        <v>226</v>
      </c>
      <c r="C143" s="54"/>
      <c r="D143" s="55">
        <v>5</v>
      </c>
      <c r="E143" s="55">
        <v>1</v>
      </c>
      <c r="F143" s="56" t="s">
        <v>182</v>
      </c>
      <c r="G143" s="57" t="s">
        <v>134</v>
      </c>
      <c r="H143" s="8">
        <f t="shared" si="104"/>
        <v>86.5</v>
      </c>
      <c r="I143" s="12">
        <f>I144</f>
        <v>0</v>
      </c>
      <c r="J143" s="12">
        <f t="shared" ref="J143:L143" si="108">J144</f>
        <v>0</v>
      </c>
      <c r="K143" s="12">
        <f t="shared" si="108"/>
        <v>86.5</v>
      </c>
      <c r="L143" s="12">
        <f t="shared" si="108"/>
        <v>0</v>
      </c>
      <c r="M143" s="21">
        <f t="shared" si="106"/>
        <v>0</v>
      </c>
      <c r="N143" s="23">
        <f>N144</f>
        <v>0</v>
      </c>
      <c r="O143" s="23">
        <f>O144</f>
        <v>0</v>
      </c>
      <c r="P143" s="23">
        <f>P144</f>
        <v>0</v>
      </c>
      <c r="Q143" s="23">
        <f>Q144</f>
        <v>0</v>
      </c>
    </row>
    <row r="144" spans="1:20" ht="12.75" hidden="1">
      <c r="A144" s="11"/>
      <c r="B144" s="1" t="s">
        <v>59</v>
      </c>
      <c r="C144" s="1"/>
      <c r="D144" s="3" t="s">
        <v>19</v>
      </c>
      <c r="E144" s="3" t="s">
        <v>14</v>
      </c>
      <c r="F144" s="56" t="s">
        <v>182</v>
      </c>
      <c r="G144" s="3" t="s">
        <v>60</v>
      </c>
      <c r="H144" s="8">
        <f t="shared" si="104"/>
        <v>86.5</v>
      </c>
      <c r="I144" s="12">
        <f>I145</f>
        <v>0</v>
      </c>
      <c r="J144" s="12">
        <f t="shared" si="105"/>
        <v>0</v>
      </c>
      <c r="K144" s="12">
        <f t="shared" si="105"/>
        <v>86.5</v>
      </c>
      <c r="L144" s="12">
        <f t="shared" si="105"/>
        <v>0</v>
      </c>
      <c r="M144" s="12">
        <f>SUM(N144:Q144)</f>
        <v>0</v>
      </c>
      <c r="N144" s="12">
        <f t="shared" si="105"/>
        <v>0</v>
      </c>
      <c r="O144" s="12">
        <f t="shared" si="105"/>
        <v>0</v>
      </c>
      <c r="P144" s="12">
        <f t="shared" si="105"/>
        <v>0</v>
      </c>
      <c r="Q144" s="12">
        <f t="shared" si="105"/>
        <v>0</v>
      </c>
    </row>
    <row r="145" spans="1:17" ht="50.25" hidden="1" customHeight="1">
      <c r="A145" s="11"/>
      <c r="B145" s="1" t="s">
        <v>67</v>
      </c>
      <c r="C145" s="1"/>
      <c r="D145" s="3" t="s">
        <v>19</v>
      </c>
      <c r="E145" s="3" t="s">
        <v>14</v>
      </c>
      <c r="F145" s="56" t="s">
        <v>182</v>
      </c>
      <c r="G145" s="3" t="s">
        <v>68</v>
      </c>
      <c r="H145" s="8">
        <f t="shared" si="104"/>
        <v>86.5</v>
      </c>
      <c r="I145" s="12">
        <v>0</v>
      </c>
      <c r="J145" s="12">
        <v>0</v>
      </c>
      <c r="K145" s="12">
        <v>86.5</v>
      </c>
      <c r="L145" s="12">
        <v>0</v>
      </c>
      <c r="M145" s="21">
        <f t="shared" si="106"/>
        <v>0</v>
      </c>
      <c r="N145" s="23">
        <f>N162</f>
        <v>0</v>
      </c>
      <c r="O145" s="23">
        <f>O162</f>
        <v>0</v>
      </c>
      <c r="P145" s="23">
        <v>0</v>
      </c>
      <c r="Q145" s="23">
        <f>Q162</f>
        <v>0</v>
      </c>
    </row>
    <row r="146" spans="1:17" ht="42.75" hidden="1" customHeight="1">
      <c r="A146" s="11"/>
      <c r="B146" s="1" t="s">
        <v>227</v>
      </c>
      <c r="C146" s="54"/>
      <c r="D146" s="55">
        <v>5</v>
      </c>
      <c r="E146" s="55">
        <v>1</v>
      </c>
      <c r="F146" s="56" t="s">
        <v>228</v>
      </c>
      <c r="G146" s="57" t="s">
        <v>134</v>
      </c>
      <c r="H146" s="8">
        <f t="shared" ref="H146:H148" si="109">I146+J146+K146+L146</f>
        <v>0.9</v>
      </c>
      <c r="I146" s="12">
        <f>I147</f>
        <v>0.9</v>
      </c>
      <c r="J146" s="12">
        <f t="shared" ref="J146:L147" si="110">J147</f>
        <v>0</v>
      </c>
      <c r="K146" s="12">
        <f t="shared" si="110"/>
        <v>0</v>
      </c>
      <c r="L146" s="12">
        <f t="shared" si="110"/>
        <v>0</v>
      </c>
      <c r="M146" s="21">
        <f t="shared" ref="M146:M148" si="111">N146+O146+P146+Q146</f>
        <v>0</v>
      </c>
      <c r="N146" s="23">
        <f>N147</f>
        <v>0</v>
      </c>
      <c r="O146" s="23">
        <f>O147</f>
        <v>0</v>
      </c>
      <c r="P146" s="23">
        <f>P147</f>
        <v>0</v>
      </c>
      <c r="Q146" s="23">
        <f>Q147</f>
        <v>0</v>
      </c>
    </row>
    <row r="147" spans="1:17" ht="12.75" hidden="1">
      <c r="A147" s="11"/>
      <c r="B147" s="1" t="s">
        <v>59</v>
      </c>
      <c r="C147" s="1"/>
      <c r="D147" s="3" t="s">
        <v>19</v>
      </c>
      <c r="E147" s="3" t="s">
        <v>14</v>
      </c>
      <c r="F147" s="56" t="s">
        <v>228</v>
      </c>
      <c r="G147" s="3" t="s">
        <v>60</v>
      </c>
      <c r="H147" s="8">
        <f t="shared" si="109"/>
        <v>0.9</v>
      </c>
      <c r="I147" s="12">
        <f>I148</f>
        <v>0.9</v>
      </c>
      <c r="J147" s="12">
        <f t="shared" si="110"/>
        <v>0</v>
      </c>
      <c r="K147" s="12">
        <f t="shared" si="110"/>
        <v>0</v>
      </c>
      <c r="L147" s="12">
        <f t="shared" si="110"/>
        <v>0</v>
      </c>
      <c r="M147" s="21">
        <f t="shared" si="111"/>
        <v>0</v>
      </c>
      <c r="N147" s="23">
        <f>N148</f>
        <v>0</v>
      </c>
      <c r="O147" s="23">
        <f>O148+O175</f>
        <v>0</v>
      </c>
      <c r="P147" s="23">
        <f>P148</f>
        <v>0</v>
      </c>
      <c r="Q147" s="23">
        <f>Q148+Q175</f>
        <v>0</v>
      </c>
    </row>
    <row r="148" spans="1:17" ht="51.75" hidden="1" customHeight="1">
      <c r="A148" s="11"/>
      <c r="B148" s="1" t="s">
        <v>67</v>
      </c>
      <c r="C148" s="1"/>
      <c r="D148" s="3" t="s">
        <v>19</v>
      </c>
      <c r="E148" s="3" t="s">
        <v>14</v>
      </c>
      <c r="F148" s="56" t="s">
        <v>228</v>
      </c>
      <c r="G148" s="3" t="s">
        <v>68</v>
      </c>
      <c r="H148" s="8">
        <f t="shared" si="109"/>
        <v>0.9</v>
      </c>
      <c r="I148" s="12">
        <v>0.9</v>
      </c>
      <c r="J148" s="12">
        <v>0</v>
      </c>
      <c r="K148" s="12">
        <v>0</v>
      </c>
      <c r="L148" s="12">
        <v>0</v>
      </c>
      <c r="M148" s="21">
        <f t="shared" si="111"/>
        <v>0</v>
      </c>
      <c r="N148" s="23">
        <v>0</v>
      </c>
      <c r="O148" s="23">
        <v>0</v>
      </c>
      <c r="P148" s="23">
        <v>0</v>
      </c>
      <c r="Q148" s="23">
        <f>Q174</f>
        <v>0</v>
      </c>
    </row>
    <row r="149" spans="1:17" ht="38.25" hidden="1">
      <c r="A149" s="11"/>
      <c r="B149" s="1" t="s">
        <v>205</v>
      </c>
      <c r="C149" s="1"/>
      <c r="D149" s="3" t="s">
        <v>19</v>
      </c>
      <c r="E149" s="3" t="s">
        <v>14</v>
      </c>
      <c r="F149" s="3" t="s">
        <v>198</v>
      </c>
      <c r="G149" s="3"/>
      <c r="H149" s="8">
        <f t="shared" si="104"/>
        <v>47883.80000000001</v>
      </c>
      <c r="I149" s="12">
        <f t="shared" ref="I149:Q149" si="112">I150+I154+I158+I162+I168</f>
        <v>127.9</v>
      </c>
      <c r="J149" s="12">
        <f t="shared" si="112"/>
        <v>0</v>
      </c>
      <c r="K149" s="12">
        <f t="shared" si="112"/>
        <v>47755.900000000009</v>
      </c>
      <c r="L149" s="12">
        <f t="shared" si="112"/>
        <v>0</v>
      </c>
      <c r="M149" s="8">
        <f t="shared" si="112"/>
        <v>47883.80000000001</v>
      </c>
      <c r="N149" s="12">
        <f t="shared" si="112"/>
        <v>127.9</v>
      </c>
      <c r="O149" s="12">
        <f t="shared" si="112"/>
        <v>0</v>
      </c>
      <c r="P149" s="12">
        <f t="shared" si="112"/>
        <v>47755.900000000009</v>
      </c>
      <c r="Q149" s="12">
        <f t="shared" si="112"/>
        <v>0</v>
      </c>
    </row>
    <row r="150" spans="1:17" ht="153.75" hidden="1" customHeight="1">
      <c r="A150" s="11"/>
      <c r="B150" s="1" t="s">
        <v>197</v>
      </c>
      <c r="C150" s="1"/>
      <c r="D150" s="3" t="s">
        <v>19</v>
      </c>
      <c r="E150" s="3" t="s">
        <v>14</v>
      </c>
      <c r="F150" s="3" t="s">
        <v>204</v>
      </c>
      <c r="G150" s="3"/>
      <c r="H150" s="8">
        <f t="shared" si="104"/>
        <v>35094.800000000003</v>
      </c>
      <c r="I150" s="12">
        <f>I151</f>
        <v>0</v>
      </c>
      <c r="J150" s="12">
        <f t="shared" ref="J150:L152" si="113">J151</f>
        <v>0</v>
      </c>
      <c r="K150" s="12">
        <f t="shared" si="113"/>
        <v>35094.800000000003</v>
      </c>
      <c r="L150" s="12">
        <f t="shared" si="113"/>
        <v>0</v>
      </c>
      <c r="M150" s="8">
        <f t="shared" si="106"/>
        <v>35094.800000000003</v>
      </c>
      <c r="N150" s="12">
        <f>N151</f>
        <v>0</v>
      </c>
      <c r="O150" s="12">
        <f t="shared" ref="O150:Q152" si="114">O151</f>
        <v>0</v>
      </c>
      <c r="P150" s="12">
        <f t="shared" si="114"/>
        <v>35094.800000000003</v>
      </c>
      <c r="Q150" s="12">
        <f t="shared" si="114"/>
        <v>0</v>
      </c>
    </row>
    <row r="151" spans="1:17" ht="49.5" hidden="1" customHeight="1">
      <c r="A151" s="11"/>
      <c r="B151" s="1" t="s">
        <v>74</v>
      </c>
      <c r="C151" s="22"/>
      <c r="D151" s="3" t="s">
        <v>19</v>
      </c>
      <c r="E151" s="3" t="s">
        <v>14</v>
      </c>
      <c r="F151" s="3" t="s">
        <v>204</v>
      </c>
      <c r="G151" s="3" t="s">
        <v>65</v>
      </c>
      <c r="H151" s="8">
        <f t="shared" si="104"/>
        <v>35094.800000000003</v>
      </c>
      <c r="I151" s="12">
        <f>I152</f>
        <v>0</v>
      </c>
      <c r="J151" s="12">
        <f t="shared" si="113"/>
        <v>0</v>
      </c>
      <c r="K151" s="12">
        <f t="shared" si="113"/>
        <v>35094.800000000003</v>
      </c>
      <c r="L151" s="12">
        <f t="shared" si="113"/>
        <v>0</v>
      </c>
      <c r="M151" s="8">
        <f t="shared" si="106"/>
        <v>35094.800000000003</v>
      </c>
      <c r="N151" s="12">
        <f>N152</f>
        <v>0</v>
      </c>
      <c r="O151" s="12">
        <f t="shared" si="114"/>
        <v>0</v>
      </c>
      <c r="P151" s="12">
        <f t="shared" si="114"/>
        <v>35094.800000000003</v>
      </c>
      <c r="Q151" s="12">
        <f t="shared" si="114"/>
        <v>0</v>
      </c>
    </row>
    <row r="152" spans="1:17" ht="12.75" hidden="1">
      <c r="A152" s="11"/>
      <c r="B152" s="1" t="s">
        <v>30</v>
      </c>
      <c r="C152" s="22"/>
      <c r="D152" s="3" t="s">
        <v>19</v>
      </c>
      <c r="E152" s="3" t="s">
        <v>14</v>
      </c>
      <c r="F152" s="3" t="s">
        <v>204</v>
      </c>
      <c r="G152" s="3" t="s">
        <v>66</v>
      </c>
      <c r="H152" s="8">
        <f t="shared" si="104"/>
        <v>35094.800000000003</v>
      </c>
      <c r="I152" s="12">
        <f>I153</f>
        <v>0</v>
      </c>
      <c r="J152" s="12">
        <f t="shared" si="113"/>
        <v>0</v>
      </c>
      <c r="K152" s="12">
        <f t="shared" si="113"/>
        <v>35094.800000000003</v>
      </c>
      <c r="L152" s="12">
        <f t="shared" si="113"/>
        <v>0</v>
      </c>
      <c r="M152" s="8">
        <f t="shared" si="106"/>
        <v>35094.800000000003</v>
      </c>
      <c r="N152" s="12">
        <f>N153</f>
        <v>0</v>
      </c>
      <c r="O152" s="12">
        <f t="shared" si="114"/>
        <v>0</v>
      </c>
      <c r="P152" s="12">
        <f t="shared" si="114"/>
        <v>35094.800000000003</v>
      </c>
      <c r="Q152" s="12">
        <f t="shared" si="114"/>
        <v>0</v>
      </c>
    </row>
    <row r="153" spans="1:17" ht="56.25" hidden="1" customHeight="1">
      <c r="A153" s="11"/>
      <c r="B153" s="1" t="s">
        <v>142</v>
      </c>
      <c r="C153" s="1"/>
      <c r="D153" s="3" t="s">
        <v>19</v>
      </c>
      <c r="E153" s="3" t="s">
        <v>14</v>
      </c>
      <c r="F153" s="3" t="s">
        <v>204</v>
      </c>
      <c r="G153" s="3" t="s">
        <v>143</v>
      </c>
      <c r="H153" s="8">
        <f t="shared" si="104"/>
        <v>35094.800000000003</v>
      </c>
      <c r="I153" s="12">
        <v>0</v>
      </c>
      <c r="J153" s="12">
        <v>0</v>
      </c>
      <c r="K153" s="12">
        <v>35094.800000000003</v>
      </c>
      <c r="L153" s="12">
        <v>0</v>
      </c>
      <c r="M153" s="8">
        <f t="shared" si="106"/>
        <v>35094.800000000003</v>
      </c>
      <c r="N153" s="12">
        <v>0</v>
      </c>
      <c r="O153" s="12">
        <v>0</v>
      </c>
      <c r="P153" s="12">
        <v>35094.800000000003</v>
      </c>
      <c r="Q153" s="12">
        <v>0</v>
      </c>
    </row>
    <row r="154" spans="1:17" ht="214.5" hidden="1" customHeight="1">
      <c r="A154" s="11"/>
      <c r="B154" s="1" t="s">
        <v>192</v>
      </c>
      <c r="C154" s="1"/>
      <c r="D154" s="3" t="s">
        <v>19</v>
      </c>
      <c r="E154" s="3" t="s">
        <v>14</v>
      </c>
      <c r="F154" s="3" t="s">
        <v>200</v>
      </c>
      <c r="G154" s="3"/>
      <c r="H154" s="8">
        <f t="shared" si="104"/>
        <v>3860.4</v>
      </c>
      <c r="I154" s="12">
        <f>I155</f>
        <v>0</v>
      </c>
      <c r="J154" s="12">
        <f t="shared" ref="J154:L154" si="115">J155+J158</f>
        <v>0</v>
      </c>
      <c r="K154" s="12">
        <f t="shared" si="115"/>
        <v>3860.4</v>
      </c>
      <c r="L154" s="12">
        <f t="shared" si="115"/>
        <v>0</v>
      </c>
      <c r="M154" s="8">
        <f t="shared" si="106"/>
        <v>3860.4</v>
      </c>
      <c r="N154" s="12">
        <f>N155</f>
        <v>0</v>
      </c>
      <c r="O154" s="12">
        <f t="shared" ref="O154" si="116">O155+O158</f>
        <v>0</v>
      </c>
      <c r="P154" s="12">
        <f t="shared" ref="P154" si="117">P155+P158</f>
        <v>3860.4</v>
      </c>
      <c r="Q154" s="12">
        <f t="shared" ref="Q154" si="118">Q155+Q158</f>
        <v>0</v>
      </c>
    </row>
    <row r="155" spans="1:17" ht="51" hidden="1">
      <c r="A155" s="11"/>
      <c r="B155" s="1" t="s">
        <v>74</v>
      </c>
      <c r="C155" s="1"/>
      <c r="D155" s="3" t="s">
        <v>19</v>
      </c>
      <c r="E155" s="3" t="s">
        <v>14</v>
      </c>
      <c r="F155" s="3" t="s">
        <v>200</v>
      </c>
      <c r="G155" s="3" t="s">
        <v>65</v>
      </c>
      <c r="H155" s="8">
        <f t="shared" si="104"/>
        <v>3860.4</v>
      </c>
      <c r="I155" s="12">
        <f>I156</f>
        <v>0</v>
      </c>
      <c r="J155" s="12">
        <f t="shared" ref="J155:L159" si="119">J156</f>
        <v>0</v>
      </c>
      <c r="K155" s="12">
        <f t="shared" si="119"/>
        <v>3860.4</v>
      </c>
      <c r="L155" s="12">
        <f t="shared" si="119"/>
        <v>0</v>
      </c>
      <c r="M155" s="8">
        <f t="shared" si="106"/>
        <v>3860.4</v>
      </c>
      <c r="N155" s="12">
        <f>N156</f>
        <v>0</v>
      </c>
      <c r="O155" s="12">
        <f t="shared" ref="O155:Q159" si="120">O156</f>
        <v>0</v>
      </c>
      <c r="P155" s="12">
        <f t="shared" si="120"/>
        <v>3860.4</v>
      </c>
      <c r="Q155" s="12">
        <f t="shared" si="120"/>
        <v>0</v>
      </c>
    </row>
    <row r="156" spans="1:17" ht="12.75" hidden="1">
      <c r="A156" s="11"/>
      <c r="B156" s="1" t="s">
        <v>30</v>
      </c>
      <c r="C156" s="1"/>
      <c r="D156" s="3" t="s">
        <v>19</v>
      </c>
      <c r="E156" s="3" t="s">
        <v>14</v>
      </c>
      <c r="F156" s="3" t="s">
        <v>200</v>
      </c>
      <c r="G156" s="3" t="s">
        <v>66</v>
      </c>
      <c r="H156" s="8">
        <f t="shared" si="104"/>
        <v>3860.4</v>
      </c>
      <c r="I156" s="12">
        <f t="shared" ref="I156" si="121">I157</f>
        <v>0</v>
      </c>
      <c r="J156" s="12">
        <f t="shared" si="119"/>
        <v>0</v>
      </c>
      <c r="K156" s="12">
        <f>K157</f>
        <v>3860.4</v>
      </c>
      <c r="L156" s="12">
        <f>L157</f>
        <v>0</v>
      </c>
      <c r="M156" s="8">
        <f t="shared" si="106"/>
        <v>3860.4</v>
      </c>
      <c r="N156" s="12">
        <f t="shared" ref="N156" si="122">N157</f>
        <v>0</v>
      </c>
      <c r="O156" s="12">
        <f t="shared" si="120"/>
        <v>0</v>
      </c>
      <c r="P156" s="12">
        <f>P157</f>
        <v>3860.4</v>
      </c>
      <c r="Q156" s="12">
        <f>Q157</f>
        <v>0</v>
      </c>
    </row>
    <row r="157" spans="1:17" ht="54" hidden="1" customHeight="1">
      <c r="A157" s="11"/>
      <c r="B157" s="1" t="s">
        <v>142</v>
      </c>
      <c r="C157" s="1"/>
      <c r="D157" s="3" t="s">
        <v>19</v>
      </c>
      <c r="E157" s="3" t="s">
        <v>14</v>
      </c>
      <c r="F157" s="3" t="s">
        <v>200</v>
      </c>
      <c r="G157" s="3" t="s">
        <v>143</v>
      </c>
      <c r="H157" s="8">
        <f>SUM(I157:L157)</f>
        <v>3860.4</v>
      </c>
      <c r="I157" s="12">
        <v>0</v>
      </c>
      <c r="J157" s="12">
        <v>0</v>
      </c>
      <c r="K157" s="12">
        <v>3860.4</v>
      </c>
      <c r="L157" s="12">
        <v>0</v>
      </c>
      <c r="M157" s="8">
        <f>SUM(N157:Q157)</f>
        <v>3860.4</v>
      </c>
      <c r="N157" s="12">
        <v>0</v>
      </c>
      <c r="O157" s="12">
        <v>0</v>
      </c>
      <c r="P157" s="12">
        <v>3860.4</v>
      </c>
      <c r="Q157" s="12">
        <v>0</v>
      </c>
    </row>
    <row r="158" spans="1:17" ht="51" hidden="1">
      <c r="A158" s="11"/>
      <c r="B158" s="1" t="s">
        <v>238</v>
      </c>
      <c r="C158" s="1"/>
      <c r="D158" s="3" t="s">
        <v>19</v>
      </c>
      <c r="E158" s="3" t="s">
        <v>14</v>
      </c>
      <c r="F158" s="3" t="s">
        <v>201</v>
      </c>
      <c r="G158" s="3"/>
      <c r="H158" s="8">
        <f t="shared" ref="H158:H160" si="123">I158+J158+K158+L158</f>
        <v>39</v>
      </c>
      <c r="I158" s="12">
        <f>I159</f>
        <v>39</v>
      </c>
      <c r="J158" s="12">
        <f t="shared" si="119"/>
        <v>0</v>
      </c>
      <c r="K158" s="12">
        <f t="shared" si="119"/>
        <v>0</v>
      </c>
      <c r="L158" s="12">
        <f t="shared" si="119"/>
        <v>0</v>
      </c>
      <c r="M158" s="8">
        <f t="shared" ref="M158:M160" si="124">N158+O158+P158+Q158</f>
        <v>39</v>
      </c>
      <c r="N158" s="12">
        <f>N159</f>
        <v>39</v>
      </c>
      <c r="O158" s="12">
        <f t="shared" si="120"/>
        <v>0</v>
      </c>
      <c r="P158" s="12">
        <f t="shared" si="120"/>
        <v>0</v>
      </c>
      <c r="Q158" s="12">
        <f t="shared" si="120"/>
        <v>0</v>
      </c>
    </row>
    <row r="159" spans="1:17" ht="51" hidden="1">
      <c r="A159" s="11"/>
      <c r="B159" s="1" t="s">
        <v>74</v>
      </c>
      <c r="C159" s="1"/>
      <c r="D159" s="3" t="s">
        <v>19</v>
      </c>
      <c r="E159" s="3" t="s">
        <v>14</v>
      </c>
      <c r="F159" s="3" t="s">
        <v>201</v>
      </c>
      <c r="G159" s="3" t="s">
        <v>65</v>
      </c>
      <c r="H159" s="8">
        <f t="shared" si="123"/>
        <v>39</v>
      </c>
      <c r="I159" s="12">
        <f>I160</f>
        <v>39</v>
      </c>
      <c r="J159" s="12">
        <f t="shared" si="119"/>
        <v>0</v>
      </c>
      <c r="K159" s="12">
        <f t="shared" si="119"/>
        <v>0</v>
      </c>
      <c r="L159" s="12">
        <f t="shared" si="119"/>
        <v>0</v>
      </c>
      <c r="M159" s="8">
        <f t="shared" si="124"/>
        <v>39</v>
      </c>
      <c r="N159" s="12">
        <f>N160</f>
        <v>39</v>
      </c>
      <c r="O159" s="12">
        <f t="shared" si="120"/>
        <v>0</v>
      </c>
      <c r="P159" s="12">
        <f t="shared" si="120"/>
        <v>0</v>
      </c>
      <c r="Q159" s="12">
        <f t="shared" si="120"/>
        <v>0</v>
      </c>
    </row>
    <row r="160" spans="1:17" ht="12.75" hidden="1">
      <c r="A160" s="11"/>
      <c r="B160" s="1" t="s">
        <v>30</v>
      </c>
      <c r="C160" s="1"/>
      <c r="D160" s="3" t="s">
        <v>19</v>
      </c>
      <c r="E160" s="3" t="s">
        <v>14</v>
      </c>
      <c r="F160" s="3" t="s">
        <v>201</v>
      </c>
      <c r="G160" s="3" t="s">
        <v>66</v>
      </c>
      <c r="H160" s="8">
        <f t="shared" si="123"/>
        <v>39</v>
      </c>
      <c r="I160" s="12">
        <f>I161</f>
        <v>39</v>
      </c>
      <c r="J160" s="12">
        <v>0</v>
      </c>
      <c r="K160" s="12">
        <v>0</v>
      </c>
      <c r="L160" s="12">
        <v>0</v>
      </c>
      <c r="M160" s="8">
        <f t="shared" si="124"/>
        <v>39</v>
      </c>
      <c r="N160" s="12">
        <f>N161</f>
        <v>39</v>
      </c>
      <c r="O160" s="12">
        <v>0</v>
      </c>
      <c r="P160" s="12">
        <v>0</v>
      </c>
      <c r="Q160" s="12">
        <v>0</v>
      </c>
    </row>
    <row r="161" spans="1:17" ht="54" hidden="1" customHeight="1">
      <c r="A161" s="11"/>
      <c r="B161" s="1" t="s">
        <v>142</v>
      </c>
      <c r="C161" s="1"/>
      <c r="D161" s="3" t="s">
        <v>19</v>
      </c>
      <c r="E161" s="3" t="s">
        <v>14</v>
      </c>
      <c r="F161" s="3" t="s">
        <v>201</v>
      </c>
      <c r="G161" s="3" t="s">
        <v>143</v>
      </c>
      <c r="H161" s="8">
        <f>SUM(I161:L161)</f>
        <v>39</v>
      </c>
      <c r="I161" s="12">
        <v>39</v>
      </c>
      <c r="J161" s="12">
        <v>0</v>
      </c>
      <c r="K161" s="12">
        <v>0</v>
      </c>
      <c r="L161" s="12">
        <v>0</v>
      </c>
      <c r="M161" s="8">
        <f>SUM(N161:Q161)</f>
        <v>39</v>
      </c>
      <c r="N161" s="12">
        <v>39</v>
      </c>
      <c r="O161" s="12">
        <v>0</v>
      </c>
      <c r="P161" s="12">
        <v>0</v>
      </c>
      <c r="Q161" s="12">
        <v>0</v>
      </c>
    </row>
    <row r="162" spans="1:17" ht="216.75" hidden="1" customHeight="1">
      <c r="A162" s="11"/>
      <c r="B162" s="1" t="s">
        <v>152</v>
      </c>
      <c r="C162" s="18"/>
      <c r="D162" s="3" t="s">
        <v>19</v>
      </c>
      <c r="E162" s="3" t="s">
        <v>14</v>
      </c>
      <c r="F162" s="3" t="s">
        <v>200</v>
      </c>
      <c r="G162" s="3"/>
      <c r="H162" s="8">
        <f t="shared" si="104"/>
        <v>8800.7000000000007</v>
      </c>
      <c r="I162" s="12">
        <f>I163</f>
        <v>0</v>
      </c>
      <c r="J162" s="12">
        <f t="shared" ref="J162:L162" si="125">J163</f>
        <v>0</v>
      </c>
      <c r="K162" s="12">
        <f>K163+K166</f>
        <v>8800.7000000000007</v>
      </c>
      <c r="L162" s="12">
        <f t="shared" si="125"/>
        <v>0</v>
      </c>
      <c r="M162" s="8">
        <f t="shared" si="106"/>
        <v>8800.7000000000007</v>
      </c>
      <c r="N162" s="12">
        <f>N163</f>
        <v>0</v>
      </c>
      <c r="O162" s="12">
        <f t="shared" ref="O162:Q162" si="126">O163</f>
        <v>0</v>
      </c>
      <c r="P162" s="12">
        <f>P163+P166</f>
        <v>8800.7000000000007</v>
      </c>
      <c r="Q162" s="12">
        <f t="shared" si="126"/>
        <v>0</v>
      </c>
    </row>
    <row r="163" spans="1:17" s="31" customFormat="1" ht="25.5" hidden="1">
      <c r="A163" s="11"/>
      <c r="B163" s="1" t="s">
        <v>48</v>
      </c>
      <c r="C163" s="1"/>
      <c r="D163" s="3" t="s">
        <v>19</v>
      </c>
      <c r="E163" s="3" t="s">
        <v>14</v>
      </c>
      <c r="F163" s="3" t="s">
        <v>200</v>
      </c>
      <c r="G163" s="3" t="s">
        <v>49</v>
      </c>
      <c r="H163" s="8">
        <f t="shared" si="104"/>
        <v>8338.7000000000007</v>
      </c>
      <c r="I163" s="12">
        <f>I164</f>
        <v>0</v>
      </c>
      <c r="J163" s="12">
        <f t="shared" ref="J163:L163" si="127">J164</f>
        <v>0</v>
      </c>
      <c r="K163" s="12">
        <f t="shared" si="127"/>
        <v>8338.7000000000007</v>
      </c>
      <c r="L163" s="12">
        <f t="shared" si="127"/>
        <v>0</v>
      </c>
      <c r="M163" s="8">
        <f t="shared" si="106"/>
        <v>8338.7000000000007</v>
      </c>
      <c r="N163" s="12">
        <f>N164</f>
        <v>0</v>
      </c>
      <c r="O163" s="12">
        <f t="shared" ref="O163:Q163" si="128">O164</f>
        <v>0</v>
      </c>
      <c r="P163" s="12">
        <f t="shared" si="128"/>
        <v>8338.7000000000007</v>
      </c>
      <c r="Q163" s="12">
        <f t="shared" si="128"/>
        <v>0</v>
      </c>
    </row>
    <row r="164" spans="1:17" ht="39.75" hidden="1" customHeight="1">
      <c r="A164" s="11"/>
      <c r="B164" s="1" t="s">
        <v>50</v>
      </c>
      <c r="C164" s="1"/>
      <c r="D164" s="3" t="s">
        <v>19</v>
      </c>
      <c r="E164" s="3" t="s">
        <v>14</v>
      </c>
      <c r="F164" s="3" t="s">
        <v>200</v>
      </c>
      <c r="G164" s="3" t="s">
        <v>51</v>
      </c>
      <c r="H164" s="8">
        <f t="shared" si="104"/>
        <v>8338.7000000000007</v>
      </c>
      <c r="I164" s="12">
        <f>I165</f>
        <v>0</v>
      </c>
      <c r="J164" s="12">
        <f>J165</f>
        <v>0</v>
      </c>
      <c r="K164" s="12">
        <f>K165</f>
        <v>8338.7000000000007</v>
      </c>
      <c r="L164" s="12">
        <f>L165</f>
        <v>0</v>
      </c>
      <c r="M164" s="8">
        <f t="shared" si="106"/>
        <v>8338.7000000000007</v>
      </c>
      <c r="N164" s="12">
        <f>N165</f>
        <v>0</v>
      </c>
      <c r="O164" s="12">
        <f>O165</f>
        <v>0</v>
      </c>
      <c r="P164" s="12">
        <f>P165</f>
        <v>8338.7000000000007</v>
      </c>
      <c r="Q164" s="12">
        <f>Q165</f>
        <v>0</v>
      </c>
    </row>
    <row r="165" spans="1:17" s="31" customFormat="1" ht="60" hidden="1" customHeight="1">
      <c r="A165" s="11"/>
      <c r="B165" s="1" t="s">
        <v>240</v>
      </c>
      <c r="C165" s="1"/>
      <c r="D165" s="3" t="s">
        <v>19</v>
      </c>
      <c r="E165" s="3" t="s">
        <v>14</v>
      </c>
      <c r="F165" s="3" t="s">
        <v>200</v>
      </c>
      <c r="G165" s="3" t="s">
        <v>239</v>
      </c>
      <c r="H165" s="8">
        <f>I165+J165+K165+L165</f>
        <v>8338.7000000000007</v>
      </c>
      <c r="I165" s="12">
        <v>0</v>
      </c>
      <c r="J165" s="12">
        <v>0</v>
      </c>
      <c r="K165" s="12">
        <v>8338.7000000000007</v>
      </c>
      <c r="L165" s="12">
        <v>0</v>
      </c>
      <c r="M165" s="8">
        <f>N165+O165+P165+Q165</f>
        <v>8338.7000000000007</v>
      </c>
      <c r="N165" s="12">
        <v>0</v>
      </c>
      <c r="O165" s="12">
        <v>0</v>
      </c>
      <c r="P165" s="12">
        <v>8338.7000000000007</v>
      </c>
      <c r="Q165" s="12">
        <v>0</v>
      </c>
    </row>
    <row r="166" spans="1:17" ht="12.75" hidden="1">
      <c r="A166" s="11"/>
      <c r="B166" s="1" t="s">
        <v>59</v>
      </c>
      <c r="C166" s="1"/>
      <c r="D166" s="3" t="s">
        <v>19</v>
      </c>
      <c r="E166" s="3" t="s">
        <v>14</v>
      </c>
      <c r="F166" s="3" t="s">
        <v>200</v>
      </c>
      <c r="G166" s="3" t="s">
        <v>60</v>
      </c>
      <c r="H166" s="8">
        <f t="shared" ref="H166:H167" si="129">I166+J166+K166+L166</f>
        <v>462</v>
      </c>
      <c r="I166" s="12">
        <f>I167</f>
        <v>0</v>
      </c>
      <c r="J166" s="12">
        <f>J167</f>
        <v>0</v>
      </c>
      <c r="K166" s="12">
        <f>K167</f>
        <v>462</v>
      </c>
      <c r="L166" s="12">
        <f>L167</f>
        <v>0</v>
      </c>
      <c r="M166" s="8">
        <f t="shared" ref="M166:M167" si="130">N166+O166+P166+Q166</f>
        <v>462</v>
      </c>
      <c r="N166" s="12">
        <f t="shared" ref="N166:Q166" si="131">N167</f>
        <v>0</v>
      </c>
      <c r="O166" s="12">
        <f t="shared" si="131"/>
        <v>0</v>
      </c>
      <c r="P166" s="12">
        <f t="shared" si="131"/>
        <v>462</v>
      </c>
      <c r="Q166" s="12">
        <f t="shared" si="131"/>
        <v>0</v>
      </c>
    </row>
    <row r="167" spans="1:17" ht="39.75" hidden="1" customHeight="1">
      <c r="A167" s="11"/>
      <c r="B167" s="1" t="s">
        <v>67</v>
      </c>
      <c r="C167" s="1"/>
      <c r="D167" s="3" t="s">
        <v>19</v>
      </c>
      <c r="E167" s="3" t="s">
        <v>14</v>
      </c>
      <c r="F167" s="3" t="s">
        <v>200</v>
      </c>
      <c r="G167" s="3" t="s">
        <v>68</v>
      </c>
      <c r="H167" s="8">
        <f t="shared" si="129"/>
        <v>462</v>
      </c>
      <c r="I167" s="12">
        <v>0</v>
      </c>
      <c r="J167" s="10">
        <v>0</v>
      </c>
      <c r="K167" s="10">
        <v>462</v>
      </c>
      <c r="L167" s="10">
        <v>0</v>
      </c>
      <c r="M167" s="8">
        <f t="shared" si="130"/>
        <v>462</v>
      </c>
      <c r="N167" s="12">
        <v>0</v>
      </c>
      <c r="O167" s="12">
        <v>0</v>
      </c>
      <c r="P167" s="12">
        <v>462</v>
      </c>
      <c r="Q167" s="12">
        <f>Q171</f>
        <v>0</v>
      </c>
    </row>
    <row r="168" spans="1:17" ht="77.25" hidden="1" customHeight="1">
      <c r="A168" s="11"/>
      <c r="B168" s="1" t="s">
        <v>238</v>
      </c>
      <c r="C168" s="18"/>
      <c r="D168" s="3" t="s">
        <v>19</v>
      </c>
      <c r="E168" s="3" t="s">
        <v>14</v>
      </c>
      <c r="F168" s="3" t="s">
        <v>201</v>
      </c>
      <c r="G168" s="3"/>
      <c r="H168" s="8">
        <f t="shared" ref="H168:H170" si="132">I168+J168+K168+L168</f>
        <v>88.9</v>
      </c>
      <c r="I168" s="12">
        <f>I169+I172</f>
        <v>88.9</v>
      </c>
      <c r="J168" s="12">
        <f t="shared" ref="J168:L168" si="133">J169</f>
        <v>0</v>
      </c>
      <c r="K168" s="12">
        <f t="shared" si="133"/>
        <v>0</v>
      </c>
      <c r="L168" s="12">
        <f t="shared" si="133"/>
        <v>0</v>
      </c>
      <c r="M168" s="8">
        <f t="shared" ref="M168:M170" si="134">N168+O168+P168+Q168</f>
        <v>88.9</v>
      </c>
      <c r="N168" s="12">
        <f>N169+N172</f>
        <v>88.9</v>
      </c>
      <c r="O168" s="12">
        <f t="shared" ref="O168:Q168" si="135">O169</f>
        <v>0</v>
      </c>
      <c r="P168" s="12">
        <f t="shared" si="135"/>
        <v>0</v>
      </c>
      <c r="Q168" s="12">
        <f t="shared" si="135"/>
        <v>0</v>
      </c>
    </row>
    <row r="169" spans="1:17" s="31" customFormat="1" ht="25.5" hidden="1">
      <c r="A169" s="11"/>
      <c r="B169" s="1" t="s">
        <v>48</v>
      </c>
      <c r="C169" s="1"/>
      <c r="D169" s="3" t="s">
        <v>19</v>
      </c>
      <c r="E169" s="3" t="s">
        <v>14</v>
      </c>
      <c r="F169" s="3" t="s">
        <v>201</v>
      </c>
      <c r="G169" s="3" t="s">
        <v>49</v>
      </c>
      <c r="H169" s="8">
        <f t="shared" si="132"/>
        <v>84.2</v>
      </c>
      <c r="I169" s="12">
        <f>I170</f>
        <v>84.2</v>
      </c>
      <c r="J169" s="12">
        <f t="shared" ref="J169:L169" si="136">J170</f>
        <v>0</v>
      </c>
      <c r="K169" s="12">
        <f t="shared" si="136"/>
        <v>0</v>
      </c>
      <c r="L169" s="12">
        <f t="shared" si="136"/>
        <v>0</v>
      </c>
      <c r="M169" s="8">
        <f t="shared" si="134"/>
        <v>84.2</v>
      </c>
      <c r="N169" s="12">
        <f>N170</f>
        <v>84.2</v>
      </c>
      <c r="O169" s="12">
        <f t="shared" ref="O169:Q169" si="137">O170</f>
        <v>0</v>
      </c>
      <c r="P169" s="12">
        <f t="shared" si="137"/>
        <v>0</v>
      </c>
      <c r="Q169" s="12">
        <f t="shared" si="137"/>
        <v>0</v>
      </c>
    </row>
    <row r="170" spans="1:17" ht="39.75" hidden="1" customHeight="1">
      <c r="A170" s="11"/>
      <c r="B170" s="1" t="s">
        <v>50</v>
      </c>
      <c r="C170" s="1"/>
      <c r="D170" s="3" t="s">
        <v>19</v>
      </c>
      <c r="E170" s="3" t="s">
        <v>14</v>
      </c>
      <c r="F170" s="3" t="s">
        <v>201</v>
      </c>
      <c r="G170" s="3" t="s">
        <v>51</v>
      </c>
      <c r="H170" s="8">
        <f t="shared" si="132"/>
        <v>84.2</v>
      </c>
      <c r="I170" s="12">
        <f>I171</f>
        <v>84.2</v>
      </c>
      <c r="J170" s="12">
        <f>J171</f>
        <v>0</v>
      </c>
      <c r="K170" s="12">
        <f>K171</f>
        <v>0</v>
      </c>
      <c r="L170" s="12">
        <f>L171</f>
        <v>0</v>
      </c>
      <c r="M170" s="8">
        <f t="shared" si="134"/>
        <v>84.2</v>
      </c>
      <c r="N170" s="12">
        <f>N171</f>
        <v>84.2</v>
      </c>
      <c r="O170" s="12">
        <f>O171</f>
        <v>0</v>
      </c>
      <c r="P170" s="12">
        <f>P171</f>
        <v>0</v>
      </c>
      <c r="Q170" s="12">
        <f>Q171</f>
        <v>0</v>
      </c>
    </row>
    <row r="171" spans="1:17" s="31" customFormat="1" ht="52.5" hidden="1" customHeight="1">
      <c r="A171" s="11"/>
      <c r="B171" s="1" t="s">
        <v>240</v>
      </c>
      <c r="C171" s="1"/>
      <c r="D171" s="3" t="s">
        <v>19</v>
      </c>
      <c r="E171" s="3" t="s">
        <v>14</v>
      </c>
      <c r="F171" s="3" t="s">
        <v>201</v>
      </c>
      <c r="G171" s="3" t="s">
        <v>239</v>
      </c>
      <c r="H171" s="8">
        <f>I171+J171+K171+L171</f>
        <v>84.2</v>
      </c>
      <c r="I171" s="12">
        <v>84.2</v>
      </c>
      <c r="J171" s="12">
        <v>0</v>
      </c>
      <c r="K171" s="12">
        <v>0</v>
      </c>
      <c r="L171" s="12">
        <v>0</v>
      </c>
      <c r="M171" s="8">
        <f>N171+O171+P171+Q171</f>
        <v>84.2</v>
      </c>
      <c r="N171" s="12">
        <v>84.2</v>
      </c>
      <c r="O171" s="12">
        <v>0</v>
      </c>
      <c r="P171" s="12">
        <v>0</v>
      </c>
      <c r="Q171" s="12">
        <v>0</v>
      </c>
    </row>
    <row r="172" spans="1:17" ht="12.75" hidden="1">
      <c r="A172" s="11"/>
      <c r="B172" s="1" t="s">
        <v>59</v>
      </c>
      <c r="C172" s="1"/>
      <c r="D172" s="3" t="s">
        <v>19</v>
      </c>
      <c r="E172" s="3" t="s">
        <v>14</v>
      </c>
      <c r="F172" s="3" t="s">
        <v>201</v>
      </c>
      <c r="G172" s="3" t="s">
        <v>60</v>
      </c>
      <c r="H172" s="8">
        <f t="shared" ref="H172:H173" si="138">I172+J172+K172+L172</f>
        <v>4.7</v>
      </c>
      <c r="I172" s="12">
        <f>I173</f>
        <v>4.7</v>
      </c>
      <c r="J172" s="12">
        <f>J173</f>
        <v>0</v>
      </c>
      <c r="K172" s="12">
        <f>K173</f>
        <v>0</v>
      </c>
      <c r="L172" s="12">
        <f>L173</f>
        <v>0</v>
      </c>
      <c r="M172" s="8">
        <f t="shared" ref="M172:M173" si="139">N172+O172+P172+Q172</f>
        <v>4.7</v>
      </c>
      <c r="N172" s="12">
        <f t="shared" ref="N172:Q172" si="140">N173</f>
        <v>4.7</v>
      </c>
      <c r="O172" s="12">
        <f t="shared" si="140"/>
        <v>0</v>
      </c>
      <c r="P172" s="12">
        <f t="shared" si="140"/>
        <v>0</v>
      </c>
      <c r="Q172" s="12">
        <f t="shared" si="140"/>
        <v>0</v>
      </c>
    </row>
    <row r="173" spans="1:17" ht="39.75" hidden="1" customHeight="1">
      <c r="A173" s="11"/>
      <c r="B173" s="1" t="s">
        <v>67</v>
      </c>
      <c r="C173" s="1"/>
      <c r="D173" s="3" t="s">
        <v>19</v>
      </c>
      <c r="E173" s="3" t="s">
        <v>14</v>
      </c>
      <c r="F173" s="3" t="s">
        <v>201</v>
      </c>
      <c r="G173" s="3" t="s">
        <v>68</v>
      </c>
      <c r="H173" s="8">
        <f t="shared" si="138"/>
        <v>4.7</v>
      </c>
      <c r="I173" s="12">
        <v>4.7</v>
      </c>
      <c r="J173" s="10">
        <v>0</v>
      </c>
      <c r="K173" s="10">
        <v>0</v>
      </c>
      <c r="L173" s="10">
        <v>0</v>
      </c>
      <c r="M173" s="8">
        <f t="shared" si="139"/>
        <v>4.7</v>
      </c>
      <c r="N173" s="12">
        <v>4.7</v>
      </c>
      <c r="O173" s="12">
        <v>0</v>
      </c>
      <c r="P173" s="12">
        <v>0</v>
      </c>
      <c r="Q173" s="12">
        <f>Q177</f>
        <v>0</v>
      </c>
    </row>
    <row r="174" spans="1:17" ht="12.75" hidden="1">
      <c r="A174" s="5"/>
      <c r="B174" s="2" t="s">
        <v>25</v>
      </c>
      <c r="C174" s="6"/>
      <c r="D174" s="4" t="s">
        <v>19</v>
      </c>
      <c r="E174" s="4" t="s">
        <v>16</v>
      </c>
      <c r="F174" s="4"/>
      <c r="G174" s="4"/>
      <c r="H174" s="8">
        <f t="shared" si="104"/>
        <v>69424.2</v>
      </c>
      <c r="I174" s="8">
        <f>I175+I185+I198</f>
        <v>80</v>
      </c>
      <c r="J174" s="8">
        <f>J178+J181+J189+J193+J201</f>
        <v>6276.9</v>
      </c>
      <c r="K174" s="8">
        <f>K178+K181+K189+K193+K201</f>
        <v>63067.299999999996</v>
      </c>
      <c r="L174" s="8">
        <f>L178+L181+L189+L193+L201</f>
        <v>0</v>
      </c>
      <c r="M174" s="8">
        <f t="shared" si="106"/>
        <v>68182.8</v>
      </c>
      <c r="N174" s="8">
        <f>N175+N195</f>
        <v>87.199999999999989</v>
      </c>
      <c r="O174" s="8">
        <f>O178+O181+O189+O193+O201</f>
        <v>6572.9</v>
      </c>
      <c r="P174" s="8">
        <f>P178+P181+P189+P193+P201</f>
        <v>61522.700000000004</v>
      </c>
      <c r="Q174" s="8">
        <f>Q178+Q181+Q189+Q193+Q201</f>
        <v>0</v>
      </c>
    </row>
    <row r="175" spans="1:17" ht="48.75" hidden="1" customHeight="1">
      <c r="A175" s="5"/>
      <c r="B175" s="1" t="s">
        <v>82</v>
      </c>
      <c r="C175" s="22"/>
      <c r="D175" s="3" t="s">
        <v>19</v>
      </c>
      <c r="E175" s="3" t="s">
        <v>16</v>
      </c>
      <c r="F175" s="3" t="s">
        <v>77</v>
      </c>
      <c r="G175" s="3"/>
      <c r="H175" s="21">
        <f t="shared" si="104"/>
        <v>49116.999999999993</v>
      </c>
      <c r="I175" s="23">
        <f>I176+I179+I182</f>
        <v>24.6</v>
      </c>
      <c r="J175" s="23">
        <f t="shared" ref="J175:Q175" si="141">J176+J179+J182</f>
        <v>0</v>
      </c>
      <c r="K175" s="23">
        <f t="shared" si="141"/>
        <v>49092.399999999994</v>
      </c>
      <c r="L175" s="23">
        <f t="shared" si="141"/>
        <v>0</v>
      </c>
      <c r="M175" s="21">
        <f t="shared" si="141"/>
        <v>42076.700000000004</v>
      </c>
      <c r="N175" s="23">
        <f t="shared" si="141"/>
        <v>21</v>
      </c>
      <c r="O175" s="23">
        <f t="shared" si="141"/>
        <v>0</v>
      </c>
      <c r="P175" s="23">
        <f t="shared" si="141"/>
        <v>42055.700000000004</v>
      </c>
      <c r="Q175" s="23">
        <f t="shared" si="141"/>
        <v>0</v>
      </c>
    </row>
    <row r="176" spans="1:17" ht="178.5" hidden="1">
      <c r="A176" s="5"/>
      <c r="B176" s="1" t="s">
        <v>206</v>
      </c>
      <c r="C176" s="22"/>
      <c r="D176" s="3" t="s">
        <v>19</v>
      </c>
      <c r="E176" s="3" t="s">
        <v>16</v>
      </c>
      <c r="F176" s="3" t="s">
        <v>178</v>
      </c>
      <c r="G176" s="3"/>
      <c r="H176" s="21">
        <f t="shared" si="104"/>
        <v>46661.2</v>
      </c>
      <c r="I176" s="23">
        <f>I178</f>
        <v>0</v>
      </c>
      <c r="J176" s="23">
        <f t="shared" ref="J176:L176" si="142">J178</f>
        <v>0</v>
      </c>
      <c r="K176" s="23">
        <f t="shared" si="142"/>
        <v>46661.2</v>
      </c>
      <c r="L176" s="23">
        <f t="shared" si="142"/>
        <v>0</v>
      </c>
      <c r="M176" s="8">
        <f t="shared" si="106"/>
        <v>39972.9</v>
      </c>
      <c r="N176" s="12">
        <f t="shared" ref="I176:Q188" si="143">N177</f>
        <v>0</v>
      </c>
      <c r="O176" s="8">
        <f t="shared" si="143"/>
        <v>0</v>
      </c>
      <c r="P176" s="8">
        <f t="shared" si="143"/>
        <v>39972.9</v>
      </c>
      <c r="Q176" s="8">
        <f t="shared" si="143"/>
        <v>0</v>
      </c>
    </row>
    <row r="177" spans="1:17" ht="12.75" hidden="1">
      <c r="A177" s="11"/>
      <c r="B177" s="1" t="s">
        <v>59</v>
      </c>
      <c r="C177" s="1"/>
      <c r="D177" s="3" t="s">
        <v>19</v>
      </c>
      <c r="E177" s="3" t="s">
        <v>16</v>
      </c>
      <c r="F177" s="3" t="s">
        <v>178</v>
      </c>
      <c r="G177" s="3" t="s">
        <v>60</v>
      </c>
      <c r="H177" s="8">
        <f t="shared" si="104"/>
        <v>46661.2</v>
      </c>
      <c r="I177" s="12">
        <f>I178</f>
        <v>0</v>
      </c>
      <c r="J177" s="12">
        <f>J178</f>
        <v>0</v>
      </c>
      <c r="K177" s="12">
        <f>K178</f>
        <v>46661.2</v>
      </c>
      <c r="L177" s="12">
        <f>L178</f>
        <v>0</v>
      </c>
      <c r="M177" s="8">
        <f t="shared" si="106"/>
        <v>39972.9</v>
      </c>
      <c r="N177" s="12">
        <f t="shared" si="143"/>
        <v>0</v>
      </c>
      <c r="O177" s="12">
        <f t="shared" si="143"/>
        <v>0</v>
      </c>
      <c r="P177" s="12">
        <f t="shared" si="143"/>
        <v>39972.9</v>
      </c>
      <c r="Q177" s="12">
        <f t="shared" si="143"/>
        <v>0</v>
      </c>
    </row>
    <row r="178" spans="1:17" ht="54" hidden="1" customHeight="1">
      <c r="A178" s="11"/>
      <c r="B178" s="1" t="s">
        <v>67</v>
      </c>
      <c r="C178" s="1"/>
      <c r="D178" s="3" t="s">
        <v>19</v>
      </c>
      <c r="E178" s="3" t="s">
        <v>16</v>
      </c>
      <c r="F178" s="3" t="s">
        <v>178</v>
      </c>
      <c r="G178" s="3" t="s">
        <v>68</v>
      </c>
      <c r="H178" s="8">
        <f t="shared" si="104"/>
        <v>46661.2</v>
      </c>
      <c r="I178" s="12">
        <v>0</v>
      </c>
      <c r="J178" s="12">
        <v>0</v>
      </c>
      <c r="K178" s="12">
        <v>46661.2</v>
      </c>
      <c r="L178" s="12">
        <v>0</v>
      </c>
      <c r="M178" s="8">
        <f t="shared" si="106"/>
        <v>39972.9</v>
      </c>
      <c r="N178" s="12">
        <f t="shared" si="143"/>
        <v>0</v>
      </c>
      <c r="O178" s="12">
        <f t="shared" si="143"/>
        <v>0</v>
      </c>
      <c r="P178" s="12">
        <v>39972.9</v>
      </c>
      <c r="Q178" s="12">
        <f t="shared" si="143"/>
        <v>0</v>
      </c>
    </row>
    <row r="179" spans="1:17" ht="102" hidden="1">
      <c r="A179" s="5"/>
      <c r="B179" s="1" t="s">
        <v>220</v>
      </c>
      <c r="C179" s="22"/>
      <c r="D179" s="3" t="s">
        <v>19</v>
      </c>
      <c r="E179" s="3" t="s">
        <v>16</v>
      </c>
      <c r="F179" s="3" t="s">
        <v>179</v>
      </c>
      <c r="G179" s="3"/>
      <c r="H179" s="8">
        <f t="shared" si="104"/>
        <v>2431.1999999999998</v>
      </c>
      <c r="I179" s="12">
        <f>I180</f>
        <v>0</v>
      </c>
      <c r="J179" s="12">
        <f t="shared" ref="J179:L179" si="144">J180+J182</f>
        <v>0</v>
      </c>
      <c r="K179" s="12">
        <f t="shared" si="144"/>
        <v>2431.1999999999998</v>
      </c>
      <c r="L179" s="12">
        <f t="shared" si="144"/>
        <v>0</v>
      </c>
      <c r="M179" s="8">
        <f t="shared" si="106"/>
        <v>2082.8000000000002</v>
      </c>
      <c r="N179" s="12">
        <f>N180</f>
        <v>0</v>
      </c>
      <c r="O179" s="12">
        <f t="shared" ref="O179" si="145">O180+O182</f>
        <v>0</v>
      </c>
      <c r="P179" s="12">
        <f t="shared" ref="P179" si="146">P180+P182</f>
        <v>2082.8000000000002</v>
      </c>
      <c r="Q179" s="12">
        <f t="shared" ref="Q179" si="147">Q180+Q182</f>
        <v>0</v>
      </c>
    </row>
    <row r="180" spans="1:17" ht="12.75" hidden="1">
      <c r="A180" s="11"/>
      <c r="B180" s="1" t="s">
        <v>59</v>
      </c>
      <c r="C180" s="1"/>
      <c r="D180" s="3" t="s">
        <v>19</v>
      </c>
      <c r="E180" s="3" t="s">
        <v>16</v>
      </c>
      <c r="F180" s="3" t="s">
        <v>179</v>
      </c>
      <c r="G180" s="3" t="s">
        <v>60</v>
      </c>
      <c r="H180" s="8">
        <f t="shared" si="104"/>
        <v>2431.1999999999998</v>
      </c>
      <c r="I180" s="12">
        <f>I181</f>
        <v>0</v>
      </c>
      <c r="J180" s="12">
        <f>J181</f>
        <v>0</v>
      </c>
      <c r="K180" s="12">
        <f>K181</f>
        <v>2431.1999999999998</v>
      </c>
      <c r="L180" s="12">
        <f>L181</f>
        <v>0</v>
      </c>
      <c r="M180" s="8">
        <f t="shared" si="106"/>
        <v>2082.8000000000002</v>
      </c>
      <c r="N180" s="12">
        <f t="shared" ref="I180:Q194" si="148">N181</f>
        <v>0</v>
      </c>
      <c r="O180" s="12">
        <f t="shared" si="148"/>
        <v>0</v>
      </c>
      <c r="P180" s="12">
        <f t="shared" si="148"/>
        <v>2082.8000000000002</v>
      </c>
      <c r="Q180" s="12">
        <f t="shared" si="148"/>
        <v>0</v>
      </c>
    </row>
    <row r="181" spans="1:17" ht="39.75" hidden="1" customHeight="1">
      <c r="A181" s="11"/>
      <c r="B181" s="1" t="s">
        <v>67</v>
      </c>
      <c r="C181" s="1"/>
      <c r="D181" s="3" t="s">
        <v>19</v>
      </c>
      <c r="E181" s="3" t="s">
        <v>16</v>
      </c>
      <c r="F181" s="3" t="s">
        <v>179</v>
      </c>
      <c r="G181" s="3" t="s">
        <v>68</v>
      </c>
      <c r="H181" s="8">
        <f t="shared" si="104"/>
        <v>2431.1999999999998</v>
      </c>
      <c r="I181" s="12">
        <v>0</v>
      </c>
      <c r="J181" s="10">
        <v>0</v>
      </c>
      <c r="K181" s="10">
        <v>2431.1999999999998</v>
      </c>
      <c r="L181" s="10">
        <v>0</v>
      </c>
      <c r="M181" s="8">
        <f t="shared" si="106"/>
        <v>2082.8000000000002</v>
      </c>
      <c r="N181" s="12">
        <v>0</v>
      </c>
      <c r="O181" s="12">
        <v>0</v>
      </c>
      <c r="P181" s="12">
        <v>2082.8000000000002</v>
      </c>
      <c r="Q181" s="12">
        <f>Q185</f>
        <v>0</v>
      </c>
    </row>
    <row r="182" spans="1:17" ht="63.75" hidden="1">
      <c r="A182" s="5"/>
      <c r="B182" s="1" t="s">
        <v>221</v>
      </c>
      <c r="C182" s="22"/>
      <c r="D182" s="3" t="s">
        <v>19</v>
      </c>
      <c r="E182" s="3" t="s">
        <v>16</v>
      </c>
      <c r="F182" s="3" t="s">
        <v>222</v>
      </c>
      <c r="G182" s="3"/>
      <c r="H182" s="8">
        <f t="shared" ref="H182:H184" si="149">I182+J182+K182+L182</f>
        <v>24.6</v>
      </c>
      <c r="I182" s="12">
        <f>I183</f>
        <v>24.6</v>
      </c>
      <c r="J182" s="12">
        <f t="shared" ref="J182:L182" si="150">J183</f>
        <v>0</v>
      </c>
      <c r="K182" s="12">
        <f t="shared" si="150"/>
        <v>0</v>
      </c>
      <c r="L182" s="12">
        <f t="shared" si="150"/>
        <v>0</v>
      </c>
      <c r="M182" s="8">
        <f t="shared" ref="M182:M184" si="151">N182+O182+P182+Q182</f>
        <v>21</v>
      </c>
      <c r="N182" s="12">
        <f>N183</f>
        <v>21</v>
      </c>
      <c r="O182" s="12">
        <v>0</v>
      </c>
      <c r="P182" s="12">
        <f>P183</f>
        <v>0</v>
      </c>
      <c r="Q182" s="12">
        <v>0</v>
      </c>
    </row>
    <row r="183" spans="1:17" ht="12.75" hidden="1">
      <c r="A183" s="11"/>
      <c r="B183" s="1" t="s">
        <v>59</v>
      </c>
      <c r="C183" s="1"/>
      <c r="D183" s="3" t="s">
        <v>19</v>
      </c>
      <c r="E183" s="3" t="s">
        <v>16</v>
      </c>
      <c r="F183" s="3" t="s">
        <v>222</v>
      </c>
      <c r="G183" s="3" t="s">
        <v>60</v>
      </c>
      <c r="H183" s="8">
        <f t="shared" si="149"/>
        <v>24.6</v>
      </c>
      <c r="I183" s="12">
        <f>I184</f>
        <v>24.6</v>
      </c>
      <c r="J183" s="12">
        <f>J184</f>
        <v>0</v>
      </c>
      <c r="K183" s="12">
        <f>K184</f>
        <v>0</v>
      </c>
      <c r="L183" s="12">
        <f>L184</f>
        <v>0</v>
      </c>
      <c r="M183" s="8">
        <f t="shared" si="151"/>
        <v>21</v>
      </c>
      <c r="N183" s="12">
        <f t="shared" si="148"/>
        <v>21</v>
      </c>
      <c r="O183" s="12">
        <f t="shared" si="148"/>
        <v>0</v>
      </c>
      <c r="P183" s="12">
        <f t="shared" si="148"/>
        <v>0</v>
      </c>
      <c r="Q183" s="12">
        <f t="shared" si="148"/>
        <v>0</v>
      </c>
    </row>
    <row r="184" spans="1:17" ht="69.75" hidden="1" customHeight="1">
      <c r="A184" s="11"/>
      <c r="B184" s="1" t="s">
        <v>67</v>
      </c>
      <c r="C184" s="1"/>
      <c r="D184" s="3" t="s">
        <v>19</v>
      </c>
      <c r="E184" s="3" t="s">
        <v>16</v>
      </c>
      <c r="F184" s="3" t="s">
        <v>222</v>
      </c>
      <c r="G184" s="3" t="s">
        <v>68</v>
      </c>
      <c r="H184" s="8">
        <f t="shared" si="149"/>
        <v>24.6</v>
      </c>
      <c r="I184" s="12">
        <v>24.6</v>
      </c>
      <c r="J184" s="10">
        <v>0</v>
      </c>
      <c r="K184" s="10">
        <v>0</v>
      </c>
      <c r="L184" s="10">
        <v>0</v>
      </c>
      <c r="M184" s="8">
        <f t="shared" si="151"/>
        <v>21</v>
      </c>
      <c r="N184" s="12">
        <v>21</v>
      </c>
      <c r="O184" s="12">
        <v>0</v>
      </c>
      <c r="P184" s="12">
        <v>0</v>
      </c>
      <c r="Q184" s="12">
        <f>Q188</f>
        <v>0</v>
      </c>
    </row>
    <row r="185" spans="1:17" ht="63.75" hidden="1">
      <c r="A185" s="11"/>
      <c r="B185" s="15" t="s">
        <v>85</v>
      </c>
      <c r="C185" s="18"/>
      <c r="D185" s="3" t="s">
        <v>19</v>
      </c>
      <c r="E185" s="3" t="s">
        <v>16</v>
      </c>
      <c r="F185" s="3" t="s">
        <v>159</v>
      </c>
      <c r="G185" s="3"/>
      <c r="H185" s="8">
        <f t="shared" si="104"/>
        <v>14030.3</v>
      </c>
      <c r="I185" s="12">
        <f>I186+I190+I194</f>
        <v>55.400000000000006</v>
      </c>
      <c r="J185" s="12">
        <f t="shared" ref="J185:Q185" si="152">J186+J190+J194</f>
        <v>0</v>
      </c>
      <c r="K185" s="12">
        <f t="shared" si="152"/>
        <v>13974.9</v>
      </c>
      <c r="L185" s="12">
        <f t="shared" si="152"/>
        <v>0</v>
      </c>
      <c r="M185" s="8">
        <f t="shared" si="152"/>
        <v>19533.2</v>
      </c>
      <c r="N185" s="12">
        <f t="shared" si="152"/>
        <v>66.199999999999989</v>
      </c>
      <c r="O185" s="12">
        <f t="shared" si="152"/>
        <v>0</v>
      </c>
      <c r="P185" s="12">
        <f t="shared" si="152"/>
        <v>19467</v>
      </c>
      <c r="Q185" s="12">
        <f t="shared" si="152"/>
        <v>0</v>
      </c>
    </row>
    <row r="186" spans="1:17" ht="164.25" hidden="1" customHeight="1">
      <c r="A186" s="11"/>
      <c r="B186" s="1" t="s">
        <v>153</v>
      </c>
      <c r="C186" s="18"/>
      <c r="D186" s="3" t="s">
        <v>19</v>
      </c>
      <c r="E186" s="3" t="s">
        <v>16</v>
      </c>
      <c r="F186" s="3" t="s">
        <v>180</v>
      </c>
      <c r="G186" s="3"/>
      <c r="H186" s="8">
        <f t="shared" si="104"/>
        <v>8468</v>
      </c>
      <c r="I186" s="12">
        <f>I187</f>
        <v>0</v>
      </c>
      <c r="J186" s="12">
        <f t="shared" si="143"/>
        <v>0</v>
      </c>
      <c r="K186" s="12">
        <f t="shared" si="143"/>
        <v>8468</v>
      </c>
      <c r="L186" s="12">
        <f t="shared" si="143"/>
        <v>0</v>
      </c>
      <c r="M186" s="21">
        <f t="shared" si="106"/>
        <v>12913</v>
      </c>
      <c r="N186" s="12">
        <f t="shared" si="143"/>
        <v>0</v>
      </c>
      <c r="O186" s="12">
        <f t="shared" si="143"/>
        <v>0</v>
      </c>
      <c r="P186" s="12">
        <f t="shared" si="143"/>
        <v>12913</v>
      </c>
      <c r="Q186" s="12">
        <f t="shared" si="143"/>
        <v>0</v>
      </c>
    </row>
    <row r="187" spans="1:17" ht="51" hidden="1">
      <c r="A187" s="5"/>
      <c r="B187" s="1" t="s">
        <v>74</v>
      </c>
      <c r="C187" s="22"/>
      <c r="D187" s="3" t="s">
        <v>19</v>
      </c>
      <c r="E187" s="3" t="s">
        <v>16</v>
      </c>
      <c r="F187" s="3" t="s">
        <v>180</v>
      </c>
      <c r="G187" s="3" t="s">
        <v>65</v>
      </c>
      <c r="H187" s="8">
        <f t="shared" si="104"/>
        <v>8468</v>
      </c>
      <c r="I187" s="12">
        <f t="shared" si="143"/>
        <v>0</v>
      </c>
      <c r="J187" s="12">
        <f t="shared" si="143"/>
        <v>0</v>
      </c>
      <c r="K187" s="12">
        <f t="shared" si="143"/>
        <v>8468</v>
      </c>
      <c r="L187" s="12">
        <f t="shared" si="143"/>
        <v>0</v>
      </c>
      <c r="M187" s="21">
        <f t="shared" si="106"/>
        <v>12913</v>
      </c>
      <c r="N187" s="23">
        <f>N188</f>
        <v>0</v>
      </c>
      <c r="O187" s="23">
        <f t="shared" si="143"/>
        <v>0</v>
      </c>
      <c r="P187" s="23">
        <f t="shared" si="143"/>
        <v>12913</v>
      </c>
      <c r="Q187" s="23">
        <f t="shared" si="143"/>
        <v>0</v>
      </c>
    </row>
    <row r="188" spans="1:17" ht="12.75" hidden="1">
      <c r="A188" s="5"/>
      <c r="B188" s="1" t="s">
        <v>30</v>
      </c>
      <c r="C188" s="22"/>
      <c r="D188" s="3" t="s">
        <v>19</v>
      </c>
      <c r="E188" s="3" t="s">
        <v>16</v>
      </c>
      <c r="F188" s="3" t="s">
        <v>180</v>
      </c>
      <c r="G188" s="3" t="s">
        <v>66</v>
      </c>
      <c r="H188" s="8">
        <f t="shared" si="104"/>
        <v>8468</v>
      </c>
      <c r="I188" s="12">
        <f t="shared" si="143"/>
        <v>0</v>
      </c>
      <c r="J188" s="12">
        <f t="shared" si="143"/>
        <v>0</v>
      </c>
      <c r="K188" s="12">
        <f t="shared" si="143"/>
        <v>8468</v>
      </c>
      <c r="L188" s="12">
        <f t="shared" si="143"/>
        <v>0</v>
      </c>
      <c r="M188" s="21">
        <f t="shared" si="106"/>
        <v>12913</v>
      </c>
      <c r="N188" s="23">
        <f t="shared" ref="N188:Q189" si="153">N189</f>
        <v>0</v>
      </c>
      <c r="O188" s="23">
        <f t="shared" si="153"/>
        <v>0</v>
      </c>
      <c r="P188" s="23">
        <f t="shared" si="153"/>
        <v>12913</v>
      </c>
      <c r="Q188" s="23">
        <f t="shared" si="153"/>
        <v>0</v>
      </c>
    </row>
    <row r="189" spans="1:17" ht="51" hidden="1">
      <c r="A189" s="5"/>
      <c r="B189" s="1" t="s">
        <v>75</v>
      </c>
      <c r="C189" s="22"/>
      <c r="D189" s="3" t="s">
        <v>19</v>
      </c>
      <c r="E189" s="3" t="s">
        <v>16</v>
      </c>
      <c r="F189" s="3" t="s">
        <v>180</v>
      </c>
      <c r="G189" s="3" t="s">
        <v>76</v>
      </c>
      <c r="H189" s="8">
        <f t="shared" si="104"/>
        <v>8468</v>
      </c>
      <c r="I189" s="12">
        <v>0</v>
      </c>
      <c r="J189" s="12">
        <v>0</v>
      </c>
      <c r="K189" s="12">
        <v>8468</v>
      </c>
      <c r="L189" s="12">
        <v>0</v>
      </c>
      <c r="M189" s="21">
        <f t="shared" si="106"/>
        <v>12913</v>
      </c>
      <c r="N189" s="23">
        <v>0</v>
      </c>
      <c r="O189" s="23">
        <f t="shared" si="153"/>
        <v>0</v>
      </c>
      <c r="P189" s="23">
        <v>12913</v>
      </c>
      <c r="Q189" s="23">
        <f t="shared" si="153"/>
        <v>0</v>
      </c>
    </row>
    <row r="190" spans="1:17" ht="127.5" hidden="1">
      <c r="A190" s="11"/>
      <c r="B190" s="1" t="s">
        <v>223</v>
      </c>
      <c r="C190" s="1"/>
      <c r="D190" s="3" t="s">
        <v>19</v>
      </c>
      <c r="E190" s="3" t="s">
        <v>16</v>
      </c>
      <c r="F190" s="3" t="s">
        <v>181</v>
      </c>
      <c r="G190" s="3"/>
      <c r="H190" s="8">
        <f t="shared" si="104"/>
        <v>5506.9</v>
      </c>
      <c r="I190" s="12">
        <f>I191</f>
        <v>0</v>
      </c>
      <c r="J190" s="12">
        <f t="shared" ref="J190:K190" si="154">J191+J194</f>
        <v>0</v>
      </c>
      <c r="K190" s="12">
        <f t="shared" si="154"/>
        <v>5506.9</v>
      </c>
      <c r="L190" s="12">
        <f t="shared" si="148"/>
        <v>0</v>
      </c>
      <c r="M190" s="21">
        <f t="shared" si="106"/>
        <v>6554</v>
      </c>
      <c r="N190" s="12">
        <f>N191</f>
        <v>0</v>
      </c>
      <c r="O190" s="12">
        <f t="shared" ref="O190" si="155">O191+O194</f>
        <v>0</v>
      </c>
      <c r="P190" s="12">
        <f t="shared" ref="P190" si="156">P191+P194</f>
        <v>6554</v>
      </c>
      <c r="Q190" s="12">
        <f t="shared" si="148"/>
        <v>0</v>
      </c>
    </row>
    <row r="191" spans="1:17" ht="51" hidden="1">
      <c r="A191" s="5"/>
      <c r="B191" s="1" t="s">
        <v>74</v>
      </c>
      <c r="C191" s="1"/>
      <c r="D191" s="3" t="s">
        <v>19</v>
      </c>
      <c r="E191" s="3" t="s">
        <v>16</v>
      </c>
      <c r="F191" s="3" t="s">
        <v>181</v>
      </c>
      <c r="G191" s="3" t="s">
        <v>65</v>
      </c>
      <c r="H191" s="8">
        <f t="shared" si="104"/>
        <v>5506.9</v>
      </c>
      <c r="I191" s="12">
        <f t="shared" si="148"/>
        <v>0</v>
      </c>
      <c r="J191" s="12">
        <f t="shared" si="148"/>
        <v>0</v>
      </c>
      <c r="K191" s="12">
        <f t="shared" si="148"/>
        <v>5506.9</v>
      </c>
      <c r="L191" s="12">
        <f t="shared" si="148"/>
        <v>0</v>
      </c>
      <c r="M191" s="8">
        <f>SUM(N191:Q191)</f>
        <v>6554</v>
      </c>
      <c r="N191" s="12">
        <f>N192</f>
        <v>0</v>
      </c>
      <c r="O191" s="12">
        <v>0</v>
      </c>
      <c r="P191" s="12">
        <f>P192</f>
        <v>6554</v>
      </c>
      <c r="Q191" s="12">
        <v>0</v>
      </c>
    </row>
    <row r="192" spans="1:17" ht="12.75" hidden="1">
      <c r="A192" s="5"/>
      <c r="B192" s="1" t="s">
        <v>30</v>
      </c>
      <c r="C192" s="1"/>
      <c r="D192" s="3" t="s">
        <v>19</v>
      </c>
      <c r="E192" s="3" t="s">
        <v>16</v>
      </c>
      <c r="F192" s="3" t="s">
        <v>181</v>
      </c>
      <c r="G192" s="3" t="s">
        <v>66</v>
      </c>
      <c r="H192" s="8">
        <f t="shared" si="104"/>
        <v>5506.9</v>
      </c>
      <c r="I192" s="12">
        <f t="shared" si="148"/>
        <v>0</v>
      </c>
      <c r="J192" s="12">
        <f t="shared" si="148"/>
        <v>0</v>
      </c>
      <c r="K192" s="12">
        <f t="shared" si="148"/>
        <v>5506.9</v>
      </c>
      <c r="L192" s="12">
        <f t="shared" si="148"/>
        <v>0</v>
      </c>
      <c r="M192" s="8">
        <f t="shared" ref="M192:M201" si="157">N192+O192+P192+Q192</f>
        <v>6554</v>
      </c>
      <c r="N192" s="12">
        <f>N193</f>
        <v>0</v>
      </c>
      <c r="O192" s="12">
        <f t="shared" ref="O192:Q199" si="158">O193</f>
        <v>0</v>
      </c>
      <c r="P192" s="12">
        <f t="shared" si="158"/>
        <v>6554</v>
      </c>
      <c r="Q192" s="12">
        <f t="shared" si="158"/>
        <v>0</v>
      </c>
    </row>
    <row r="193" spans="1:17" ht="39.75" hidden="1" customHeight="1">
      <c r="A193" s="5"/>
      <c r="B193" s="1" t="s">
        <v>75</v>
      </c>
      <c r="C193" s="22"/>
      <c r="D193" s="3" t="s">
        <v>19</v>
      </c>
      <c r="E193" s="3" t="s">
        <v>16</v>
      </c>
      <c r="F193" s="3" t="s">
        <v>181</v>
      </c>
      <c r="G193" s="3" t="s">
        <v>76</v>
      </c>
      <c r="H193" s="21">
        <f t="shared" si="104"/>
        <v>5506.9</v>
      </c>
      <c r="I193" s="23">
        <v>0</v>
      </c>
      <c r="J193" s="24">
        <v>0</v>
      </c>
      <c r="K193" s="24">
        <f>2095.8+3411.1</f>
        <v>5506.9</v>
      </c>
      <c r="L193" s="24">
        <v>0</v>
      </c>
      <c r="M193" s="8">
        <f t="shared" si="157"/>
        <v>6554</v>
      </c>
      <c r="N193" s="12">
        <v>0</v>
      </c>
      <c r="O193" s="12">
        <v>0</v>
      </c>
      <c r="P193" s="12">
        <f>3196+3358</f>
        <v>6554</v>
      </c>
      <c r="Q193" s="12">
        <f>Q198</f>
        <v>0</v>
      </c>
    </row>
    <row r="194" spans="1:17" ht="102" hidden="1">
      <c r="A194" s="5"/>
      <c r="B194" s="1" t="s">
        <v>224</v>
      </c>
      <c r="C194" s="1"/>
      <c r="D194" s="3" t="s">
        <v>19</v>
      </c>
      <c r="E194" s="3" t="s">
        <v>16</v>
      </c>
      <c r="F194" s="3" t="s">
        <v>225</v>
      </c>
      <c r="G194" s="3"/>
      <c r="H194" s="8">
        <f t="shared" ref="H194:H197" si="159">I194+J194+K194+L194</f>
        <v>55.400000000000006</v>
      </c>
      <c r="I194" s="12">
        <f t="shared" si="148"/>
        <v>55.400000000000006</v>
      </c>
      <c r="J194" s="12">
        <f t="shared" si="148"/>
        <v>0</v>
      </c>
      <c r="K194" s="12">
        <f t="shared" si="148"/>
        <v>0</v>
      </c>
      <c r="L194" s="12">
        <f t="shared" si="148"/>
        <v>0</v>
      </c>
      <c r="M194" s="21">
        <f t="shared" si="157"/>
        <v>66.199999999999989</v>
      </c>
      <c r="N194" s="23">
        <f>N195</f>
        <v>66.199999999999989</v>
      </c>
      <c r="O194" s="23">
        <v>0</v>
      </c>
      <c r="P194" s="23">
        <v>0</v>
      </c>
      <c r="Q194" s="23">
        <v>0</v>
      </c>
    </row>
    <row r="195" spans="1:17" ht="51" hidden="1">
      <c r="A195" s="5"/>
      <c r="B195" s="1" t="s">
        <v>74</v>
      </c>
      <c r="C195" s="1"/>
      <c r="D195" s="3" t="s">
        <v>19</v>
      </c>
      <c r="E195" s="3" t="s">
        <v>16</v>
      </c>
      <c r="F195" s="3" t="s">
        <v>225</v>
      </c>
      <c r="G195" s="3" t="s">
        <v>65</v>
      </c>
      <c r="H195" s="8">
        <f t="shared" si="159"/>
        <v>55.400000000000006</v>
      </c>
      <c r="I195" s="12">
        <f t="shared" ref="I195:L196" si="160">I196</f>
        <v>55.400000000000006</v>
      </c>
      <c r="J195" s="12">
        <f t="shared" si="160"/>
        <v>0</v>
      </c>
      <c r="K195" s="12">
        <f t="shared" si="160"/>
        <v>0</v>
      </c>
      <c r="L195" s="12">
        <f t="shared" si="160"/>
        <v>0</v>
      </c>
      <c r="M195" s="8">
        <f>SUM(N195:Q195)</f>
        <v>66.199999999999989</v>
      </c>
      <c r="N195" s="12">
        <f>N196</f>
        <v>66.199999999999989</v>
      </c>
      <c r="O195" s="12">
        <v>0</v>
      </c>
      <c r="P195" s="12">
        <v>0</v>
      </c>
      <c r="Q195" s="12">
        <v>0</v>
      </c>
    </row>
    <row r="196" spans="1:17" ht="12.75" hidden="1">
      <c r="A196" s="5"/>
      <c r="B196" s="1" t="s">
        <v>30</v>
      </c>
      <c r="C196" s="1"/>
      <c r="D196" s="3" t="s">
        <v>19</v>
      </c>
      <c r="E196" s="3" t="s">
        <v>16</v>
      </c>
      <c r="F196" s="3" t="s">
        <v>225</v>
      </c>
      <c r="G196" s="3" t="s">
        <v>66</v>
      </c>
      <c r="H196" s="8">
        <f t="shared" si="159"/>
        <v>55.400000000000006</v>
      </c>
      <c r="I196" s="12">
        <f t="shared" si="160"/>
        <v>55.400000000000006</v>
      </c>
      <c r="J196" s="12">
        <f t="shared" si="160"/>
        <v>0</v>
      </c>
      <c r="K196" s="12">
        <f t="shared" si="160"/>
        <v>0</v>
      </c>
      <c r="L196" s="12">
        <f t="shared" si="160"/>
        <v>0</v>
      </c>
      <c r="M196" s="8">
        <f t="shared" ref="M196:M197" si="161">N196+O196+P196+Q196</f>
        <v>66.199999999999989</v>
      </c>
      <c r="N196" s="12">
        <f>N197</f>
        <v>66.199999999999989</v>
      </c>
      <c r="O196" s="12">
        <f t="shared" si="158"/>
        <v>0</v>
      </c>
      <c r="P196" s="12">
        <f t="shared" si="158"/>
        <v>0</v>
      </c>
      <c r="Q196" s="12">
        <f t="shared" si="158"/>
        <v>0</v>
      </c>
    </row>
    <row r="197" spans="1:17" ht="51" hidden="1">
      <c r="A197" s="5"/>
      <c r="B197" s="1" t="s">
        <v>75</v>
      </c>
      <c r="C197" s="22"/>
      <c r="D197" s="3" t="s">
        <v>19</v>
      </c>
      <c r="E197" s="3" t="s">
        <v>16</v>
      </c>
      <c r="F197" s="3" t="s">
        <v>225</v>
      </c>
      <c r="G197" s="3" t="s">
        <v>76</v>
      </c>
      <c r="H197" s="21">
        <f t="shared" si="159"/>
        <v>55.400000000000006</v>
      </c>
      <c r="I197" s="23">
        <f>21.2+34.2</f>
        <v>55.400000000000006</v>
      </c>
      <c r="J197" s="24">
        <v>0</v>
      </c>
      <c r="K197" s="24">
        <v>0</v>
      </c>
      <c r="L197" s="24">
        <v>0</v>
      </c>
      <c r="M197" s="8">
        <f t="shared" si="161"/>
        <v>66.199999999999989</v>
      </c>
      <c r="N197" s="12">
        <f>32.3+33.9</f>
        <v>66.199999999999989</v>
      </c>
      <c r="O197" s="12">
        <v>0</v>
      </c>
      <c r="P197" s="12">
        <v>0</v>
      </c>
      <c r="Q197" s="12">
        <f>Q201</f>
        <v>0</v>
      </c>
    </row>
    <row r="198" spans="1:17" ht="12.75" hidden="1">
      <c r="A198" s="5"/>
      <c r="B198" s="1" t="s">
        <v>183</v>
      </c>
      <c r="C198" s="1"/>
      <c r="D198" s="3" t="s">
        <v>19</v>
      </c>
      <c r="E198" s="3" t="s">
        <v>16</v>
      </c>
      <c r="F198" s="3" t="s">
        <v>136</v>
      </c>
      <c r="G198" s="3"/>
      <c r="H198" s="21">
        <f t="shared" si="104"/>
        <v>6276.9</v>
      </c>
      <c r="I198" s="12">
        <f>I199</f>
        <v>0</v>
      </c>
      <c r="J198" s="12">
        <f t="shared" ref="J198:L198" si="162">J199</f>
        <v>6276.9</v>
      </c>
      <c r="K198" s="12">
        <f t="shared" si="162"/>
        <v>0</v>
      </c>
      <c r="L198" s="12">
        <f t="shared" si="162"/>
        <v>0</v>
      </c>
      <c r="M198" s="21">
        <f t="shared" si="157"/>
        <v>6572.9</v>
      </c>
      <c r="N198" s="12">
        <f>N199</f>
        <v>0</v>
      </c>
      <c r="O198" s="12">
        <f t="shared" ref="O198:Q198" si="163">O199</f>
        <v>6572.9</v>
      </c>
      <c r="P198" s="12">
        <f t="shared" si="163"/>
        <v>0</v>
      </c>
      <c r="Q198" s="12">
        <f t="shared" si="163"/>
        <v>0</v>
      </c>
    </row>
    <row r="199" spans="1:17" ht="279" hidden="1" customHeight="1">
      <c r="A199" s="5"/>
      <c r="B199" s="1" t="s">
        <v>237</v>
      </c>
      <c r="C199" s="22"/>
      <c r="D199" s="3" t="s">
        <v>19</v>
      </c>
      <c r="E199" s="3" t="s">
        <v>16</v>
      </c>
      <c r="F199" s="3" t="s">
        <v>184</v>
      </c>
      <c r="G199" s="3"/>
      <c r="H199" s="21">
        <f t="shared" si="104"/>
        <v>6276.9</v>
      </c>
      <c r="I199" s="23">
        <f>I200</f>
        <v>0</v>
      </c>
      <c r="J199" s="23">
        <f t="shared" ref="J199:L199" si="164">J200</f>
        <v>6276.9</v>
      </c>
      <c r="K199" s="23">
        <f t="shared" si="164"/>
        <v>0</v>
      </c>
      <c r="L199" s="23">
        <f t="shared" si="164"/>
        <v>0</v>
      </c>
      <c r="M199" s="21">
        <f t="shared" si="157"/>
        <v>6572.9</v>
      </c>
      <c r="N199" s="23">
        <f>N200</f>
        <v>0</v>
      </c>
      <c r="O199" s="23">
        <f t="shared" si="158"/>
        <v>6572.9</v>
      </c>
      <c r="P199" s="23">
        <f t="shared" si="158"/>
        <v>0</v>
      </c>
      <c r="Q199" s="23">
        <f t="shared" si="158"/>
        <v>0</v>
      </c>
    </row>
    <row r="200" spans="1:17" ht="12.75" hidden="1">
      <c r="A200" s="11"/>
      <c r="B200" s="1" t="s">
        <v>59</v>
      </c>
      <c r="C200" s="1"/>
      <c r="D200" s="3" t="s">
        <v>19</v>
      </c>
      <c r="E200" s="3" t="s">
        <v>16</v>
      </c>
      <c r="F200" s="3" t="s">
        <v>184</v>
      </c>
      <c r="G200" s="3" t="s">
        <v>60</v>
      </c>
      <c r="H200" s="21">
        <f t="shared" si="104"/>
        <v>6276.9</v>
      </c>
      <c r="I200" s="23">
        <f>I201</f>
        <v>0</v>
      </c>
      <c r="J200" s="23">
        <f>J201</f>
        <v>6276.9</v>
      </c>
      <c r="K200" s="23">
        <f>K201</f>
        <v>0</v>
      </c>
      <c r="L200" s="23">
        <f>L201</f>
        <v>0</v>
      </c>
      <c r="M200" s="21">
        <f t="shared" si="157"/>
        <v>6572.9</v>
      </c>
      <c r="N200" s="23">
        <f>N201</f>
        <v>0</v>
      </c>
      <c r="O200" s="23">
        <f>O201</f>
        <v>6572.9</v>
      </c>
      <c r="P200" s="23">
        <f>P201</f>
        <v>0</v>
      </c>
      <c r="Q200" s="23">
        <f>Q201</f>
        <v>0</v>
      </c>
    </row>
    <row r="201" spans="1:17" ht="53.25" hidden="1" customHeight="1">
      <c r="A201" s="11"/>
      <c r="B201" s="1" t="s">
        <v>67</v>
      </c>
      <c r="C201" s="1"/>
      <c r="D201" s="3" t="s">
        <v>19</v>
      </c>
      <c r="E201" s="3" t="s">
        <v>16</v>
      </c>
      <c r="F201" s="3" t="s">
        <v>184</v>
      </c>
      <c r="G201" s="3" t="s">
        <v>68</v>
      </c>
      <c r="H201" s="21">
        <f t="shared" si="104"/>
        <v>6276.9</v>
      </c>
      <c r="I201" s="23">
        <v>0</v>
      </c>
      <c r="J201" s="23">
        <v>6276.9</v>
      </c>
      <c r="K201" s="23">
        <v>0</v>
      </c>
      <c r="L201" s="23">
        <v>0</v>
      </c>
      <c r="M201" s="21">
        <f t="shared" si="157"/>
        <v>6572.9</v>
      </c>
      <c r="N201" s="23">
        <v>0</v>
      </c>
      <c r="O201" s="23">
        <v>6572.9</v>
      </c>
      <c r="P201" s="23">
        <v>0</v>
      </c>
      <c r="Q201" s="23">
        <v>0</v>
      </c>
    </row>
    <row r="202" spans="1:17" s="31" customFormat="1" ht="12.75">
      <c r="A202" s="5"/>
      <c r="B202" s="6" t="s">
        <v>31</v>
      </c>
      <c r="C202" s="2"/>
      <c r="D202" s="4" t="s">
        <v>19</v>
      </c>
      <c r="E202" s="4" t="s">
        <v>17</v>
      </c>
      <c r="F202" s="4"/>
      <c r="G202" s="4"/>
      <c r="H202" s="8">
        <f>SUM(I202:L202)</f>
        <v>2.2737367544323206E-13</v>
      </c>
      <c r="I202" s="8">
        <f>I208</f>
        <v>-1373.3999999999999</v>
      </c>
      <c r="J202" s="8">
        <f t="shared" ref="J202:Q202" si="165">J208</f>
        <v>0</v>
      </c>
      <c r="K202" s="8">
        <f t="shared" si="165"/>
        <v>1373.4</v>
      </c>
      <c r="L202" s="8">
        <f t="shared" si="165"/>
        <v>0</v>
      </c>
      <c r="M202" s="8">
        <f t="shared" si="165"/>
        <v>-9.0594198809412774E-14</v>
      </c>
      <c r="N202" s="8">
        <f t="shared" si="165"/>
        <v>-1375.8</v>
      </c>
      <c r="O202" s="8">
        <f t="shared" si="165"/>
        <v>0</v>
      </c>
      <c r="P202" s="8">
        <f t="shared" si="165"/>
        <v>1375.8</v>
      </c>
      <c r="Q202" s="8">
        <f t="shared" si="165"/>
        <v>0</v>
      </c>
    </row>
    <row r="203" spans="1:17" s="31" customFormat="1" ht="69" hidden="1" customHeight="1">
      <c r="A203" s="11"/>
      <c r="B203" s="1" t="s">
        <v>176</v>
      </c>
      <c r="C203" s="7"/>
      <c r="D203" s="3" t="s">
        <v>19</v>
      </c>
      <c r="E203" s="3" t="s">
        <v>17</v>
      </c>
      <c r="F203" s="3" t="s">
        <v>129</v>
      </c>
      <c r="G203" s="3"/>
      <c r="H203" s="8">
        <f>I203+J203+K203+L203</f>
        <v>49485.500000000007</v>
      </c>
      <c r="I203" s="12">
        <f>I204</f>
        <v>49485.500000000007</v>
      </c>
      <c r="J203" s="12">
        <f t="shared" ref="J203:Q203" si="166">J204</f>
        <v>0</v>
      </c>
      <c r="K203" s="12">
        <f t="shared" si="166"/>
        <v>0</v>
      </c>
      <c r="L203" s="12">
        <f t="shared" si="166"/>
        <v>0</v>
      </c>
      <c r="M203" s="8" t="e">
        <f t="shared" si="166"/>
        <v>#REF!</v>
      </c>
      <c r="N203" s="12">
        <f t="shared" si="166"/>
        <v>49485.500000000007</v>
      </c>
      <c r="O203" s="12" t="e">
        <f t="shared" si="166"/>
        <v>#REF!</v>
      </c>
      <c r="P203" s="12" t="e">
        <f t="shared" si="166"/>
        <v>#REF!</v>
      </c>
      <c r="Q203" s="12" t="e">
        <f t="shared" si="166"/>
        <v>#REF!</v>
      </c>
    </row>
    <row r="204" spans="1:17" s="31" customFormat="1" ht="65.25" hidden="1" customHeight="1">
      <c r="A204" s="11"/>
      <c r="B204" s="1" t="s">
        <v>211</v>
      </c>
      <c r="C204" s="7"/>
      <c r="D204" s="3" t="s">
        <v>19</v>
      </c>
      <c r="E204" s="3" t="s">
        <v>17</v>
      </c>
      <c r="F204" s="3" t="s">
        <v>130</v>
      </c>
      <c r="G204" s="3"/>
      <c r="H204" s="8">
        <f>SUM(I204:L204)</f>
        <v>49485.500000000007</v>
      </c>
      <c r="I204" s="12">
        <f>I205</f>
        <v>49485.500000000007</v>
      </c>
      <c r="J204" s="12">
        <f t="shared" ref="J204:Q204" si="167">J205</f>
        <v>0</v>
      </c>
      <c r="K204" s="12">
        <f t="shared" si="167"/>
        <v>0</v>
      </c>
      <c r="L204" s="12">
        <f t="shared" si="167"/>
        <v>0</v>
      </c>
      <c r="M204" s="8" t="e">
        <f>SUM(N204:Q204)</f>
        <v>#REF!</v>
      </c>
      <c r="N204" s="12">
        <f t="shared" si="167"/>
        <v>49485.500000000007</v>
      </c>
      <c r="O204" s="12" t="e">
        <f t="shared" si="167"/>
        <v>#REF!</v>
      </c>
      <c r="P204" s="12" t="e">
        <f t="shared" si="167"/>
        <v>#REF!</v>
      </c>
      <c r="Q204" s="12" t="e">
        <f t="shared" si="167"/>
        <v>#REF!</v>
      </c>
    </row>
    <row r="205" spans="1:17" ht="25.5" hidden="1">
      <c r="A205" s="11"/>
      <c r="B205" s="1" t="s">
        <v>48</v>
      </c>
      <c r="C205" s="1"/>
      <c r="D205" s="3" t="s">
        <v>19</v>
      </c>
      <c r="E205" s="3" t="s">
        <v>17</v>
      </c>
      <c r="F205" s="3" t="s">
        <v>130</v>
      </c>
      <c r="G205" s="3" t="s">
        <v>49</v>
      </c>
      <c r="H205" s="8">
        <f t="shared" ref="H205:H210" si="168">I205+J205+K205+L205</f>
        <v>49485.500000000007</v>
      </c>
      <c r="I205" s="12">
        <f>I206</f>
        <v>49485.500000000007</v>
      </c>
      <c r="J205" s="12">
        <f t="shared" ref="J205:L205" si="169">J206</f>
        <v>0</v>
      </c>
      <c r="K205" s="12">
        <f t="shared" si="169"/>
        <v>0</v>
      </c>
      <c r="L205" s="12">
        <f t="shared" si="169"/>
        <v>0</v>
      </c>
      <c r="M205" s="8" t="e">
        <f t="shared" ref="M205:M207" si="170">N205+O205+P205+Q205</f>
        <v>#REF!</v>
      </c>
      <c r="N205" s="12">
        <f>N207</f>
        <v>49485.500000000007</v>
      </c>
      <c r="O205" s="12" t="e">
        <f>O207</f>
        <v>#REF!</v>
      </c>
      <c r="P205" s="12" t="e">
        <f>P207</f>
        <v>#REF!</v>
      </c>
      <c r="Q205" s="12" t="e">
        <f>Q207</f>
        <v>#REF!</v>
      </c>
    </row>
    <row r="206" spans="1:17" ht="39.75" hidden="1" customHeight="1">
      <c r="A206" s="11"/>
      <c r="B206" s="1" t="s">
        <v>50</v>
      </c>
      <c r="C206" s="1"/>
      <c r="D206" s="3" t="s">
        <v>19</v>
      </c>
      <c r="E206" s="3" t="s">
        <v>17</v>
      </c>
      <c r="F206" s="3" t="s">
        <v>130</v>
      </c>
      <c r="G206" s="3" t="s">
        <v>51</v>
      </c>
      <c r="H206" s="8">
        <f t="shared" si="168"/>
        <v>49485.500000000007</v>
      </c>
      <c r="I206" s="12">
        <f>I207</f>
        <v>49485.500000000007</v>
      </c>
      <c r="J206" s="12">
        <f>J207</f>
        <v>0</v>
      </c>
      <c r="K206" s="12">
        <f>K207</f>
        <v>0</v>
      </c>
      <c r="L206" s="12">
        <f>L207</f>
        <v>0</v>
      </c>
      <c r="M206" s="8" t="e">
        <f t="shared" si="170"/>
        <v>#REF!</v>
      </c>
      <c r="N206" s="12">
        <f>N207</f>
        <v>49485.500000000007</v>
      </c>
      <c r="O206" s="12" t="e">
        <f t="shared" ref="O206:Q206" si="171">O207</f>
        <v>#REF!</v>
      </c>
      <c r="P206" s="12" t="e">
        <f t="shared" si="171"/>
        <v>#REF!</v>
      </c>
      <c r="Q206" s="12" t="e">
        <f t="shared" si="171"/>
        <v>#REF!</v>
      </c>
    </row>
    <row r="207" spans="1:17" s="31" customFormat="1" ht="39.75" hidden="1" customHeight="1">
      <c r="A207" s="11"/>
      <c r="B207" s="1" t="s">
        <v>52</v>
      </c>
      <c r="C207" s="1"/>
      <c r="D207" s="3" t="s">
        <v>19</v>
      </c>
      <c r="E207" s="3" t="s">
        <v>17</v>
      </c>
      <c r="F207" s="3" t="s">
        <v>130</v>
      </c>
      <c r="G207" s="3" t="s">
        <v>53</v>
      </c>
      <c r="H207" s="8">
        <f t="shared" si="168"/>
        <v>49485.500000000007</v>
      </c>
      <c r="I207" s="12">
        <f>17751.4+27935.7+3426.4+372</f>
        <v>49485.500000000007</v>
      </c>
      <c r="J207" s="12">
        <v>0</v>
      </c>
      <c r="K207" s="12">
        <v>0</v>
      </c>
      <c r="L207" s="12">
        <v>0</v>
      </c>
      <c r="M207" s="8" t="e">
        <f t="shared" si="170"/>
        <v>#REF!</v>
      </c>
      <c r="N207" s="12">
        <f>17751.4+27935.7+3426.4+372</f>
        <v>49485.500000000007</v>
      </c>
      <c r="O207" s="12" t="e">
        <f>#REF!+#REF!+#REF!</f>
        <v>#REF!</v>
      </c>
      <c r="P207" s="12" t="e">
        <f>#REF!+#REF!+#REF!</f>
        <v>#REF!</v>
      </c>
      <c r="Q207" s="12" t="e">
        <f>#REF!+#REF!+#REF!</f>
        <v>#REF!</v>
      </c>
    </row>
    <row r="208" spans="1:17" s="31" customFormat="1" ht="51">
      <c r="A208" s="11"/>
      <c r="B208" s="1" t="s">
        <v>92</v>
      </c>
      <c r="C208" s="7"/>
      <c r="D208" s="3" t="s">
        <v>19</v>
      </c>
      <c r="E208" s="3" t="s">
        <v>17</v>
      </c>
      <c r="F208" s="3" t="s">
        <v>131</v>
      </c>
      <c r="G208" s="3"/>
      <c r="H208" s="8">
        <f t="shared" si="168"/>
        <v>2.2737367544323206E-13</v>
      </c>
      <c r="I208" s="12">
        <f>I209</f>
        <v>-1373.3999999999999</v>
      </c>
      <c r="J208" s="12">
        <f t="shared" ref="J208:Q208" si="172">J209</f>
        <v>0</v>
      </c>
      <c r="K208" s="12">
        <f t="shared" si="172"/>
        <v>1373.4</v>
      </c>
      <c r="L208" s="12">
        <f t="shared" si="172"/>
        <v>0</v>
      </c>
      <c r="M208" s="12">
        <f t="shared" si="172"/>
        <v>-9.0594198809412774E-14</v>
      </c>
      <c r="N208" s="12">
        <f t="shared" si="172"/>
        <v>-1375.8</v>
      </c>
      <c r="O208" s="12">
        <f t="shared" si="172"/>
        <v>0</v>
      </c>
      <c r="P208" s="12">
        <f t="shared" si="172"/>
        <v>1375.8</v>
      </c>
      <c r="Q208" s="12">
        <f t="shared" si="172"/>
        <v>0</v>
      </c>
    </row>
    <row r="209" spans="1:24" s="31" customFormat="1" ht="76.5">
      <c r="A209" s="11"/>
      <c r="B209" s="15" t="s">
        <v>94</v>
      </c>
      <c r="C209" s="7"/>
      <c r="D209" s="3" t="s">
        <v>19</v>
      </c>
      <c r="E209" s="3" t="s">
        <v>17</v>
      </c>
      <c r="F209" s="3" t="s">
        <v>160</v>
      </c>
      <c r="G209" s="3"/>
      <c r="H209" s="8">
        <f t="shared" si="168"/>
        <v>2.2737367544323206E-13</v>
      </c>
      <c r="I209" s="12">
        <f>I210+I214+I218</f>
        <v>-1373.3999999999999</v>
      </c>
      <c r="J209" s="12">
        <f t="shared" ref="J209:Q209" si="173">J210+J214+J218</f>
        <v>0</v>
      </c>
      <c r="K209" s="12">
        <f t="shared" si="173"/>
        <v>1373.4</v>
      </c>
      <c r="L209" s="12">
        <f t="shared" si="173"/>
        <v>0</v>
      </c>
      <c r="M209" s="12">
        <f t="shared" si="173"/>
        <v>-9.0594198809412774E-14</v>
      </c>
      <c r="N209" s="12">
        <f t="shared" si="173"/>
        <v>-1375.8</v>
      </c>
      <c r="O209" s="12">
        <f t="shared" si="173"/>
        <v>0</v>
      </c>
      <c r="P209" s="12">
        <f t="shared" si="173"/>
        <v>1375.8</v>
      </c>
      <c r="Q209" s="12">
        <f t="shared" si="173"/>
        <v>0</v>
      </c>
    </row>
    <row r="210" spans="1:24" s="31" customFormat="1" ht="89.25">
      <c r="A210" s="11"/>
      <c r="B210" s="15" t="s">
        <v>93</v>
      </c>
      <c r="C210" s="7"/>
      <c r="D210" s="3" t="s">
        <v>19</v>
      </c>
      <c r="E210" s="3" t="s">
        <v>17</v>
      </c>
      <c r="F210" s="3" t="s">
        <v>161</v>
      </c>
      <c r="G210" s="3"/>
      <c r="H210" s="8">
        <f t="shared" si="168"/>
        <v>-1387.3</v>
      </c>
      <c r="I210" s="12">
        <f t="shared" ref="I210:L210" si="174">I212</f>
        <v>-1387.3</v>
      </c>
      <c r="J210" s="12">
        <f t="shared" si="174"/>
        <v>0</v>
      </c>
      <c r="K210" s="12">
        <f t="shared" si="174"/>
        <v>0</v>
      </c>
      <c r="L210" s="12">
        <f t="shared" si="174"/>
        <v>0</v>
      </c>
      <c r="M210" s="8">
        <f>N210</f>
        <v>-1389.7</v>
      </c>
      <c r="N210" s="12">
        <f>N211</f>
        <v>-1389.7</v>
      </c>
      <c r="O210" s="12">
        <f t="shared" ref="O210:Q212" si="175">O211</f>
        <v>0</v>
      </c>
      <c r="P210" s="12">
        <f t="shared" si="175"/>
        <v>0</v>
      </c>
      <c r="Q210" s="12">
        <f t="shared" si="175"/>
        <v>0</v>
      </c>
    </row>
    <row r="211" spans="1:24" s="31" customFormat="1" ht="51">
      <c r="A211" s="5"/>
      <c r="B211" s="1" t="s">
        <v>74</v>
      </c>
      <c r="C211" s="22"/>
      <c r="D211" s="3" t="s">
        <v>19</v>
      </c>
      <c r="E211" s="3" t="s">
        <v>17</v>
      </c>
      <c r="F211" s="3" t="s">
        <v>161</v>
      </c>
      <c r="G211" s="3" t="s">
        <v>65</v>
      </c>
      <c r="H211" s="8">
        <f t="shared" ref="H211:H221" si="176">I211+J211+K211+L211</f>
        <v>-1387.3</v>
      </c>
      <c r="I211" s="12">
        <f t="shared" ref="I211:L212" si="177">I212</f>
        <v>-1387.3</v>
      </c>
      <c r="J211" s="12">
        <f t="shared" si="177"/>
        <v>0</v>
      </c>
      <c r="K211" s="12">
        <f t="shared" si="177"/>
        <v>0</v>
      </c>
      <c r="L211" s="12">
        <f t="shared" si="177"/>
        <v>0</v>
      </c>
      <c r="M211" s="8">
        <f>N211</f>
        <v>-1389.7</v>
      </c>
      <c r="N211" s="12">
        <f>N212</f>
        <v>-1389.7</v>
      </c>
      <c r="O211" s="12">
        <f t="shared" si="175"/>
        <v>0</v>
      </c>
      <c r="P211" s="12">
        <f t="shared" si="175"/>
        <v>0</v>
      </c>
      <c r="Q211" s="12">
        <f t="shared" si="175"/>
        <v>0</v>
      </c>
    </row>
    <row r="212" spans="1:24" s="31" customFormat="1" ht="12.75">
      <c r="A212" s="5"/>
      <c r="B212" s="1" t="s">
        <v>30</v>
      </c>
      <c r="C212" s="22"/>
      <c r="D212" s="3" t="s">
        <v>19</v>
      </c>
      <c r="E212" s="3" t="s">
        <v>17</v>
      </c>
      <c r="F212" s="3" t="s">
        <v>161</v>
      </c>
      <c r="G212" s="3" t="s">
        <v>66</v>
      </c>
      <c r="H212" s="8">
        <f t="shared" si="176"/>
        <v>-1387.3</v>
      </c>
      <c r="I212" s="12">
        <f t="shared" si="177"/>
        <v>-1387.3</v>
      </c>
      <c r="J212" s="12">
        <f t="shared" si="177"/>
        <v>0</v>
      </c>
      <c r="K212" s="12">
        <f t="shared" si="177"/>
        <v>0</v>
      </c>
      <c r="L212" s="12">
        <f t="shared" si="177"/>
        <v>0</v>
      </c>
      <c r="M212" s="8">
        <f t="shared" ref="M212:M213" si="178">SUM(N212:Q212)</f>
        <v>-1389.7</v>
      </c>
      <c r="N212" s="12">
        <f>N213</f>
        <v>-1389.7</v>
      </c>
      <c r="O212" s="12">
        <f t="shared" si="175"/>
        <v>0</v>
      </c>
      <c r="P212" s="12">
        <f t="shared" si="175"/>
        <v>0</v>
      </c>
      <c r="Q212" s="12">
        <f t="shared" si="175"/>
        <v>0</v>
      </c>
    </row>
    <row r="213" spans="1:24" s="31" customFormat="1" ht="59.25" customHeight="1">
      <c r="A213" s="5"/>
      <c r="B213" s="1" t="s">
        <v>75</v>
      </c>
      <c r="C213" s="22"/>
      <c r="D213" s="3" t="s">
        <v>19</v>
      </c>
      <c r="E213" s="3" t="s">
        <v>17</v>
      </c>
      <c r="F213" s="3" t="s">
        <v>161</v>
      </c>
      <c r="G213" s="3" t="s">
        <v>76</v>
      </c>
      <c r="H213" s="8">
        <f t="shared" si="176"/>
        <v>-1387.3</v>
      </c>
      <c r="I213" s="12">
        <f>-1387.3</f>
        <v>-1387.3</v>
      </c>
      <c r="J213" s="10">
        <v>0</v>
      </c>
      <c r="K213" s="10">
        <v>0</v>
      </c>
      <c r="L213" s="10">
        <v>0</v>
      </c>
      <c r="M213" s="8">
        <f t="shared" si="178"/>
        <v>-1389.7</v>
      </c>
      <c r="N213" s="12">
        <f>-1389.7</f>
        <v>-1389.7</v>
      </c>
      <c r="O213" s="12">
        <v>0</v>
      </c>
      <c r="P213" s="12">
        <v>0</v>
      </c>
      <c r="Q213" s="12">
        <v>0</v>
      </c>
    </row>
    <row r="214" spans="1:24" ht="96" customHeight="1">
      <c r="A214" s="11"/>
      <c r="B214" s="1" t="s">
        <v>226</v>
      </c>
      <c r="C214" s="1"/>
      <c r="D214" s="3" t="s">
        <v>19</v>
      </c>
      <c r="E214" s="3" t="s">
        <v>17</v>
      </c>
      <c r="F214" s="3" t="s">
        <v>182</v>
      </c>
      <c r="G214" s="3"/>
      <c r="H214" s="8">
        <f t="shared" si="176"/>
        <v>1373.4</v>
      </c>
      <c r="I214" s="12">
        <f>I215</f>
        <v>0</v>
      </c>
      <c r="J214" s="12">
        <f t="shared" ref="J214:K214" si="179">J215+J218</f>
        <v>0</v>
      </c>
      <c r="K214" s="12">
        <f t="shared" si="179"/>
        <v>1373.4</v>
      </c>
      <c r="L214" s="12">
        <f t="shared" ref="I214:Q220" si="180">L215</f>
        <v>0</v>
      </c>
      <c r="M214" s="21">
        <f t="shared" ref="M214" si="181">N214+O214+P214+Q214</f>
        <v>1375.8</v>
      </c>
      <c r="N214" s="12">
        <f>N215</f>
        <v>0</v>
      </c>
      <c r="O214" s="12">
        <f t="shared" ref="O214:P214" si="182">O215+O218</f>
        <v>0</v>
      </c>
      <c r="P214" s="12">
        <f t="shared" si="182"/>
        <v>1375.8</v>
      </c>
      <c r="Q214" s="12">
        <f t="shared" si="180"/>
        <v>0</v>
      </c>
    </row>
    <row r="215" spans="1:24" ht="51">
      <c r="A215" s="5"/>
      <c r="B215" s="1" t="s">
        <v>74</v>
      </c>
      <c r="C215" s="1"/>
      <c r="D215" s="3" t="s">
        <v>19</v>
      </c>
      <c r="E215" s="3" t="s">
        <v>17</v>
      </c>
      <c r="F215" s="3" t="s">
        <v>182</v>
      </c>
      <c r="G215" s="3" t="s">
        <v>65</v>
      </c>
      <c r="H215" s="8">
        <f t="shared" si="176"/>
        <v>1373.4</v>
      </c>
      <c r="I215" s="12">
        <f t="shared" si="180"/>
        <v>0</v>
      </c>
      <c r="J215" s="12">
        <f t="shared" si="180"/>
        <v>0</v>
      </c>
      <c r="K215" s="12">
        <f t="shared" si="180"/>
        <v>1373.4</v>
      </c>
      <c r="L215" s="12">
        <f t="shared" si="180"/>
        <v>0</v>
      </c>
      <c r="M215" s="8">
        <f>SUM(N215:Q215)</f>
        <v>1375.8</v>
      </c>
      <c r="N215" s="12">
        <f>N216</f>
        <v>0</v>
      </c>
      <c r="O215" s="12">
        <v>0</v>
      </c>
      <c r="P215" s="12">
        <f>P216</f>
        <v>1375.8</v>
      </c>
      <c r="Q215" s="12">
        <v>0</v>
      </c>
    </row>
    <row r="216" spans="1:24" ht="12.75">
      <c r="A216" s="5"/>
      <c r="B216" s="1" t="s">
        <v>30</v>
      </c>
      <c r="C216" s="1"/>
      <c r="D216" s="3" t="s">
        <v>19</v>
      </c>
      <c r="E216" s="3" t="s">
        <v>17</v>
      </c>
      <c r="F216" s="3" t="s">
        <v>182</v>
      </c>
      <c r="G216" s="3" t="s">
        <v>66</v>
      </c>
      <c r="H216" s="8">
        <f t="shared" si="176"/>
        <v>1373.4</v>
      </c>
      <c r="I216" s="12">
        <f t="shared" si="180"/>
        <v>0</v>
      </c>
      <c r="J216" s="12">
        <f t="shared" si="180"/>
        <v>0</v>
      </c>
      <c r="K216" s="12">
        <f t="shared" si="180"/>
        <v>1373.4</v>
      </c>
      <c r="L216" s="12">
        <f t="shared" si="180"/>
        <v>0</v>
      </c>
      <c r="M216" s="8">
        <f t="shared" ref="M216:M218" si="183">N216+O216+P216+Q216</f>
        <v>1375.8</v>
      </c>
      <c r="N216" s="12">
        <f>N217</f>
        <v>0</v>
      </c>
      <c r="O216" s="12">
        <f t="shared" ref="O216:Q220" si="184">O217</f>
        <v>0</v>
      </c>
      <c r="P216" s="12">
        <f t="shared" si="184"/>
        <v>1375.8</v>
      </c>
      <c r="Q216" s="12">
        <f t="shared" si="184"/>
        <v>0</v>
      </c>
    </row>
    <row r="217" spans="1:24" ht="57" customHeight="1">
      <c r="A217" s="5"/>
      <c r="B217" s="1" t="s">
        <v>75</v>
      </c>
      <c r="C217" s="22"/>
      <c r="D217" s="3" t="s">
        <v>19</v>
      </c>
      <c r="E217" s="3" t="s">
        <v>17</v>
      </c>
      <c r="F217" s="3" t="s">
        <v>182</v>
      </c>
      <c r="G217" s="3" t="s">
        <v>76</v>
      </c>
      <c r="H217" s="21">
        <f t="shared" si="176"/>
        <v>1373.4</v>
      </c>
      <c r="I217" s="23">
        <v>0</v>
      </c>
      <c r="J217" s="24">
        <v>0</v>
      </c>
      <c r="K217" s="24">
        <v>1373.4</v>
      </c>
      <c r="L217" s="24">
        <v>0</v>
      </c>
      <c r="M217" s="8">
        <f t="shared" si="183"/>
        <v>1375.8</v>
      </c>
      <c r="N217" s="12">
        <v>0</v>
      </c>
      <c r="O217" s="12">
        <v>0</v>
      </c>
      <c r="P217" s="12">
        <v>1375.8</v>
      </c>
      <c r="Q217" s="12">
        <v>0</v>
      </c>
    </row>
    <row r="218" spans="1:24" ht="48.75" customHeight="1">
      <c r="A218" s="5"/>
      <c r="B218" s="1" t="s">
        <v>227</v>
      </c>
      <c r="C218" s="1"/>
      <c r="D218" s="3" t="s">
        <v>19</v>
      </c>
      <c r="E218" s="3" t="s">
        <v>17</v>
      </c>
      <c r="F218" s="3" t="s">
        <v>228</v>
      </c>
      <c r="G218" s="3"/>
      <c r="H218" s="8">
        <f t="shared" si="176"/>
        <v>13.9</v>
      </c>
      <c r="I218" s="12">
        <f t="shared" si="180"/>
        <v>13.9</v>
      </c>
      <c r="J218" s="12">
        <f t="shared" si="180"/>
        <v>0</v>
      </c>
      <c r="K218" s="12">
        <f t="shared" si="180"/>
        <v>0</v>
      </c>
      <c r="L218" s="12">
        <f t="shared" si="180"/>
        <v>0</v>
      </c>
      <c r="M218" s="21">
        <f t="shared" si="183"/>
        <v>13.9</v>
      </c>
      <c r="N218" s="23">
        <f>N219</f>
        <v>13.9</v>
      </c>
      <c r="O218" s="23">
        <v>0</v>
      </c>
      <c r="P218" s="23">
        <v>0</v>
      </c>
      <c r="Q218" s="23">
        <v>0</v>
      </c>
    </row>
    <row r="219" spans="1:24" ht="51">
      <c r="A219" s="5"/>
      <c r="B219" s="1" t="s">
        <v>74</v>
      </c>
      <c r="C219" s="1"/>
      <c r="D219" s="3" t="s">
        <v>19</v>
      </c>
      <c r="E219" s="3" t="s">
        <v>17</v>
      </c>
      <c r="F219" s="3" t="s">
        <v>228</v>
      </c>
      <c r="G219" s="3" t="s">
        <v>65</v>
      </c>
      <c r="H219" s="8">
        <f t="shared" si="176"/>
        <v>13.9</v>
      </c>
      <c r="I219" s="12">
        <f t="shared" si="180"/>
        <v>13.9</v>
      </c>
      <c r="J219" s="12">
        <f t="shared" si="180"/>
        <v>0</v>
      </c>
      <c r="K219" s="12">
        <f t="shared" si="180"/>
        <v>0</v>
      </c>
      <c r="L219" s="12">
        <f t="shared" si="180"/>
        <v>0</v>
      </c>
      <c r="M219" s="8">
        <f>SUM(N219:Q219)</f>
        <v>13.9</v>
      </c>
      <c r="N219" s="12">
        <f>N220</f>
        <v>13.9</v>
      </c>
      <c r="O219" s="12">
        <v>0</v>
      </c>
      <c r="P219" s="12">
        <v>0</v>
      </c>
      <c r="Q219" s="12">
        <v>0</v>
      </c>
    </row>
    <row r="220" spans="1:24" ht="12.75">
      <c r="A220" s="5"/>
      <c r="B220" s="1" t="s">
        <v>30</v>
      </c>
      <c r="C220" s="1"/>
      <c r="D220" s="3" t="s">
        <v>19</v>
      </c>
      <c r="E220" s="3" t="s">
        <v>17</v>
      </c>
      <c r="F220" s="3" t="s">
        <v>228</v>
      </c>
      <c r="G220" s="3" t="s">
        <v>66</v>
      </c>
      <c r="H220" s="8">
        <f t="shared" si="176"/>
        <v>13.9</v>
      </c>
      <c r="I220" s="12">
        <f t="shared" si="180"/>
        <v>13.9</v>
      </c>
      <c r="J220" s="12">
        <f t="shared" si="180"/>
        <v>0</v>
      </c>
      <c r="K220" s="12">
        <f t="shared" si="180"/>
        <v>0</v>
      </c>
      <c r="L220" s="12">
        <f t="shared" si="180"/>
        <v>0</v>
      </c>
      <c r="M220" s="8">
        <f t="shared" ref="M220:M221" si="185">N220+O220+P220+Q220</f>
        <v>13.9</v>
      </c>
      <c r="N220" s="12">
        <f>N221</f>
        <v>13.9</v>
      </c>
      <c r="O220" s="12">
        <f t="shared" si="184"/>
        <v>0</v>
      </c>
      <c r="P220" s="12">
        <f t="shared" si="184"/>
        <v>0</v>
      </c>
      <c r="Q220" s="12">
        <f t="shared" si="184"/>
        <v>0</v>
      </c>
    </row>
    <row r="221" spans="1:24" ht="51">
      <c r="A221" s="5"/>
      <c r="B221" s="1" t="s">
        <v>75</v>
      </c>
      <c r="C221" s="22"/>
      <c r="D221" s="3" t="s">
        <v>19</v>
      </c>
      <c r="E221" s="3" t="s">
        <v>17</v>
      </c>
      <c r="F221" s="3" t="s">
        <v>228</v>
      </c>
      <c r="G221" s="3" t="s">
        <v>76</v>
      </c>
      <c r="H221" s="21">
        <f t="shared" si="176"/>
        <v>13.9</v>
      </c>
      <c r="I221" s="23">
        <v>13.9</v>
      </c>
      <c r="J221" s="24">
        <v>0</v>
      </c>
      <c r="K221" s="24">
        <v>0</v>
      </c>
      <c r="L221" s="24">
        <v>0</v>
      </c>
      <c r="M221" s="8">
        <f t="shared" si="185"/>
        <v>13.9</v>
      </c>
      <c r="N221" s="12">
        <v>13.9</v>
      </c>
      <c r="O221" s="12">
        <v>0</v>
      </c>
      <c r="P221" s="12">
        <v>0</v>
      </c>
      <c r="Q221" s="12">
        <v>0</v>
      </c>
    </row>
    <row r="222" spans="1:24" s="36" customFormat="1" ht="12.75">
      <c r="A222" s="46"/>
      <c r="B222" s="6" t="s">
        <v>26</v>
      </c>
      <c r="C222" s="6"/>
      <c r="D222" s="47" t="s">
        <v>20</v>
      </c>
      <c r="E222" s="47" t="s">
        <v>15</v>
      </c>
      <c r="F222" s="47"/>
      <c r="G222" s="47"/>
      <c r="H222" s="8">
        <f t="shared" ref="H222:H228" si="186">I222+J222+K222+L222</f>
        <v>0</v>
      </c>
      <c r="I222" s="45">
        <f>I223</f>
        <v>82.7</v>
      </c>
      <c r="J222" s="45">
        <f t="shared" ref="J222:Q222" si="187">J223</f>
        <v>0</v>
      </c>
      <c r="K222" s="45">
        <f t="shared" si="187"/>
        <v>-82.7</v>
      </c>
      <c r="L222" s="45">
        <f t="shared" si="187"/>
        <v>0</v>
      </c>
      <c r="M222" s="45">
        <f t="shared" si="187"/>
        <v>0</v>
      </c>
      <c r="N222" s="45">
        <f t="shared" si="187"/>
        <v>109.8</v>
      </c>
      <c r="O222" s="45">
        <f t="shared" si="187"/>
        <v>0</v>
      </c>
      <c r="P222" s="45">
        <f t="shared" si="187"/>
        <v>-109.8</v>
      </c>
      <c r="Q222" s="45">
        <f t="shared" si="187"/>
        <v>0</v>
      </c>
      <c r="R222" s="58"/>
      <c r="S222" s="58"/>
      <c r="T222" s="58"/>
      <c r="U222" s="58"/>
      <c r="V222" s="58"/>
      <c r="W222" s="58"/>
      <c r="X222" s="58"/>
    </row>
    <row r="223" spans="1:24" s="36" customFormat="1" ht="12.75">
      <c r="A223" s="46"/>
      <c r="B223" s="2" t="s">
        <v>27</v>
      </c>
      <c r="C223" s="6"/>
      <c r="D223" s="47" t="s">
        <v>20</v>
      </c>
      <c r="E223" s="47" t="s">
        <v>16</v>
      </c>
      <c r="F223" s="47"/>
      <c r="G223" s="47"/>
      <c r="H223" s="8">
        <f t="shared" si="186"/>
        <v>0</v>
      </c>
      <c r="I223" s="45">
        <f t="shared" ref="I223:Q223" si="188">I224+I237</f>
        <v>82.7</v>
      </c>
      <c r="J223" s="45">
        <f t="shared" si="188"/>
        <v>0</v>
      </c>
      <c r="K223" s="45">
        <f t="shared" si="188"/>
        <v>-82.7</v>
      </c>
      <c r="L223" s="45">
        <f t="shared" si="188"/>
        <v>0</v>
      </c>
      <c r="M223" s="45">
        <f t="shared" si="188"/>
        <v>0</v>
      </c>
      <c r="N223" s="45">
        <f t="shared" si="188"/>
        <v>109.8</v>
      </c>
      <c r="O223" s="45">
        <f t="shared" si="188"/>
        <v>0</v>
      </c>
      <c r="P223" s="45">
        <f t="shared" si="188"/>
        <v>-109.8</v>
      </c>
      <c r="Q223" s="45">
        <f t="shared" si="188"/>
        <v>0</v>
      </c>
      <c r="S223" s="58"/>
      <c r="T223" s="58"/>
    </row>
    <row r="224" spans="1:24" ht="40.5" customHeight="1">
      <c r="A224" s="46"/>
      <c r="B224" s="1" t="s">
        <v>83</v>
      </c>
      <c r="C224" s="1"/>
      <c r="D224" s="3" t="s">
        <v>20</v>
      </c>
      <c r="E224" s="3" t="s">
        <v>16</v>
      </c>
      <c r="F224" s="3" t="s">
        <v>140</v>
      </c>
      <c r="G224" s="3"/>
      <c r="H224" s="8">
        <f>I224+J224+K224+L224</f>
        <v>0</v>
      </c>
      <c r="I224" s="12">
        <f>I225+I229</f>
        <v>82.7</v>
      </c>
      <c r="J224" s="12">
        <f t="shared" ref="J224:Q224" si="189">J225+J229</f>
        <v>0</v>
      </c>
      <c r="K224" s="12">
        <f t="shared" si="189"/>
        <v>-82.7</v>
      </c>
      <c r="L224" s="12">
        <f t="shared" si="189"/>
        <v>0</v>
      </c>
      <c r="M224" s="8">
        <f t="shared" si="189"/>
        <v>0</v>
      </c>
      <c r="N224" s="12">
        <f t="shared" si="189"/>
        <v>0</v>
      </c>
      <c r="O224" s="12">
        <f t="shared" si="189"/>
        <v>0</v>
      </c>
      <c r="P224" s="12">
        <f t="shared" si="189"/>
        <v>0</v>
      </c>
      <c r="Q224" s="12">
        <f t="shared" si="189"/>
        <v>0</v>
      </c>
      <c r="S224" s="33"/>
      <c r="T224" s="33"/>
    </row>
    <row r="225" spans="1:17" ht="102">
      <c r="A225" s="11"/>
      <c r="B225" s="1" t="s">
        <v>229</v>
      </c>
      <c r="C225" s="1"/>
      <c r="D225" s="3" t="s">
        <v>20</v>
      </c>
      <c r="E225" s="3" t="s">
        <v>16</v>
      </c>
      <c r="F225" s="3" t="s">
        <v>230</v>
      </c>
      <c r="G225" s="3"/>
      <c r="H225" s="8">
        <f>SUM(I225:L225)</f>
        <v>-82.7</v>
      </c>
      <c r="I225" s="12">
        <f>I226</f>
        <v>0</v>
      </c>
      <c r="J225" s="12">
        <f t="shared" ref="J225:L225" si="190">J226+J229</f>
        <v>0</v>
      </c>
      <c r="K225" s="12">
        <f t="shared" si="190"/>
        <v>-82.7</v>
      </c>
      <c r="L225" s="12">
        <f t="shared" si="190"/>
        <v>0</v>
      </c>
      <c r="M225" s="8">
        <f>N225+O225+P225+Q225</f>
        <v>0</v>
      </c>
      <c r="N225" s="10">
        <f>N226</f>
        <v>0</v>
      </c>
      <c r="O225" s="10">
        <f t="shared" ref="O225:Q231" si="191">O226</f>
        <v>0</v>
      </c>
      <c r="P225" s="10">
        <f>P226</f>
        <v>0</v>
      </c>
      <c r="Q225" s="10">
        <f>Q226</f>
        <v>0</v>
      </c>
    </row>
    <row r="226" spans="1:17" ht="102">
      <c r="A226" s="11"/>
      <c r="B226" s="1" t="s">
        <v>89</v>
      </c>
      <c r="C226" s="1"/>
      <c r="D226" s="3" t="s">
        <v>20</v>
      </c>
      <c r="E226" s="3" t="s">
        <v>16</v>
      </c>
      <c r="F226" s="3" t="s">
        <v>230</v>
      </c>
      <c r="G226" s="3" t="s">
        <v>39</v>
      </c>
      <c r="H226" s="8">
        <f t="shared" si="186"/>
        <v>-82.7</v>
      </c>
      <c r="I226" s="12">
        <f t="shared" ref="I226:L227" si="192">I227</f>
        <v>0</v>
      </c>
      <c r="J226" s="12">
        <f t="shared" si="192"/>
        <v>0</v>
      </c>
      <c r="K226" s="12">
        <f t="shared" si="192"/>
        <v>-82.7</v>
      </c>
      <c r="L226" s="12">
        <f t="shared" si="192"/>
        <v>0</v>
      </c>
      <c r="M226" s="8">
        <f>N226+O226+P226+Q226</f>
        <v>0</v>
      </c>
      <c r="N226" s="10">
        <f>N227</f>
        <v>0</v>
      </c>
      <c r="O226" s="10">
        <f t="shared" si="191"/>
        <v>0</v>
      </c>
      <c r="P226" s="10">
        <f t="shared" si="191"/>
        <v>0</v>
      </c>
      <c r="Q226" s="10">
        <f t="shared" si="191"/>
        <v>0</v>
      </c>
    </row>
    <row r="227" spans="1:17" ht="12.75">
      <c r="A227" s="11"/>
      <c r="B227" s="1" t="s">
        <v>42</v>
      </c>
      <c r="C227" s="1"/>
      <c r="D227" s="3" t="s">
        <v>20</v>
      </c>
      <c r="E227" s="3" t="s">
        <v>16</v>
      </c>
      <c r="F227" s="3" t="s">
        <v>230</v>
      </c>
      <c r="G227" s="3" t="s">
        <v>40</v>
      </c>
      <c r="H227" s="8">
        <f t="shared" si="186"/>
        <v>-82.7</v>
      </c>
      <c r="I227" s="12">
        <f t="shared" si="192"/>
        <v>0</v>
      </c>
      <c r="J227" s="12">
        <f t="shared" si="192"/>
        <v>0</v>
      </c>
      <c r="K227" s="12">
        <f t="shared" si="192"/>
        <v>-82.7</v>
      </c>
      <c r="L227" s="12">
        <f t="shared" si="192"/>
        <v>0</v>
      </c>
      <c r="M227" s="8">
        <f>M228</f>
        <v>0</v>
      </c>
      <c r="N227" s="12">
        <f>N228</f>
        <v>0</v>
      </c>
      <c r="O227" s="12">
        <f t="shared" si="191"/>
        <v>0</v>
      </c>
      <c r="P227" s="12">
        <f t="shared" si="191"/>
        <v>0</v>
      </c>
      <c r="Q227" s="12">
        <f t="shared" si="191"/>
        <v>0</v>
      </c>
    </row>
    <row r="228" spans="1:17" ht="25.5">
      <c r="A228" s="11"/>
      <c r="B228" s="1" t="s">
        <v>45</v>
      </c>
      <c r="C228" s="1"/>
      <c r="D228" s="3" t="s">
        <v>20</v>
      </c>
      <c r="E228" s="3" t="s">
        <v>16</v>
      </c>
      <c r="F228" s="3" t="s">
        <v>230</v>
      </c>
      <c r="G228" s="3" t="s">
        <v>38</v>
      </c>
      <c r="H228" s="8">
        <f t="shared" si="186"/>
        <v>-82.7</v>
      </c>
      <c r="I228" s="12">
        <v>0</v>
      </c>
      <c r="J228" s="10">
        <v>0</v>
      </c>
      <c r="K228" s="10">
        <f>-82.7</f>
        <v>-82.7</v>
      </c>
      <c r="L228" s="10">
        <v>0</v>
      </c>
      <c r="M228" s="8">
        <f>N228+O228+P228+Q228</f>
        <v>0</v>
      </c>
      <c r="N228" s="12">
        <v>0</v>
      </c>
      <c r="O228" s="12">
        <v>0</v>
      </c>
      <c r="P228" s="12">
        <v>0</v>
      </c>
      <c r="Q228" s="12">
        <v>0</v>
      </c>
    </row>
    <row r="229" spans="1:17" ht="76.5">
      <c r="A229" s="11"/>
      <c r="B229" s="1" t="s">
        <v>231</v>
      </c>
      <c r="C229" s="1"/>
      <c r="D229" s="3" t="s">
        <v>20</v>
      </c>
      <c r="E229" s="3" t="s">
        <v>16</v>
      </c>
      <c r="F229" s="3" t="s">
        <v>232</v>
      </c>
      <c r="G229" s="3"/>
      <c r="H229" s="8">
        <f>SUM(I229:L229)</f>
        <v>82.7</v>
      </c>
      <c r="I229" s="12">
        <f>I230</f>
        <v>82.7</v>
      </c>
      <c r="J229" s="12">
        <f>J230</f>
        <v>0</v>
      </c>
      <c r="K229" s="12">
        <f>K230</f>
        <v>0</v>
      </c>
      <c r="L229" s="12">
        <f>L230</f>
        <v>0</v>
      </c>
      <c r="M229" s="8">
        <f>N229+O229+P229+Q229</f>
        <v>0</v>
      </c>
      <c r="N229" s="10">
        <f>N230</f>
        <v>0</v>
      </c>
      <c r="O229" s="10">
        <f t="shared" si="191"/>
        <v>0</v>
      </c>
      <c r="P229" s="10">
        <f>P230</f>
        <v>0</v>
      </c>
      <c r="Q229" s="10">
        <f>Q230</f>
        <v>0</v>
      </c>
    </row>
    <row r="230" spans="1:17" ht="102">
      <c r="A230" s="11"/>
      <c r="B230" s="1" t="s">
        <v>89</v>
      </c>
      <c r="C230" s="1"/>
      <c r="D230" s="3" t="s">
        <v>20</v>
      </c>
      <c r="E230" s="3" t="s">
        <v>16</v>
      </c>
      <c r="F230" s="3" t="s">
        <v>232</v>
      </c>
      <c r="G230" s="3" t="s">
        <v>39</v>
      </c>
      <c r="H230" s="8">
        <f t="shared" ref="H230:H232" si="193">I230+J230+K230+L230</f>
        <v>82.7</v>
      </c>
      <c r="I230" s="12">
        <f t="shared" ref="I230:L231" si="194">I231</f>
        <v>82.7</v>
      </c>
      <c r="J230" s="12">
        <f t="shared" si="194"/>
        <v>0</v>
      </c>
      <c r="K230" s="12">
        <f t="shared" si="194"/>
        <v>0</v>
      </c>
      <c r="L230" s="12">
        <f t="shared" si="194"/>
        <v>0</v>
      </c>
      <c r="M230" s="8">
        <f>N230+O230+P230+Q230</f>
        <v>0</v>
      </c>
      <c r="N230" s="10">
        <f>N231</f>
        <v>0</v>
      </c>
      <c r="O230" s="10">
        <f t="shared" si="191"/>
        <v>0</v>
      </c>
      <c r="P230" s="10">
        <f t="shared" si="191"/>
        <v>0</v>
      </c>
      <c r="Q230" s="10">
        <f t="shared" si="191"/>
        <v>0</v>
      </c>
    </row>
    <row r="231" spans="1:17" ht="12.75">
      <c r="A231" s="11"/>
      <c r="B231" s="1" t="s">
        <v>42</v>
      </c>
      <c r="C231" s="1"/>
      <c r="D231" s="3" t="s">
        <v>20</v>
      </c>
      <c r="E231" s="3" t="s">
        <v>16</v>
      </c>
      <c r="F231" s="3" t="s">
        <v>232</v>
      </c>
      <c r="G231" s="3" t="s">
        <v>40</v>
      </c>
      <c r="H231" s="8">
        <f t="shared" si="193"/>
        <v>82.7</v>
      </c>
      <c r="I231" s="12">
        <f t="shared" si="194"/>
        <v>82.7</v>
      </c>
      <c r="J231" s="12">
        <f t="shared" si="194"/>
        <v>0</v>
      </c>
      <c r="K231" s="12">
        <f t="shared" si="194"/>
        <v>0</v>
      </c>
      <c r="L231" s="12">
        <f t="shared" si="194"/>
        <v>0</v>
      </c>
      <c r="M231" s="8">
        <f>M232</f>
        <v>0</v>
      </c>
      <c r="N231" s="12">
        <f>N232</f>
        <v>0</v>
      </c>
      <c r="O231" s="12">
        <f t="shared" si="191"/>
        <v>0</v>
      </c>
      <c r="P231" s="12">
        <f t="shared" si="191"/>
        <v>0</v>
      </c>
      <c r="Q231" s="12">
        <f t="shared" si="191"/>
        <v>0</v>
      </c>
    </row>
    <row r="232" spans="1:17" ht="25.5">
      <c r="A232" s="11"/>
      <c r="B232" s="1" t="s">
        <v>45</v>
      </c>
      <c r="C232" s="1"/>
      <c r="D232" s="3" t="s">
        <v>20</v>
      </c>
      <c r="E232" s="3" t="s">
        <v>16</v>
      </c>
      <c r="F232" s="3" t="s">
        <v>232</v>
      </c>
      <c r="G232" s="3" t="s">
        <v>38</v>
      </c>
      <c r="H232" s="8">
        <f t="shared" si="193"/>
        <v>82.7</v>
      </c>
      <c r="I232" s="12">
        <f>82.7</f>
        <v>82.7</v>
      </c>
      <c r="J232" s="10">
        <v>0</v>
      </c>
      <c r="K232" s="10">
        <v>0</v>
      </c>
      <c r="L232" s="10">
        <v>0</v>
      </c>
      <c r="M232" s="8">
        <f>N232+O232+P232+Q232</f>
        <v>0</v>
      </c>
      <c r="N232" s="12">
        <v>0</v>
      </c>
      <c r="O232" s="12">
        <v>0</v>
      </c>
      <c r="P232" s="12">
        <v>0</v>
      </c>
      <c r="Q232" s="12">
        <v>0</v>
      </c>
    </row>
    <row r="233" spans="1:17" ht="63.75" hidden="1">
      <c r="A233" s="5"/>
      <c r="B233" s="1" t="s">
        <v>144</v>
      </c>
      <c r="C233" s="22"/>
      <c r="D233" s="3" t="s">
        <v>20</v>
      </c>
      <c r="E233" s="3" t="s">
        <v>16</v>
      </c>
      <c r="F233" s="3" t="s">
        <v>150</v>
      </c>
      <c r="G233" s="3"/>
      <c r="H233" s="8">
        <f>I233+J233+K233+L233</f>
        <v>5400</v>
      </c>
      <c r="I233" s="12">
        <f>I234</f>
        <v>5400</v>
      </c>
      <c r="J233" s="12">
        <f>J234</f>
        <v>0</v>
      </c>
      <c r="K233" s="12">
        <f>K234</f>
        <v>0</v>
      </c>
      <c r="L233" s="12">
        <f>L234</f>
        <v>0</v>
      </c>
      <c r="M233" s="8">
        <f>N233+O233+P233+Q233</f>
        <v>5400</v>
      </c>
      <c r="N233" s="12">
        <f>N234</f>
        <v>5400</v>
      </c>
      <c r="O233" s="12">
        <f>O234</f>
        <v>0</v>
      </c>
      <c r="P233" s="12">
        <f>P234</f>
        <v>0</v>
      </c>
      <c r="Q233" s="12">
        <f>Q234</f>
        <v>0</v>
      </c>
    </row>
    <row r="234" spans="1:17" ht="39.75" hidden="1" customHeight="1">
      <c r="A234" s="11"/>
      <c r="B234" s="1" t="s">
        <v>145</v>
      </c>
      <c r="C234" s="22"/>
      <c r="D234" s="3" t="s">
        <v>20</v>
      </c>
      <c r="E234" s="3" t="s">
        <v>16</v>
      </c>
      <c r="F234" s="3" t="s">
        <v>151</v>
      </c>
      <c r="G234" s="3"/>
      <c r="H234" s="8">
        <f>I234+J234+K234+L234</f>
        <v>5400</v>
      </c>
      <c r="I234" s="12">
        <f>I235</f>
        <v>5400</v>
      </c>
      <c r="J234" s="12">
        <f t="shared" ref="J234:Q235" si="195">J235</f>
        <v>0</v>
      </c>
      <c r="K234" s="12">
        <f t="shared" si="195"/>
        <v>0</v>
      </c>
      <c r="L234" s="12">
        <f t="shared" si="195"/>
        <v>0</v>
      </c>
      <c r="M234" s="8">
        <f>N234+O234+P234+Q234</f>
        <v>5400</v>
      </c>
      <c r="N234" s="12">
        <f>N235</f>
        <v>5400</v>
      </c>
      <c r="O234" s="12">
        <f t="shared" si="195"/>
        <v>0</v>
      </c>
      <c r="P234" s="12">
        <f t="shared" si="195"/>
        <v>0</v>
      </c>
      <c r="Q234" s="12">
        <f t="shared" si="195"/>
        <v>0</v>
      </c>
    </row>
    <row r="235" spans="1:17" ht="12.75" hidden="1">
      <c r="A235" s="11"/>
      <c r="B235" s="1" t="s">
        <v>59</v>
      </c>
      <c r="C235" s="22"/>
      <c r="D235" s="3" t="s">
        <v>20</v>
      </c>
      <c r="E235" s="3" t="s">
        <v>16</v>
      </c>
      <c r="F235" s="3" t="s">
        <v>151</v>
      </c>
      <c r="G235" s="3" t="s">
        <v>60</v>
      </c>
      <c r="H235" s="8">
        <f>I235+J235+K235+L235</f>
        <v>5400</v>
      </c>
      <c r="I235" s="12">
        <f>I236</f>
        <v>5400</v>
      </c>
      <c r="J235" s="12">
        <f t="shared" si="195"/>
        <v>0</v>
      </c>
      <c r="K235" s="12">
        <f t="shared" si="195"/>
        <v>0</v>
      </c>
      <c r="L235" s="12">
        <f t="shared" si="195"/>
        <v>0</v>
      </c>
      <c r="M235" s="8">
        <f>N235+O235+P235+Q235</f>
        <v>5400</v>
      </c>
      <c r="N235" s="12">
        <f>N236</f>
        <v>5400</v>
      </c>
      <c r="O235" s="12">
        <f t="shared" si="195"/>
        <v>0</v>
      </c>
      <c r="P235" s="12">
        <f t="shared" si="195"/>
        <v>0</v>
      </c>
      <c r="Q235" s="12">
        <f t="shared" si="195"/>
        <v>0</v>
      </c>
    </row>
    <row r="236" spans="1:17" ht="63.75" hidden="1">
      <c r="A236" s="11"/>
      <c r="B236" s="1" t="s">
        <v>67</v>
      </c>
      <c r="C236" s="22"/>
      <c r="D236" s="3" t="s">
        <v>20</v>
      </c>
      <c r="E236" s="3" t="s">
        <v>16</v>
      </c>
      <c r="F236" s="3" t="s">
        <v>151</v>
      </c>
      <c r="G236" s="3" t="s">
        <v>68</v>
      </c>
      <c r="H236" s="8">
        <f>I236+J236+K236+L236</f>
        <v>5400</v>
      </c>
      <c r="I236" s="12">
        <v>5400</v>
      </c>
      <c r="J236" s="12">
        <v>0</v>
      </c>
      <c r="K236" s="12">
        <v>0</v>
      </c>
      <c r="L236" s="12">
        <v>0</v>
      </c>
      <c r="M236" s="8">
        <f>N236+O236+P236+Q236</f>
        <v>5400</v>
      </c>
      <c r="N236" s="12">
        <v>5400</v>
      </c>
      <c r="O236" s="12">
        <v>0</v>
      </c>
      <c r="P236" s="12">
        <v>0</v>
      </c>
      <c r="Q236" s="12">
        <v>0</v>
      </c>
    </row>
    <row r="237" spans="1:17" ht="38.25">
      <c r="A237" s="11"/>
      <c r="B237" s="1" t="s">
        <v>199</v>
      </c>
      <c r="C237" s="1"/>
      <c r="D237" s="3" t="s">
        <v>20</v>
      </c>
      <c r="E237" s="3" t="s">
        <v>16</v>
      </c>
      <c r="F237" s="3" t="s">
        <v>198</v>
      </c>
      <c r="G237" s="3"/>
      <c r="H237" s="21">
        <f t="shared" ref="H237" si="196">SUM(I237:L237)</f>
        <v>0</v>
      </c>
      <c r="I237" s="23">
        <f>I250+I254</f>
        <v>0</v>
      </c>
      <c r="J237" s="23">
        <f t="shared" ref="J237:Q237" si="197">J250+J254</f>
        <v>0</v>
      </c>
      <c r="K237" s="23">
        <f t="shared" si="197"/>
        <v>0</v>
      </c>
      <c r="L237" s="23">
        <f t="shared" si="197"/>
        <v>0</v>
      </c>
      <c r="M237" s="21">
        <f t="shared" si="197"/>
        <v>0</v>
      </c>
      <c r="N237" s="23">
        <f t="shared" si="197"/>
        <v>109.8</v>
      </c>
      <c r="O237" s="23">
        <f t="shared" si="197"/>
        <v>0</v>
      </c>
      <c r="P237" s="23">
        <f t="shared" si="197"/>
        <v>-109.8</v>
      </c>
      <c r="Q237" s="23">
        <f t="shared" si="197"/>
        <v>0</v>
      </c>
    </row>
    <row r="238" spans="1:17" ht="38.25" hidden="1">
      <c r="A238" s="11"/>
      <c r="B238" s="1" t="s">
        <v>141</v>
      </c>
      <c r="C238" s="6"/>
      <c r="D238" s="9" t="s">
        <v>20</v>
      </c>
      <c r="E238" s="9" t="s">
        <v>16</v>
      </c>
      <c r="F238" s="9" t="s">
        <v>202</v>
      </c>
      <c r="G238" s="47"/>
      <c r="H238" s="8">
        <f>I238+J238+K238+L238</f>
        <v>107330.40000000001</v>
      </c>
      <c r="I238" s="10">
        <f>I239</f>
        <v>107330.40000000001</v>
      </c>
      <c r="J238" s="10">
        <f t="shared" ref="J238:L240" si="198">J239</f>
        <v>0</v>
      </c>
      <c r="K238" s="10">
        <f t="shared" si="198"/>
        <v>0</v>
      </c>
      <c r="L238" s="10">
        <f t="shared" si="198"/>
        <v>0</v>
      </c>
      <c r="M238" s="8">
        <f>N238+O238+P238+Q238</f>
        <v>164601.29999999999</v>
      </c>
      <c r="N238" s="10">
        <f>N239</f>
        <v>164601.29999999999</v>
      </c>
      <c r="O238" s="10">
        <f t="shared" ref="O238:Q240" si="199">O239</f>
        <v>0</v>
      </c>
      <c r="P238" s="10">
        <f t="shared" si="199"/>
        <v>0</v>
      </c>
      <c r="Q238" s="10">
        <f t="shared" si="199"/>
        <v>0</v>
      </c>
    </row>
    <row r="239" spans="1:17" ht="51" hidden="1">
      <c r="A239" s="11"/>
      <c r="B239" s="1" t="s">
        <v>69</v>
      </c>
      <c r="C239" s="1"/>
      <c r="D239" s="9" t="s">
        <v>20</v>
      </c>
      <c r="E239" s="9" t="s">
        <v>16</v>
      </c>
      <c r="F239" s="9" t="s">
        <v>202</v>
      </c>
      <c r="G239" s="3" t="s">
        <v>39</v>
      </c>
      <c r="H239" s="8">
        <f>H240</f>
        <v>107330.40000000001</v>
      </c>
      <c r="I239" s="12">
        <f>I240</f>
        <v>107330.40000000001</v>
      </c>
      <c r="J239" s="12">
        <f t="shared" si="198"/>
        <v>0</v>
      </c>
      <c r="K239" s="12">
        <f t="shared" si="198"/>
        <v>0</v>
      </c>
      <c r="L239" s="12">
        <f t="shared" si="198"/>
        <v>0</v>
      </c>
      <c r="M239" s="8">
        <f>M240</f>
        <v>164601.29999999999</v>
      </c>
      <c r="N239" s="12">
        <f>N240</f>
        <v>164601.29999999999</v>
      </c>
      <c r="O239" s="12">
        <f t="shared" si="199"/>
        <v>0</v>
      </c>
      <c r="P239" s="12">
        <f t="shared" si="199"/>
        <v>0</v>
      </c>
      <c r="Q239" s="12">
        <f t="shared" si="199"/>
        <v>0</v>
      </c>
    </row>
    <row r="240" spans="1:17" ht="12.75" hidden="1">
      <c r="A240" s="11"/>
      <c r="B240" s="1" t="s">
        <v>42</v>
      </c>
      <c r="C240" s="1"/>
      <c r="D240" s="9" t="s">
        <v>20</v>
      </c>
      <c r="E240" s="9" t="s">
        <v>16</v>
      </c>
      <c r="F240" s="9" t="s">
        <v>202</v>
      </c>
      <c r="G240" s="3" t="s">
        <v>40</v>
      </c>
      <c r="H240" s="8">
        <f>I240+J240+K240+L240</f>
        <v>107330.40000000001</v>
      </c>
      <c r="I240" s="12">
        <f>I241</f>
        <v>107330.40000000001</v>
      </c>
      <c r="J240" s="12">
        <f t="shared" si="198"/>
        <v>0</v>
      </c>
      <c r="K240" s="12">
        <f t="shared" si="198"/>
        <v>0</v>
      </c>
      <c r="L240" s="12">
        <f t="shared" si="198"/>
        <v>0</v>
      </c>
      <c r="M240" s="8">
        <f>N240+O240+P240+Q240</f>
        <v>164601.29999999999</v>
      </c>
      <c r="N240" s="12">
        <f>N241</f>
        <v>164601.29999999999</v>
      </c>
      <c r="O240" s="12">
        <f t="shared" si="199"/>
        <v>0</v>
      </c>
      <c r="P240" s="12">
        <f t="shared" si="199"/>
        <v>0</v>
      </c>
      <c r="Q240" s="12">
        <f t="shared" si="199"/>
        <v>0</v>
      </c>
    </row>
    <row r="241" spans="1:23" ht="76.5" hidden="1">
      <c r="A241" s="11"/>
      <c r="B241" s="1" t="s">
        <v>43</v>
      </c>
      <c r="C241" s="1"/>
      <c r="D241" s="9" t="s">
        <v>20</v>
      </c>
      <c r="E241" s="9" t="s">
        <v>16</v>
      </c>
      <c r="F241" s="9" t="s">
        <v>202</v>
      </c>
      <c r="G241" s="3" t="s">
        <v>44</v>
      </c>
      <c r="H241" s="8">
        <f>I241+J241+K241+L241</f>
        <v>107330.40000000001</v>
      </c>
      <c r="I241" s="27">
        <f>60666.3+38290.3+4208.6+4165.2</f>
        <v>107330.40000000001</v>
      </c>
      <c r="J241" s="10">
        <v>0</v>
      </c>
      <c r="K241" s="10">
        <v>0</v>
      </c>
      <c r="L241" s="10">
        <v>0</v>
      </c>
      <c r="M241" s="8">
        <f t="shared" ref="M241" si="200">N241+O241+P241+Q241</f>
        <v>164601.29999999999</v>
      </c>
      <c r="N241" s="27">
        <f>61170+38701+26581.4+27361.4+4209.4+3945.2+698.4+1934.5</f>
        <v>164601.29999999999</v>
      </c>
      <c r="O241" s="10">
        <v>0</v>
      </c>
      <c r="P241" s="10">
        <v>0</v>
      </c>
      <c r="Q241" s="10">
        <v>0</v>
      </c>
    </row>
    <row r="242" spans="1:23" ht="306" hidden="1">
      <c r="A242" s="11"/>
      <c r="B242" s="1" t="s">
        <v>193</v>
      </c>
      <c r="C242" s="22"/>
      <c r="D242" s="3" t="s">
        <v>20</v>
      </c>
      <c r="E242" s="3" t="s">
        <v>16</v>
      </c>
      <c r="F242" s="3" t="s">
        <v>207</v>
      </c>
      <c r="G242" s="3"/>
      <c r="H242" s="21">
        <f t="shared" ref="H242:H244" si="201">SUM(I242:L242)</f>
        <v>5827.5</v>
      </c>
      <c r="I242" s="23">
        <f>I243</f>
        <v>0</v>
      </c>
      <c r="J242" s="23">
        <f t="shared" ref="J242:L243" si="202">J243</f>
        <v>0</v>
      </c>
      <c r="K242" s="23">
        <f t="shared" si="202"/>
        <v>5827.5</v>
      </c>
      <c r="L242" s="23">
        <f t="shared" si="202"/>
        <v>0</v>
      </c>
      <c r="M242" s="21">
        <f t="shared" ref="M242:M244" si="203">SUM(N242:Q242)</f>
        <v>10179.799999999999</v>
      </c>
      <c r="N242" s="23">
        <f>N243</f>
        <v>0</v>
      </c>
      <c r="O242" s="23">
        <f t="shared" ref="O242:Q243" si="204">O243</f>
        <v>0</v>
      </c>
      <c r="P242" s="23">
        <f t="shared" si="204"/>
        <v>10179.799999999999</v>
      </c>
      <c r="Q242" s="23">
        <f t="shared" si="204"/>
        <v>0</v>
      </c>
    </row>
    <row r="243" spans="1:23" ht="71.25" hidden="1" customHeight="1">
      <c r="A243" s="11"/>
      <c r="B243" s="1" t="s">
        <v>41</v>
      </c>
      <c r="C243" s="22"/>
      <c r="D243" s="3" t="s">
        <v>20</v>
      </c>
      <c r="E243" s="3" t="s">
        <v>16</v>
      </c>
      <c r="F243" s="3" t="s">
        <v>207</v>
      </c>
      <c r="G243" s="3" t="s">
        <v>39</v>
      </c>
      <c r="H243" s="21">
        <f t="shared" si="201"/>
        <v>5827.5</v>
      </c>
      <c r="I243" s="23">
        <f>I244</f>
        <v>0</v>
      </c>
      <c r="J243" s="23">
        <f t="shared" si="202"/>
        <v>0</v>
      </c>
      <c r="K243" s="23">
        <f t="shared" si="202"/>
        <v>5827.5</v>
      </c>
      <c r="L243" s="23">
        <f t="shared" si="202"/>
        <v>0</v>
      </c>
      <c r="M243" s="21">
        <f t="shared" si="203"/>
        <v>10179.799999999999</v>
      </c>
      <c r="N243" s="23">
        <f>N244</f>
        <v>0</v>
      </c>
      <c r="O243" s="23">
        <f t="shared" si="204"/>
        <v>0</v>
      </c>
      <c r="P243" s="23">
        <f t="shared" si="204"/>
        <v>10179.799999999999</v>
      </c>
      <c r="Q243" s="23">
        <f t="shared" si="204"/>
        <v>0</v>
      </c>
    </row>
    <row r="244" spans="1:23" ht="12.75" hidden="1">
      <c r="A244" s="11"/>
      <c r="B244" s="1" t="s">
        <v>42</v>
      </c>
      <c r="C244" s="22"/>
      <c r="D244" s="3" t="s">
        <v>20</v>
      </c>
      <c r="E244" s="3" t="s">
        <v>16</v>
      </c>
      <c r="F244" s="3" t="s">
        <v>207</v>
      </c>
      <c r="G244" s="3" t="s">
        <v>40</v>
      </c>
      <c r="H244" s="21">
        <f t="shared" si="201"/>
        <v>5827.5</v>
      </c>
      <c r="I244" s="23">
        <f>I245</f>
        <v>0</v>
      </c>
      <c r="J244" s="23">
        <f>J245</f>
        <v>0</v>
      </c>
      <c r="K244" s="23">
        <f>K245</f>
        <v>5827.5</v>
      </c>
      <c r="L244" s="23">
        <f>L245</f>
        <v>0</v>
      </c>
      <c r="M244" s="21">
        <f t="shared" si="203"/>
        <v>10179.799999999999</v>
      </c>
      <c r="N244" s="23">
        <f>N245</f>
        <v>0</v>
      </c>
      <c r="O244" s="23">
        <f>O245</f>
        <v>0</v>
      </c>
      <c r="P244" s="23">
        <f>P245</f>
        <v>10179.799999999999</v>
      </c>
      <c r="Q244" s="23">
        <f>Q245</f>
        <v>0</v>
      </c>
    </row>
    <row r="245" spans="1:23" ht="76.5" hidden="1">
      <c r="A245" s="11"/>
      <c r="B245" s="1" t="s">
        <v>43</v>
      </c>
      <c r="C245" s="22"/>
      <c r="D245" s="3" t="s">
        <v>20</v>
      </c>
      <c r="E245" s="3" t="s">
        <v>16</v>
      </c>
      <c r="F245" s="3" t="s">
        <v>207</v>
      </c>
      <c r="G245" s="3" t="s">
        <v>44</v>
      </c>
      <c r="H245" s="21">
        <f>SUM(I245:L245)</f>
        <v>5827.5</v>
      </c>
      <c r="I245" s="23">
        <v>0</v>
      </c>
      <c r="J245" s="24">
        <v>0</v>
      </c>
      <c r="K245" s="24">
        <f>3755.9+2071.6</f>
        <v>5827.5</v>
      </c>
      <c r="L245" s="24">
        <v>0</v>
      </c>
      <c r="M245" s="21">
        <f>SUM(N245:Q245)</f>
        <v>10179.799999999999</v>
      </c>
      <c r="N245" s="23">
        <v>0</v>
      </c>
      <c r="O245" s="24">
        <v>0</v>
      </c>
      <c r="P245" s="24">
        <f>3755.9+2071.6+1344+3008.3</f>
        <v>10179.799999999999</v>
      </c>
      <c r="Q245" s="24">
        <v>0</v>
      </c>
    </row>
    <row r="246" spans="1:23" ht="147" hidden="1" customHeight="1">
      <c r="A246" s="11"/>
      <c r="B246" s="1" t="s">
        <v>195</v>
      </c>
      <c r="C246" s="1"/>
      <c r="D246" s="3" t="s">
        <v>20</v>
      </c>
      <c r="E246" s="3" t="s">
        <v>16</v>
      </c>
      <c r="F246" s="3" t="s">
        <v>210</v>
      </c>
      <c r="G246" s="3"/>
      <c r="H246" s="8">
        <f t="shared" ref="H246:H249" si="205">I246+J246+K246+L246</f>
        <v>0</v>
      </c>
      <c r="I246" s="12">
        <f t="shared" ref="I246:Q248" si="206">I247</f>
        <v>0</v>
      </c>
      <c r="J246" s="12">
        <f t="shared" si="206"/>
        <v>0</v>
      </c>
      <c r="K246" s="12">
        <f t="shared" si="206"/>
        <v>0</v>
      </c>
      <c r="L246" s="12">
        <f t="shared" si="206"/>
        <v>0</v>
      </c>
      <c r="M246" s="8">
        <f t="shared" si="206"/>
        <v>628.5</v>
      </c>
      <c r="N246" s="12">
        <f t="shared" si="206"/>
        <v>0</v>
      </c>
      <c r="O246" s="12">
        <f t="shared" si="206"/>
        <v>0</v>
      </c>
      <c r="P246" s="12">
        <f t="shared" si="206"/>
        <v>628.5</v>
      </c>
      <c r="Q246" s="12">
        <f t="shared" si="206"/>
        <v>0</v>
      </c>
      <c r="R246" s="33"/>
      <c r="S246" s="33"/>
      <c r="W246" s="33"/>
    </row>
    <row r="247" spans="1:23" ht="65.25" hidden="1" customHeight="1">
      <c r="A247" s="11"/>
      <c r="B247" s="1" t="s">
        <v>41</v>
      </c>
      <c r="C247" s="1"/>
      <c r="D247" s="3" t="s">
        <v>20</v>
      </c>
      <c r="E247" s="3" t="s">
        <v>16</v>
      </c>
      <c r="F247" s="3" t="s">
        <v>210</v>
      </c>
      <c r="G247" s="3" t="s">
        <v>39</v>
      </c>
      <c r="H247" s="8">
        <f t="shared" si="205"/>
        <v>0</v>
      </c>
      <c r="I247" s="12">
        <f t="shared" si="206"/>
        <v>0</v>
      </c>
      <c r="J247" s="12">
        <f t="shared" si="206"/>
        <v>0</v>
      </c>
      <c r="K247" s="12">
        <f t="shared" si="206"/>
        <v>0</v>
      </c>
      <c r="L247" s="12">
        <f t="shared" si="206"/>
        <v>0</v>
      </c>
      <c r="M247" s="8">
        <f>N247+O247+P247+Q247</f>
        <v>628.5</v>
      </c>
      <c r="N247" s="12">
        <f>N248+N249</f>
        <v>0</v>
      </c>
      <c r="O247" s="12">
        <f t="shared" si="206"/>
        <v>0</v>
      </c>
      <c r="P247" s="12">
        <f t="shared" si="206"/>
        <v>628.5</v>
      </c>
      <c r="Q247" s="12">
        <f t="shared" si="206"/>
        <v>0</v>
      </c>
    </row>
    <row r="248" spans="1:23" ht="12.75" hidden="1">
      <c r="A248" s="11"/>
      <c r="B248" s="1" t="s">
        <v>42</v>
      </c>
      <c r="C248" s="1"/>
      <c r="D248" s="3" t="s">
        <v>20</v>
      </c>
      <c r="E248" s="3" t="s">
        <v>16</v>
      </c>
      <c r="F248" s="3" t="s">
        <v>210</v>
      </c>
      <c r="G248" s="3" t="s">
        <v>40</v>
      </c>
      <c r="H248" s="8">
        <f t="shared" si="205"/>
        <v>0</v>
      </c>
      <c r="I248" s="12">
        <f t="shared" si="206"/>
        <v>0</v>
      </c>
      <c r="J248" s="12">
        <f t="shared" si="206"/>
        <v>0</v>
      </c>
      <c r="K248" s="12">
        <f t="shared" si="206"/>
        <v>0</v>
      </c>
      <c r="L248" s="12">
        <f t="shared" si="206"/>
        <v>0</v>
      </c>
      <c r="M248" s="8">
        <f>N248+O248+P248+Q248</f>
        <v>628.5</v>
      </c>
      <c r="N248" s="27">
        <v>0</v>
      </c>
      <c r="O248" s="10">
        <v>0</v>
      </c>
      <c r="P248" s="10">
        <f>P249</f>
        <v>628.5</v>
      </c>
      <c r="Q248" s="10">
        <v>0</v>
      </c>
    </row>
    <row r="249" spans="1:23" ht="25.5" hidden="1">
      <c r="A249" s="11"/>
      <c r="B249" s="1" t="s">
        <v>45</v>
      </c>
      <c r="C249" s="1"/>
      <c r="D249" s="3" t="s">
        <v>20</v>
      </c>
      <c r="E249" s="3" t="s">
        <v>16</v>
      </c>
      <c r="F249" s="3" t="s">
        <v>210</v>
      </c>
      <c r="G249" s="3" t="s">
        <v>38</v>
      </c>
      <c r="H249" s="8">
        <f t="shared" si="205"/>
        <v>0</v>
      </c>
      <c r="I249" s="12">
        <v>0</v>
      </c>
      <c r="J249" s="12">
        <v>0</v>
      </c>
      <c r="K249" s="12">
        <v>0</v>
      </c>
      <c r="L249" s="12">
        <v>0</v>
      </c>
      <c r="M249" s="8">
        <f>N249+O249+P249+Q249</f>
        <v>628.5</v>
      </c>
      <c r="N249" s="27">
        <v>0</v>
      </c>
      <c r="O249" s="27">
        <v>0</v>
      </c>
      <c r="P249" s="27">
        <v>628.5</v>
      </c>
      <c r="Q249" s="27">
        <v>0</v>
      </c>
    </row>
    <row r="250" spans="1:23" ht="256.5" customHeight="1">
      <c r="A250" s="11"/>
      <c r="B250" s="1" t="s">
        <v>192</v>
      </c>
      <c r="C250" s="1"/>
      <c r="D250" s="3" t="s">
        <v>20</v>
      </c>
      <c r="E250" s="3" t="s">
        <v>16</v>
      </c>
      <c r="F250" s="3" t="s">
        <v>200</v>
      </c>
      <c r="G250" s="3"/>
      <c r="H250" s="8">
        <f>SUM(I250:L250)</f>
        <v>0</v>
      </c>
      <c r="I250" s="12">
        <f>I251</f>
        <v>0</v>
      </c>
      <c r="J250" s="12">
        <f t="shared" ref="J250:L250" si="207">J251+J254</f>
        <v>0</v>
      </c>
      <c r="K250" s="12">
        <f t="shared" si="207"/>
        <v>0</v>
      </c>
      <c r="L250" s="12">
        <f t="shared" si="207"/>
        <v>0</v>
      </c>
      <c r="M250" s="8">
        <f>N250+O250+P250+Q250</f>
        <v>-109.8</v>
      </c>
      <c r="N250" s="10">
        <f>N251</f>
        <v>0</v>
      </c>
      <c r="O250" s="10">
        <f t="shared" ref="O250:Q256" si="208">O251</f>
        <v>0</v>
      </c>
      <c r="P250" s="10">
        <f>P251</f>
        <v>-109.8</v>
      </c>
      <c r="Q250" s="10">
        <f>Q251</f>
        <v>0</v>
      </c>
    </row>
    <row r="251" spans="1:23" ht="108" customHeight="1">
      <c r="A251" s="11"/>
      <c r="B251" s="1" t="s">
        <v>89</v>
      </c>
      <c r="C251" s="1"/>
      <c r="D251" s="3" t="s">
        <v>20</v>
      </c>
      <c r="E251" s="3" t="s">
        <v>16</v>
      </c>
      <c r="F251" s="3" t="s">
        <v>200</v>
      </c>
      <c r="G251" s="3" t="s">
        <v>39</v>
      </c>
      <c r="H251" s="8">
        <f t="shared" ref="H251:H253" si="209">I251+J251+K251+L251</f>
        <v>0</v>
      </c>
      <c r="I251" s="12">
        <f t="shared" ref="I251:L252" si="210">I252</f>
        <v>0</v>
      </c>
      <c r="J251" s="12">
        <f t="shared" si="210"/>
        <v>0</v>
      </c>
      <c r="K251" s="12">
        <f t="shared" si="210"/>
        <v>0</v>
      </c>
      <c r="L251" s="12">
        <f t="shared" si="210"/>
        <v>0</v>
      </c>
      <c r="M251" s="8">
        <f>N251+O251+P251+Q251</f>
        <v>-109.8</v>
      </c>
      <c r="N251" s="10">
        <f>N252</f>
        <v>0</v>
      </c>
      <c r="O251" s="10">
        <f t="shared" si="208"/>
        <v>0</v>
      </c>
      <c r="P251" s="10">
        <f t="shared" si="208"/>
        <v>-109.8</v>
      </c>
      <c r="Q251" s="10">
        <f t="shared" si="208"/>
        <v>0</v>
      </c>
    </row>
    <row r="252" spans="1:23" ht="12.75">
      <c r="A252" s="11"/>
      <c r="B252" s="1" t="s">
        <v>42</v>
      </c>
      <c r="C252" s="1"/>
      <c r="D252" s="3" t="s">
        <v>20</v>
      </c>
      <c r="E252" s="3" t="s">
        <v>16</v>
      </c>
      <c r="F252" s="3" t="s">
        <v>200</v>
      </c>
      <c r="G252" s="3" t="s">
        <v>40</v>
      </c>
      <c r="H252" s="8">
        <f t="shared" si="209"/>
        <v>0</v>
      </c>
      <c r="I252" s="12">
        <f t="shared" si="210"/>
        <v>0</v>
      </c>
      <c r="J252" s="12">
        <f t="shared" si="210"/>
        <v>0</v>
      </c>
      <c r="K252" s="12">
        <f t="shared" si="210"/>
        <v>0</v>
      </c>
      <c r="L252" s="12">
        <f t="shared" si="210"/>
        <v>0</v>
      </c>
      <c r="M252" s="8">
        <f>M253</f>
        <v>-109.8</v>
      </c>
      <c r="N252" s="12">
        <f>N253</f>
        <v>0</v>
      </c>
      <c r="O252" s="12">
        <f t="shared" si="208"/>
        <v>0</v>
      </c>
      <c r="P252" s="12">
        <f t="shared" si="208"/>
        <v>-109.8</v>
      </c>
      <c r="Q252" s="12">
        <f t="shared" si="208"/>
        <v>0</v>
      </c>
    </row>
    <row r="253" spans="1:23" ht="25.5">
      <c r="A253" s="11"/>
      <c r="B253" s="1" t="s">
        <v>45</v>
      </c>
      <c r="C253" s="1"/>
      <c r="D253" s="3" t="s">
        <v>20</v>
      </c>
      <c r="E253" s="3" t="s">
        <v>16</v>
      </c>
      <c r="F253" s="3" t="s">
        <v>200</v>
      </c>
      <c r="G253" s="3" t="s">
        <v>38</v>
      </c>
      <c r="H253" s="8">
        <f t="shared" si="209"/>
        <v>0</v>
      </c>
      <c r="I253" s="12">
        <v>0</v>
      </c>
      <c r="J253" s="10">
        <v>0</v>
      </c>
      <c r="K253" s="10">
        <v>0</v>
      </c>
      <c r="L253" s="10">
        <v>0</v>
      </c>
      <c r="M253" s="8">
        <f>N253+O253+P253+Q253</f>
        <v>-109.8</v>
      </c>
      <c r="N253" s="12">
        <v>0</v>
      </c>
      <c r="O253" s="12">
        <f>O238</f>
        <v>0</v>
      </c>
      <c r="P253" s="12">
        <f>-109.8</f>
        <v>-109.8</v>
      </c>
      <c r="Q253" s="12">
        <f>Q238</f>
        <v>0</v>
      </c>
    </row>
    <row r="254" spans="1:23" ht="77.25" customHeight="1">
      <c r="A254" s="11"/>
      <c r="B254" s="1" t="s">
        <v>238</v>
      </c>
      <c r="C254" s="1"/>
      <c r="D254" s="3" t="s">
        <v>20</v>
      </c>
      <c r="E254" s="3" t="s">
        <v>16</v>
      </c>
      <c r="F254" s="3" t="s">
        <v>201</v>
      </c>
      <c r="G254" s="3"/>
      <c r="H254" s="8">
        <f>SUM(I254:L254)</f>
        <v>0</v>
      </c>
      <c r="I254" s="12">
        <f>I255</f>
        <v>0</v>
      </c>
      <c r="J254" s="12">
        <f>J255</f>
        <v>0</v>
      </c>
      <c r="K254" s="12">
        <f>K255</f>
        <v>0</v>
      </c>
      <c r="L254" s="12">
        <f>L255</f>
        <v>0</v>
      </c>
      <c r="M254" s="8">
        <f>N254+O254+P254+Q254</f>
        <v>109.8</v>
      </c>
      <c r="N254" s="10">
        <f>N255</f>
        <v>109.8</v>
      </c>
      <c r="O254" s="10">
        <f t="shared" si="208"/>
        <v>0</v>
      </c>
      <c r="P254" s="10">
        <f>P255</f>
        <v>0</v>
      </c>
      <c r="Q254" s="10">
        <f>Q255</f>
        <v>0</v>
      </c>
    </row>
    <row r="255" spans="1:23" ht="102">
      <c r="A255" s="11"/>
      <c r="B255" s="1" t="s">
        <v>89</v>
      </c>
      <c r="C255" s="1"/>
      <c r="D255" s="3" t="s">
        <v>20</v>
      </c>
      <c r="E255" s="3" t="s">
        <v>16</v>
      </c>
      <c r="F255" s="3" t="s">
        <v>201</v>
      </c>
      <c r="G255" s="3" t="s">
        <v>39</v>
      </c>
      <c r="H255" s="8">
        <f t="shared" ref="H255:H257" si="211">I255+J255+K255+L255</f>
        <v>0</v>
      </c>
      <c r="I255" s="12">
        <f t="shared" ref="I255:L256" si="212">I256</f>
        <v>0</v>
      </c>
      <c r="J255" s="12">
        <f t="shared" si="212"/>
        <v>0</v>
      </c>
      <c r="K255" s="12">
        <f t="shared" si="212"/>
        <v>0</v>
      </c>
      <c r="L255" s="12">
        <f t="shared" si="212"/>
        <v>0</v>
      </c>
      <c r="M255" s="8">
        <f>N255+O255+P255+Q255</f>
        <v>109.8</v>
      </c>
      <c r="N255" s="10">
        <f>N256</f>
        <v>109.8</v>
      </c>
      <c r="O255" s="10">
        <f t="shared" si="208"/>
        <v>0</v>
      </c>
      <c r="P255" s="10">
        <f t="shared" si="208"/>
        <v>0</v>
      </c>
      <c r="Q255" s="10">
        <f t="shared" si="208"/>
        <v>0</v>
      </c>
    </row>
    <row r="256" spans="1:23" ht="12.75">
      <c r="A256" s="11"/>
      <c r="B256" s="1" t="s">
        <v>42</v>
      </c>
      <c r="C256" s="1"/>
      <c r="D256" s="3" t="s">
        <v>20</v>
      </c>
      <c r="E256" s="3" t="s">
        <v>16</v>
      </c>
      <c r="F256" s="3" t="s">
        <v>201</v>
      </c>
      <c r="G256" s="3" t="s">
        <v>40</v>
      </c>
      <c r="H256" s="8">
        <f t="shared" si="211"/>
        <v>0</v>
      </c>
      <c r="I256" s="12">
        <f t="shared" si="212"/>
        <v>0</v>
      </c>
      <c r="J256" s="12">
        <f t="shared" si="212"/>
        <v>0</v>
      </c>
      <c r="K256" s="12">
        <f t="shared" si="212"/>
        <v>0</v>
      </c>
      <c r="L256" s="12">
        <f t="shared" si="212"/>
        <v>0</v>
      </c>
      <c r="M256" s="8">
        <f>M257</f>
        <v>109.8</v>
      </c>
      <c r="N256" s="12">
        <f>N257</f>
        <v>109.8</v>
      </c>
      <c r="O256" s="12">
        <f t="shared" si="208"/>
        <v>0</v>
      </c>
      <c r="P256" s="12">
        <f t="shared" si="208"/>
        <v>0</v>
      </c>
      <c r="Q256" s="12">
        <f t="shared" si="208"/>
        <v>0</v>
      </c>
    </row>
    <row r="257" spans="1:17" ht="25.5">
      <c r="A257" s="11"/>
      <c r="B257" s="1" t="s">
        <v>45</v>
      </c>
      <c r="C257" s="1"/>
      <c r="D257" s="3" t="s">
        <v>20</v>
      </c>
      <c r="E257" s="3" t="s">
        <v>16</v>
      </c>
      <c r="F257" s="3" t="s">
        <v>201</v>
      </c>
      <c r="G257" s="3" t="s">
        <v>38</v>
      </c>
      <c r="H257" s="8">
        <f t="shared" si="211"/>
        <v>0</v>
      </c>
      <c r="I257" s="12">
        <v>0</v>
      </c>
      <c r="J257" s="10">
        <v>0</v>
      </c>
      <c r="K257" s="10">
        <v>0</v>
      </c>
      <c r="L257" s="10">
        <v>0</v>
      </c>
      <c r="M257" s="8">
        <f>N257+O257+P257+Q257</f>
        <v>109.8</v>
      </c>
      <c r="N257" s="12">
        <v>109.8</v>
      </c>
      <c r="O257" s="12">
        <v>0</v>
      </c>
      <c r="P257" s="12">
        <v>0</v>
      </c>
      <c r="Q257" s="12">
        <v>0</v>
      </c>
    </row>
    <row r="258" spans="1:17" s="31" customFormat="1" ht="12.75">
      <c r="A258" s="5"/>
      <c r="B258" s="6" t="s">
        <v>36</v>
      </c>
      <c r="C258" s="6"/>
      <c r="D258" s="4" t="s">
        <v>22</v>
      </c>
      <c r="E258" s="4" t="s">
        <v>15</v>
      </c>
      <c r="F258" s="4"/>
      <c r="G258" s="4"/>
      <c r="H258" s="21">
        <f t="shared" ref="H258:H260" si="213">I258+J258+K258+L258</f>
        <v>0</v>
      </c>
      <c r="I258" s="21">
        <f>I259</f>
        <v>145.4</v>
      </c>
      <c r="J258" s="21">
        <f t="shared" ref="J258:Q258" si="214">J259</f>
        <v>0</v>
      </c>
      <c r="K258" s="21">
        <f t="shared" si="214"/>
        <v>-145.4</v>
      </c>
      <c r="L258" s="21">
        <f t="shared" si="214"/>
        <v>0</v>
      </c>
      <c r="M258" s="21">
        <f t="shared" si="214"/>
        <v>0</v>
      </c>
      <c r="N258" s="21">
        <f t="shared" si="214"/>
        <v>120.7</v>
      </c>
      <c r="O258" s="21">
        <f t="shared" si="214"/>
        <v>0</v>
      </c>
      <c r="P258" s="21">
        <f t="shared" si="214"/>
        <v>-120.7</v>
      </c>
      <c r="Q258" s="21">
        <f t="shared" si="214"/>
        <v>0</v>
      </c>
    </row>
    <row r="259" spans="1:17" s="31" customFormat="1" ht="12.75">
      <c r="A259" s="5"/>
      <c r="B259" s="2" t="s">
        <v>29</v>
      </c>
      <c r="C259" s="2"/>
      <c r="D259" s="4" t="s">
        <v>22</v>
      </c>
      <c r="E259" s="4" t="s">
        <v>14</v>
      </c>
      <c r="F259" s="4"/>
      <c r="G259" s="4"/>
      <c r="H259" s="21">
        <f t="shared" si="213"/>
        <v>0</v>
      </c>
      <c r="I259" s="21">
        <f t="shared" ref="I259:Q259" si="215">I260+I269</f>
        <v>145.4</v>
      </c>
      <c r="J259" s="21">
        <f t="shared" si="215"/>
        <v>0</v>
      </c>
      <c r="K259" s="21">
        <f t="shared" si="215"/>
        <v>-145.4</v>
      </c>
      <c r="L259" s="21">
        <f t="shared" si="215"/>
        <v>0</v>
      </c>
      <c r="M259" s="21">
        <f t="shared" si="215"/>
        <v>0</v>
      </c>
      <c r="N259" s="21">
        <f t="shared" si="215"/>
        <v>120.7</v>
      </c>
      <c r="O259" s="21">
        <f t="shared" si="215"/>
        <v>0</v>
      </c>
      <c r="P259" s="21">
        <f t="shared" si="215"/>
        <v>-120.7</v>
      </c>
      <c r="Q259" s="21">
        <f t="shared" si="215"/>
        <v>0</v>
      </c>
    </row>
    <row r="260" spans="1:17" s="31" customFormat="1" ht="46.5" customHeight="1">
      <c r="A260" s="5"/>
      <c r="B260" s="1" t="s">
        <v>84</v>
      </c>
      <c r="C260" s="2"/>
      <c r="D260" s="3" t="s">
        <v>22</v>
      </c>
      <c r="E260" s="3" t="s">
        <v>14</v>
      </c>
      <c r="F260" s="3" t="s">
        <v>140</v>
      </c>
      <c r="G260" s="3"/>
      <c r="H260" s="21">
        <f t="shared" si="213"/>
        <v>0</v>
      </c>
      <c r="I260" s="23">
        <f>I261+I265</f>
        <v>145.4</v>
      </c>
      <c r="J260" s="23">
        <f t="shared" ref="J260:Q260" si="216">J261+J265</f>
        <v>0</v>
      </c>
      <c r="K260" s="23">
        <f t="shared" si="216"/>
        <v>-145.4</v>
      </c>
      <c r="L260" s="23">
        <f t="shared" si="216"/>
        <v>0</v>
      </c>
      <c r="M260" s="21">
        <f t="shared" si="216"/>
        <v>0</v>
      </c>
      <c r="N260" s="23">
        <f t="shared" si="216"/>
        <v>0</v>
      </c>
      <c r="O260" s="23">
        <f t="shared" si="216"/>
        <v>0</v>
      </c>
      <c r="P260" s="23">
        <f t="shared" si="216"/>
        <v>0</v>
      </c>
      <c r="Q260" s="23">
        <f t="shared" si="216"/>
        <v>0</v>
      </c>
    </row>
    <row r="261" spans="1:17" s="31" customFormat="1" ht="76.5">
      <c r="A261" s="11"/>
      <c r="B261" s="1" t="s">
        <v>233</v>
      </c>
      <c r="C261" s="22"/>
      <c r="D261" s="3" t="s">
        <v>22</v>
      </c>
      <c r="E261" s="3" t="s">
        <v>14</v>
      </c>
      <c r="F261" s="3" t="s">
        <v>185</v>
      </c>
      <c r="G261" s="3"/>
      <c r="H261" s="21">
        <f>SUM(I261:L261)</f>
        <v>-145.4</v>
      </c>
      <c r="I261" s="23">
        <f>I262</f>
        <v>0</v>
      </c>
      <c r="J261" s="23">
        <f t="shared" ref="J261:L261" si="217">J262+J265</f>
        <v>0</v>
      </c>
      <c r="K261" s="23">
        <f t="shared" si="217"/>
        <v>-145.4</v>
      </c>
      <c r="L261" s="23">
        <f t="shared" si="217"/>
        <v>0</v>
      </c>
      <c r="M261" s="21">
        <f t="shared" ref="J261:Q267" si="218">M262</f>
        <v>0</v>
      </c>
      <c r="N261" s="23">
        <f>N262</f>
        <v>0</v>
      </c>
      <c r="O261" s="23">
        <f t="shared" ref="O261" si="219">O262+O265</f>
        <v>0</v>
      </c>
      <c r="P261" s="23">
        <f t="shared" ref="P261" si="220">P262+P265</f>
        <v>0</v>
      </c>
      <c r="Q261" s="23">
        <f t="shared" ref="Q261" si="221">Q262+Q265</f>
        <v>0</v>
      </c>
    </row>
    <row r="262" spans="1:17" s="31" customFormat="1" ht="63.75">
      <c r="A262" s="11"/>
      <c r="B262" s="1" t="s">
        <v>41</v>
      </c>
      <c r="C262" s="22"/>
      <c r="D262" s="3" t="s">
        <v>22</v>
      </c>
      <c r="E262" s="3" t="s">
        <v>14</v>
      </c>
      <c r="F262" s="3" t="s">
        <v>185</v>
      </c>
      <c r="G262" s="3" t="s">
        <v>39</v>
      </c>
      <c r="H262" s="21">
        <f t="shared" ref="H262:H264" si="222">I262+J262+K262+L262</f>
        <v>-145.4</v>
      </c>
      <c r="I262" s="23">
        <f>I263</f>
        <v>0</v>
      </c>
      <c r="J262" s="23">
        <f t="shared" si="218"/>
        <v>0</v>
      </c>
      <c r="K262" s="23">
        <f t="shared" si="218"/>
        <v>-145.4</v>
      </c>
      <c r="L262" s="23">
        <f t="shared" si="218"/>
        <v>0</v>
      </c>
      <c r="M262" s="21">
        <f t="shared" ref="M262:M263" si="223">N262+O262+P262+Q262</f>
        <v>0</v>
      </c>
      <c r="N262" s="23">
        <f>N263</f>
        <v>0</v>
      </c>
      <c r="O262" s="23">
        <f>O263</f>
        <v>0</v>
      </c>
      <c r="P262" s="23">
        <f>P263</f>
        <v>0</v>
      </c>
      <c r="Q262" s="23">
        <f>Q263</f>
        <v>0</v>
      </c>
    </row>
    <row r="263" spans="1:17" s="31" customFormat="1" ht="27.75" customHeight="1">
      <c r="A263" s="11"/>
      <c r="B263" s="1" t="s">
        <v>58</v>
      </c>
      <c r="C263" s="22"/>
      <c r="D263" s="3" t="s">
        <v>22</v>
      </c>
      <c r="E263" s="3" t="s">
        <v>14</v>
      </c>
      <c r="F263" s="3" t="s">
        <v>185</v>
      </c>
      <c r="G263" s="3" t="s">
        <v>56</v>
      </c>
      <c r="H263" s="21">
        <f t="shared" si="222"/>
        <v>-145.4</v>
      </c>
      <c r="I263" s="23">
        <f>I264</f>
        <v>0</v>
      </c>
      <c r="J263" s="23">
        <f t="shared" si="218"/>
        <v>0</v>
      </c>
      <c r="K263" s="23">
        <f t="shared" si="218"/>
        <v>-145.4</v>
      </c>
      <c r="L263" s="23">
        <f t="shared" si="218"/>
        <v>0</v>
      </c>
      <c r="M263" s="21">
        <f t="shared" si="223"/>
        <v>0</v>
      </c>
      <c r="N263" s="23">
        <f>N264</f>
        <v>0</v>
      </c>
      <c r="O263" s="24">
        <v>0</v>
      </c>
      <c r="P263" s="24">
        <f>P264</f>
        <v>0</v>
      </c>
      <c r="Q263" s="24">
        <v>0</v>
      </c>
    </row>
    <row r="264" spans="1:17" s="31" customFormat="1" ht="25.5">
      <c r="A264" s="11"/>
      <c r="B264" s="1" t="s">
        <v>72</v>
      </c>
      <c r="C264" s="22"/>
      <c r="D264" s="3" t="s">
        <v>22</v>
      </c>
      <c r="E264" s="3" t="s">
        <v>14</v>
      </c>
      <c r="F264" s="3" t="s">
        <v>185</v>
      </c>
      <c r="G264" s="3" t="s">
        <v>70</v>
      </c>
      <c r="H264" s="21">
        <f t="shared" si="222"/>
        <v>-145.4</v>
      </c>
      <c r="I264" s="23">
        <v>0</v>
      </c>
      <c r="J264" s="24">
        <v>0</v>
      </c>
      <c r="K264" s="24">
        <f>-145.4</f>
        <v>-145.4</v>
      </c>
      <c r="L264" s="24">
        <v>0</v>
      </c>
      <c r="M264" s="21">
        <f t="shared" ref="M264" si="224">SUM(N264:Q264)</f>
        <v>0</v>
      </c>
      <c r="N264" s="23">
        <v>0</v>
      </c>
      <c r="O264" s="23">
        <v>0</v>
      </c>
      <c r="P264" s="23">
        <v>0</v>
      </c>
      <c r="Q264" s="23">
        <v>0</v>
      </c>
    </row>
    <row r="265" spans="1:17" s="31" customFormat="1" ht="51">
      <c r="A265" s="11"/>
      <c r="B265" s="1" t="s">
        <v>234</v>
      </c>
      <c r="C265" s="22"/>
      <c r="D265" s="3" t="s">
        <v>22</v>
      </c>
      <c r="E265" s="3" t="s">
        <v>14</v>
      </c>
      <c r="F265" s="3" t="s">
        <v>235</v>
      </c>
      <c r="G265" s="3"/>
      <c r="H265" s="21">
        <f>SUM(I265:L265)</f>
        <v>145.4</v>
      </c>
      <c r="I265" s="23">
        <f>I266</f>
        <v>145.4</v>
      </c>
      <c r="J265" s="23">
        <f t="shared" si="218"/>
        <v>0</v>
      </c>
      <c r="K265" s="23">
        <f t="shared" si="218"/>
        <v>0</v>
      </c>
      <c r="L265" s="23">
        <f t="shared" si="218"/>
        <v>0</v>
      </c>
      <c r="M265" s="21">
        <f t="shared" si="218"/>
        <v>0</v>
      </c>
      <c r="N265" s="23">
        <f t="shared" si="218"/>
        <v>0</v>
      </c>
      <c r="O265" s="23">
        <f t="shared" si="218"/>
        <v>0</v>
      </c>
      <c r="P265" s="23">
        <f t="shared" si="218"/>
        <v>0</v>
      </c>
      <c r="Q265" s="23">
        <f t="shared" si="218"/>
        <v>0</v>
      </c>
    </row>
    <row r="266" spans="1:17" s="31" customFormat="1" ht="69.75" customHeight="1">
      <c r="A266" s="11"/>
      <c r="B266" s="1" t="s">
        <v>41</v>
      </c>
      <c r="C266" s="22"/>
      <c r="D266" s="3" t="s">
        <v>22</v>
      </c>
      <c r="E266" s="3" t="s">
        <v>14</v>
      </c>
      <c r="F266" s="3" t="s">
        <v>235</v>
      </c>
      <c r="G266" s="3" t="s">
        <v>39</v>
      </c>
      <c r="H266" s="21">
        <f t="shared" ref="H266:H268" si="225">I266+J266+K266+L266</f>
        <v>145.4</v>
      </c>
      <c r="I266" s="23">
        <f>I267</f>
        <v>145.4</v>
      </c>
      <c r="J266" s="23">
        <f t="shared" si="218"/>
        <v>0</v>
      </c>
      <c r="K266" s="23">
        <f t="shared" si="218"/>
        <v>0</v>
      </c>
      <c r="L266" s="23">
        <f t="shared" si="218"/>
        <v>0</v>
      </c>
      <c r="M266" s="21">
        <f t="shared" ref="M266:M267" si="226">N266+O266+P266+Q266</f>
        <v>0</v>
      </c>
      <c r="N266" s="23">
        <f>N267</f>
        <v>0</v>
      </c>
      <c r="O266" s="23">
        <f>O267</f>
        <v>0</v>
      </c>
      <c r="P266" s="23">
        <f>P267</f>
        <v>0</v>
      </c>
      <c r="Q266" s="23">
        <f>Q267</f>
        <v>0</v>
      </c>
    </row>
    <row r="267" spans="1:17" s="31" customFormat="1" ht="12.75">
      <c r="A267" s="11"/>
      <c r="B267" s="1" t="s">
        <v>58</v>
      </c>
      <c r="C267" s="22"/>
      <c r="D267" s="3" t="s">
        <v>22</v>
      </c>
      <c r="E267" s="3" t="s">
        <v>14</v>
      </c>
      <c r="F267" s="3" t="s">
        <v>235</v>
      </c>
      <c r="G267" s="3" t="s">
        <v>56</v>
      </c>
      <c r="H267" s="21">
        <f t="shared" si="225"/>
        <v>145.4</v>
      </c>
      <c r="I267" s="23">
        <f>I268</f>
        <v>145.4</v>
      </c>
      <c r="J267" s="23">
        <f t="shared" si="218"/>
        <v>0</v>
      </c>
      <c r="K267" s="23">
        <f t="shared" si="218"/>
        <v>0</v>
      </c>
      <c r="L267" s="23">
        <f t="shared" si="218"/>
        <v>0</v>
      </c>
      <c r="M267" s="21">
        <f t="shared" si="226"/>
        <v>0</v>
      </c>
      <c r="N267" s="23">
        <f>N268</f>
        <v>0</v>
      </c>
      <c r="O267" s="24">
        <v>0</v>
      </c>
      <c r="P267" s="24">
        <f>P268</f>
        <v>0</v>
      </c>
      <c r="Q267" s="24">
        <v>0</v>
      </c>
    </row>
    <row r="268" spans="1:17" s="31" customFormat="1" ht="25.5">
      <c r="A268" s="11"/>
      <c r="B268" s="1" t="s">
        <v>72</v>
      </c>
      <c r="C268" s="22"/>
      <c r="D268" s="3" t="s">
        <v>22</v>
      </c>
      <c r="E268" s="3" t="s">
        <v>14</v>
      </c>
      <c r="F268" s="3" t="s">
        <v>235</v>
      </c>
      <c r="G268" s="3" t="s">
        <v>70</v>
      </c>
      <c r="H268" s="21">
        <f t="shared" si="225"/>
        <v>145.4</v>
      </c>
      <c r="I268" s="23">
        <v>145.4</v>
      </c>
      <c r="J268" s="24">
        <v>0</v>
      </c>
      <c r="K268" s="24">
        <v>0</v>
      </c>
      <c r="L268" s="24">
        <v>0</v>
      </c>
      <c r="M268" s="21">
        <f t="shared" ref="M268" si="227">SUM(N268:Q268)</f>
        <v>0</v>
      </c>
      <c r="N268" s="23">
        <v>0</v>
      </c>
      <c r="O268" s="23">
        <v>0</v>
      </c>
      <c r="P268" s="23">
        <v>0</v>
      </c>
      <c r="Q268" s="23">
        <v>0</v>
      </c>
    </row>
    <row r="269" spans="1:17" s="31" customFormat="1" ht="56.25" customHeight="1">
      <c r="A269" s="11"/>
      <c r="B269" s="1" t="s">
        <v>199</v>
      </c>
      <c r="C269" s="22"/>
      <c r="D269" s="3" t="s">
        <v>22</v>
      </c>
      <c r="E269" s="3" t="s">
        <v>14</v>
      </c>
      <c r="F269" s="3" t="s">
        <v>198</v>
      </c>
      <c r="G269" s="3"/>
      <c r="H269" s="21">
        <f>SUM(I269:L269)</f>
        <v>0</v>
      </c>
      <c r="I269" s="23">
        <f>I286+I290</f>
        <v>0</v>
      </c>
      <c r="J269" s="23">
        <f t="shared" ref="J269:Q269" si="228">J286+J290</f>
        <v>0</v>
      </c>
      <c r="K269" s="23">
        <f t="shared" si="228"/>
        <v>0</v>
      </c>
      <c r="L269" s="23">
        <f t="shared" si="228"/>
        <v>0</v>
      </c>
      <c r="M269" s="21">
        <f t="shared" si="228"/>
        <v>0</v>
      </c>
      <c r="N269" s="23">
        <f t="shared" si="228"/>
        <v>120.7</v>
      </c>
      <c r="O269" s="23">
        <f t="shared" si="228"/>
        <v>0</v>
      </c>
      <c r="P269" s="23">
        <f t="shared" si="228"/>
        <v>-120.7</v>
      </c>
      <c r="Q269" s="23">
        <f t="shared" si="228"/>
        <v>0</v>
      </c>
    </row>
    <row r="270" spans="1:17" s="31" customFormat="1" ht="39.75" hidden="1" customHeight="1">
      <c r="A270" s="11"/>
      <c r="B270" s="1" t="s">
        <v>141</v>
      </c>
      <c r="C270" s="22"/>
      <c r="D270" s="3" t="s">
        <v>22</v>
      </c>
      <c r="E270" s="3" t="s">
        <v>14</v>
      </c>
      <c r="F270" s="3" t="s">
        <v>202</v>
      </c>
      <c r="G270" s="3"/>
      <c r="H270" s="21">
        <f>I270+J270+K270+L270</f>
        <v>0</v>
      </c>
      <c r="I270" s="23">
        <f>I271</f>
        <v>0</v>
      </c>
      <c r="J270" s="23">
        <f>J271</f>
        <v>0</v>
      </c>
      <c r="K270" s="23">
        <f>K271</f>
        <v>0</v>
      </c>
      <c r="L270" s="23">
        <f>L271</f>
        <v>0</v>
      </c>
      <c r="M270" s="21">
        <f>SUM(N270:Q270)</f>
        <v>110344.5</v>
      </c>
      <c r="N270" s="23">
        <f>N271</f>
        <v>110344.5</v>
      </c>
      <c r="O270" s="23">
        <f t="shared" ref="O270:Q272" si="229">O271</f>
        <v>0</v>
      </c>
      <c r="P270" s="23">
        <f t="shared" si="229"/>
        <v>0</v>
      </c>
      <c r="Q270" s="23">
        <f t="shared" si="229"/>
        <v>0</v>
      </c>
    </row>
    <row r="271" spans="1:17" s="31" customFormat="1" ht="60" hidden="1" customHeight="1">
      <c r="A271" s="11"/>
      <c r="B271" s="1" t="s">
        <v>41</v>
      </c>
      <c r="C271" s="22"/>
      <c r="D271" s="3" t="s">
        <v>22</v>
      </c>
      <c r="E271" s="3" t="s">
        <v>14</v>
      </c>
      <c r="F271" s="3" t="s">
        <v>202</v>
      </c>
      <c r="G271" s="3" t="s">
        <v>39</v>
      </c>
      <c r="H271" s="21">
        <f>SUM(I271:L271)</f>
        <v>0</v>
      </c>
      <c r="I271" s="23">
        <f>I272</f>
        <v>0</v>
      </c>
      <c r="J271" s="23">
        <f t="shared" ref="J271:L271" si="230">J272</f>
        <v>0</v>
      </c>
      <c r="K271" s="23">
        <f t="shared" si="230"/>
        <v>0</v>
      </c>
      <c r="L271" s="23">
        <f t="shared" si="230"/>
        <v>0</v>
      </c>
      <c r="M271" s="21">
        <f>SUM(N271:Q271)</f>
        <v>110344.5</v>
      </c>
      <c r="N271" s="23">
        <f>N272</f>
        <v>110344.5</v>
      </c>
      <c r="O271" s="23">
        <f t="shared" si="229"/>
        <v>0</v>
      </c>
      <c r="P271" s="23">
        <f t="shared" si="229"/>
        <v>0</v>
      </c>
      <c r="Q271" s="23">
        <f t="shared" si="229"/>
        <v>0</v>
      </c>
    </row>
    <row r="272" spans="1:17" s="31" customFormat="1" ht="12.75" hidden="1">
      <c r="A272" s="11"/>
      <c r="B272" s="1" t="s">
        <v>58</v>
      </c>
      <c r="C272" s="22"/>
      <c r="D272" s="3" t="s">
        <v>22</v>
      </c>
      <c r="E272" s="3" t="s">
        <v>14</v>
      </c>
      <c r="F272" s="3" t="s">
        <v>202</v>
      </c>
      <c r="G272" s="3" t="s">
        <v>56</v>
      </c>
      <c r="H272" s="21">
        <f>SUM(I272:L272)</f>
        <v>0</v>
      </c>
      <c r="I272" s="23">
        <f>I273</f>
        <v>0</v>
      </c>
      <c r="J272" s="23">
        <f>J273</f>
        <v>0</v>
      </c>
      <c r="K272" s="23">
        <f>K273</f>
        <v>0</v>
      </c>
      <c r="L272" s="23">
        <f>L273</f>
        <v>0</v>
      </c>
      <c r="M272" s="21">
        <f>SUM(N272:Q272)</f>
        <v>110344.5</v>
      </c>
      <c r="N272" s="23">
        <f>N273</f>
        <v>110344.5</v>
      </c>
      <c r="O272" s="23">
        <f t="shared" si="229"/>
        <v>0</v>
      </c>
      <c r="P272" s="23">
        <f t="shared" si="229"/>
        <v>0</v>
      </c>
      <c r="Q272" s="23">
        <f t="shared" si="229"/>
        <v>0</v>
      </c>
    </row>
    <row r="273" spans="1:17" s="31" customFormat="1" ht="76.5" hidden="1">
      <c r="A273" s="11"/>
      <c r="B273" s="1" t="s">
        <v>71</v>
      </c>
      <c r="C273" s="22"/>
      <c r="D273" s="3" t="s">
        <v>22</v>
      </c>
      <c r="E273" s="3" t="s">
        <v>14</v>
      </c>
      <c r="F273" s="3" t="s">
        <v>202</v>
      </c>
      <c r="G273" s="3" t="s">
        <v>57</v>
      </c>
      <c r="H273" s="21">
        <f>SUM(I273:L273)</f>
        <v>0</v>
      </c>
      <c r="I273" s="23">
        <v>0</v>
      </c>
      <c r="J273" s="24">
        <v>0</v>
      </c>
      <c r="K273" s="24">
        <v>0</v>
      </c>
      <c r="L273" s="24">
        <v>0</v>
      </c>
      <c r="M273" s="21">
        <f t="shared" ref="M273" si="231">N273+O273+P273+Q273</f>
        <v>110344.5</v>
      </c>
      <c r="N273" s="23">
        <v>110344.5</v>
      </c>
      <c r="O273" s="23">
        <v>0</v>
      </c>
      <c r="P273" s="23">
        <v>0</v>
      </c>
      <c r="Q273" s="23">
        <v>0</v>
      </c>
    </row>
    <row r="274" spans="1:17" s="31" customFormat="1" ht="315.75" hidden="1" customHeight="1">
      <c r="A274" s="11"/>
      <c r="B274" s="26" t="s">
        <v>91</v>
      </c>
      <c r="C274" s="22"/>
      <c r="D274" s="3" t="s">
        <v>22</v>
      </c>
      <c r="E274" s="3" t="s">
        <v>14</v>
      </c>
      <c r="F274" s="3" t="s">
        <v>207</v>
      </c>
      <c r="G274" s="3"/>
      <c r="H274" s="21">
        <f t="shared" ref="H274:H277" si="232">SUM(I274:L274)</f>
        <v>0</v>
      </c>
      <c r="I274" s="23">
        <f>I275</f>
        <v>0</v>
      </c>
      <c r="J274" s="23">
        <f t="shared" ref="J274:L275" si="233">J275</f>
        <v>0</v>
      </c>
      <c r="K274" s="23">
        <f t="shared" si="233"/>
        <v>0</v>
      </c>
      <c r="L274" s="23">
        <f t="shared" si="233"/>
        <v>0</v>
      </c>
      <c r="M274" s="24">
        <f>SUM(N274:Q274)</f>
        <v>31994.9</v>
      </c>
      <c r="N274" s="24">
        <f>N275</f>
        <v>0</v>
      </c>
      <c r="O274" s="24">
        <f t="shared" ref="O274:Q276" si="234">O275</f>
        <v>0</v>
      </c>
      <c r="P274" s="24">
        <f t="shared" si="234"/>
        <v>31994.9</v>
      </c>
      <c r="Q274" s="24">
        <f t="shared" si="234"/>
        <v>0</v>
      </c>
    </row>
    <row r="275" spans="1:17" s="31" customFormat="1" ht="63.75" hidden="1">
      <c r="A275" s="11"/>
      <c r="B275" s="1" t="s">
        <v>41</v>
      </c>
      <c r="C275" s="22"/>
      <c r="D275" s="3" t="s">
        <v>22</v>
      </c>
      <c r="E275" s="3" t="s">
        <v>14</v>
      </c>
      <c r="F275" s="3" t="s">
        <v>207</v>
      </c>
      <c r="G275" s="3" t="s">
        <v>39</v>
      </c>
      <c r="H275" s="21">
        <f t="shared" si="232"/>
        <v>0</v>
      </c>
      <c r="I275" s="23">
        <f>I276</f>
        <v>0</v>
      </c>
      <c r="J275" s="23">
        <f t="shared" si="233"/>
        <v>0</v>
      </c>
      <c r="K275" s="23">
        <f t="shared" si="233"/>
        <v>0</v>
      </c>
      <c r="L275" s="23">
        <f t="shared" si="233"/>
        <v>0</v>
      </c>
      <c r="M275" s="24">
        <f>SUM(N275:Q275)</f>
        <v>31994.9</v>
      </c>
      <c r="N275" s="24">
        <f>N276</f>
        <v>0</v>
      </c>
      <c r="O275" s="24">
        <f t="shared" si="234"/>
        <v>0</v>
      </c>
      <c r="P275" s="24">
        <f t="shared" si="234"/>
        <v>31994.9</v>
      </c>
      <c r="Q275" s="24">
        <f t="shared" si="234"/>
        <v>0</v>
      </c>
    </row>
    <row r="276" spans="1:17" s="31" customFormat="1" ht="12.75" hidden="1">
      <c r="A276" s="11"/>
      <c r="B276" s="1" t="s">
        <v>58</v>
      </c>
      <c r="C276" s="22"/>
      <c r="D276" s="3" t="s">
        <v>22</v>
      </c>
      <c r="E276" s="3" t="s">
        <v>14</v>
      </c>
      <c r="F276" s="3" t="s">
        <v>207</v>
      </c>
      <c r="G276" s="3" t="s">
        <v>56</v>
      </c>
      <c r="H276" s="21">
        <f t="shared" si="232"/>
        <v>0</v>
      </c>
      <c r="I276" s="23">
        <f>I277</f>
        <v>0</v>
      </c>
      <c r="J276" s="23">
        <f>J277</f>
        <v>0</v>
      </c>
      <c r="K276" s="23">
        <f>K277</f>
        <v>0</v>
      </c>
      <c r="L276" s="23">
        <f>L277</f>
        <v>0</v>
      </c>
      <c r="M276" s="24">
        <f>SUM(N276:Q276)</f>
        <v>31994.9</v>
      </c>
      <c r="N276" s="24">
        <f>N277</f>
        <v>0</v>
      </c>
      <c r="O276" s="24">
        <f t="shared" si="234"/>
        <v>0</v>
      </c>
      <c r="P276" s="24">
        <f t="shared" si="234"/>
        <v>31994.9</v>
      </c>
      <c r="Q276" s="24">
        <f t="shared" si="234"/>
        <v>0</v>
      </c>
    </row>
    <row r="277" spans="1:17" s="31" customFormat="1" ht="80.25" hidden="1" customHeight="1">
      <c r="A277" s="11"/>
      <c r="B277" s="1" t="s">
        <v>71</v>
      </c>
      <c r="C277" s="22"/>
      <c r="D277" s="3" t="s">
        <v>22</v>
      </c>
      <c r="E277" s="3" t="s">
        <v>14</v>
      </c>
      <c r="F277" s="3" t="s">
        <v>207</v>
      </c>
      <c r="G277" s="3" t="s">
        <v>57</v>
      </c>
      <c r="H277" s="21">
        <f t="shared" si="232"/>
        <v>0</v>
      </c>
      <c r="I277" s="23">
        <v>0</v>
      </c>
      <c r="J277" s="24">
        <v>0</v>
      </c>
      <c r="K277" s="24">
        <v>0</v>
      </c>
      <c r="L277" s="24">
        <v>0</v>
      </c>
      <c r="M277" s="24">
        <f>SUM(N277:Q277)</f>
        <v>31994.9</v>
      </c>
      <c r="N277" s="24">
        <v>0</v>
      </c>
      <c r="O277" s="24">
        <v>0</v>
      </c>
      <c r="P277" s="24">
        <v>31994.9</v>
      </c>
      <c r="Q277" s="24">
        <v>0</v>
      </c>
    </row>
    <row r="278" spans="1:17" s="31" customFormat="1" ht="153" hidden="1">
      <c r="A278" s="5"/>
      <c r="B278" s="1" t="s">
        <v>194</v>
      </c>
      <c r="C278" s="2"/>
      <c r="D278" s="3" t="s">
        <v>22</v>
      </c>
      <c r="E278" s="3" t="s">
        <v>14</v>
      </c>
      <c r="F278" s="3" t="s">
        <v>208</v>
      </c>
      <c r="G278" s="3"/>
      <c r="H278" s="21">
        <f t="shared" ref="H278:H281" si="235">I278+J278+K278+L278</f>
        <v>0</v>
      </c>
      <c r="I278" s="23">
        <f>I279</f>
        <v>0</v>
      </c>
      <c r="J278" s="23">
        <f t="shared" ref="J278:L280" si="236">J279</f>
        <v>0</v>
      </c>
      <c r="K278" s="23">
        <f t="shared" si="236"/>
        <v>0</v>
      </c>
      <c r="L278" s="23">
        <f t="shared" si="236"/>
        <v>0</v>
      </c>
      <c r="M278" s="21">
        <f t="shared" ref="M278:M280" si="237">N278+O278+P278+Q278</f>
        <v>10.9</v>
      </c>
      <c r="N278" s="23">
        <f>N279</f>
        <v>0</v>
      </c>
      <c r="O278" s="23">
        <f t="shared" ref="O278:Q278" si="238">O279</f>
        <v>0</v>
      </c>
      <c r="P278" s="23">
        <f t="shared" si="238"/>
        <v>0</v>
      </c>
      <c r="Q278" s="23">
        <f t="shared" si="238"/>
        <v>10.9</v>
      </c>
    </row>
    <row r="279" spans="1:17" s="31" customFormat="1" ht="63.75" hidden="1">
      <c r="A279" s="11"/>
      <c r="B279" s="1" t="s">
        <v>41</v>
      </c>
      <c r="C279" s="22"/>
      <c r="D279" s="3" t="s">
        <v>22</v>
      </c>
      <c r="E279" s="3" t="s">
        <v>14</v>
      </c>
      <c r="F279" s="3" t="s">
        <v>208</v>
      </c>
      <c r="G279" s="3" t="s">
        <v>39</v>
      </c>
      <c r="H279" s="21">
        <f t="shared" si="235"/>
        <v>0</v>
      </c>
      <c r="I279" s="23">
        <f>I280</f>
        <v>0</v>
      </c>
      <c r="J279" s="23">
        <f t="shared" si="236"/>
        <v>0</v>
      </c>
      <c r="K279" s="23">
        <f t="shared" si="236"/>
        <v>0</v>
      </c>
      <c r="L279" s="23">
        <f t="shared" si="236"/>
        <v>0</v>
      </c>
      <c r="M279" s="21">
        <f t="shared" si="237"/>
        <v>10.9</v>
      </c>
      <c r="N279" s="23">
        <f>N280</f>
        <v>0</v>
      </c>
      <c r="O279" s="24">
        <v>0</v>
      </c>
      <c r="P279" s="24">
        <v>0</v>
      </c>
      <c r="Q279" s="24">
        <f>Q280</f>
        <v>10.9</v>
      </c>
    </row>
    <row r="280" spans="1:17" s="31" customFormat="1" ht="12.75" hidden="1">
      <c r="A280" s="11"/>
      <c r="B280" s="1" t="s">
        <v>58</v>
      </c>
      <c r="C280" s="22"/>
      <c r="D280" s="3" t="s">
        <v>22</v>
      </c>
      <c r="E280" s="3" t="s">
        <v>14</v>
      </c>
      <c r="F280" s="3" t="s">
        <v>208</v>
      </c>
      <c r="G280" s="3" t="s">
        <v>56</v>
      </c>
      <c r="H280" s="21">
        <f t="shared" si="235"/>
        <v>0</v>
      </c>
      <c r="I280" s="23">
        <f>I281</f>
        <v>0</v>
      </c>
      <c r="J280" s="23">
        <f t="shared" si="236"/>
        <v>0</v>
      </c>
      <c r="K280" s="23">
        <f t="shared" si="236"/>
        <v>0</v>
      </c>
      <c r="L280" s="23">
        <f t="shared" si="236"/>
        <v>0</v>
      </c>
      <c r="M280" s="21">
        <f t="shared" si="237"/>
        <v>10.9</v>
      </c>
      <c r="N280" s="23">
        <f>N281</f>
        <v>0</v>
      </c>
      <c r="O280" s="23">
        <f>O281</f>
        <v>0</v>
      </c>
      <c r="P280" s="23">
        <f>P281</f>
        <v>0</v>
      </c>
      <c r="Q280" s="23">
        <f>Q281</f>
        <v>10.9</v>
      </c>
    </row>
    <row r="281" spans="1:17" s="31" customFormat="1" ht="25.5" hidden="1">
      <c r="A281" s="11"/>
      <c r="B281" s="1" t="s">
        <v>72</v>
      </c>
      <c r="C281" s="22"/>
      <c r="D281" s="3" t="s">
        <v>22</v>
      </c>
      <c r="E281" s="3" t="s">
        <v>14</v>
      </c>
      <c r="F281" s="3" t="s">
        <v>208</v>
      </c>
      <c r="G281" s="3" t="s">
        <v>70</v>
      </c>
      <c r="H281" s="21">
        <f t="shared" si="235"/>
        <v>0</v>
      </c>
      <c r="I281" s="23">
        <v>0</v>
      </c>
      <c r="J281" s="23">
        <v>0</v>
      </c>
      <c r="K281" s="23">
        <v>0</v>
      </c>
      <c r="L281" s="23">
        <v>0</v>
      </c>
      <c r="M281" s="21">
        <f>SUM(N281:Q281)</f>
        <v>10.9</v>
      </c>
      <c r="N281" s="23">
        <v>0</v>
      </c>
      <c r="O281" s="23">
        <f t="shared" ref="O281" si="239">O282</f>
        <v>0</v>
      </c>
      <c r="P281" s="23">
        <v>0</v>
      </c>
      <c r="Q281" s="23">
        <v>10.9</v>
      </c>
    </row>
    <row r="282" spans="1:17" s="31" customFormat="1" ht="114.75" hidden="1">
      <c r="A282" s="5"/>
      <c r="B282" s="1" t="s">
        <v>196</v>
      </c>
      <c r="C282" s="2"/>
      <c r="D282" s="3" t="s">
        <v>22</v>
      </c>
      <c r="E282" s="3" t="s">
        <v>14</v>
      </c>
      <c r="F282" s="3" t="s">
        <v>209</v>
      </c>
      <c r="G282" s="3"/>
      <c r="H282" s="21">
        <f t="shared" ref="H282:H285" si="240">I282+J282+K282+L282</f>
        <v>0</v>
      </c>
      <c r="I282" s="23">
        <f>I283</f>
        <v>0</v>
      </c>
      <c r="J282" s="23">
        <f>J283</f>
        <v>0</v>
      </c>
      <c r="K282" s="23">
        <f>K283</f>
        <v>0</v>
      </c>
      <c r="L282" s="23">
        <f>L283</f>
        <v>0</v>
      </c>
      <c r="M282" s="21">
        <f>SUM(N282:Q282)</f>
        <v>690.8</v>
      </c>
      <c r="N282" s="23">
        <f>N283+N284</f>
        <v>0</v>
      </c>
      <c r="O282" s="23">
        <f>O283</f>
        <v>0</v>
      </c>
      <c r="P282" s="23">
        <f>P283</f>
        <v>690.8</v>
      </c>
      <c r="Q282" s="23">
        <f>Q283</f>
        <v>0</v>
      </c>
    </row>
    <row r="283" spans="1:17" s="31" customFormat="1" ht="63.75" hidden="1">
      <c r="A283" s="11"/>
      <c r="B283" s="1" t="s">
        <v>41</v>
      </c>
      <c r="C283" s="22"/>
      <c r="D283" s="3" t="s">
        <v>22</v>
      </c>
      <c r="E283" s="3" t="s">
        <v>14</v>
      </c>
      <c r="F283" s="3" t="s">
        <v>209</v>
      </c>
      <c r="G283" s="3" t="s">
        <v>39</v>
      </c>
      <c r="H283" s="21">
        <f t="shared" si="240"/>
        <v>0</v>
      </c>
      <c r="I283" s="23">
        <f>I284</f>
        <v>0</v>
      </c>
      <c r="J283" s="23">
        <f t="shared" ref="J283:L284" si="241">J284</f>
        <v>0</v>
      </c>
      <c r="K283" s="23">
        <f t="shared" si="241"/>
        <v>0</v>
      </c>
      <c r="L283" s="23">
        <f t="shared" si="241"/>
        <v>0</v>
      </c>
      <c r="M283" s="21">
        <f>SUM(N283:Q283)</f>
        <v>690.8</v>
      </c>
      <c r="N283" s="24">
        <f t="shared" ref="N283:O284" si="242">N284</f>
        <v>0</v>
      </c>
      <c r="O283" s="24">
        <f t="shared" si="242"/>
        <v>0</v>
      </c>
      <c r="P283" s="24">
        <f>P284</f>
        <v>690.8</v>
      </c>
      <c r="Q283" s="24">
        <v>0</v>
      </c>
    </row>
    <row r="284" spans="1:17" s="31" customFormat="1" ht="12.75" hidden="1">
      <c r="A284" s="11"/>
      <c r="B284" s="1" t="s">
        <v>58</v>
      </c>
      <c r="C284" s="22"/>
      <c r="D284" s="3" t="s">
        <v>22</v>
      </c>
      <c r="E284" s="3" t="s">
        <v>14</v>
      </c>
      <c r="F284" s="3" t="s">
        <v>209</v>
      </c>
      <c r="G284" s="3" t="s">
        <v>56</v>
      </c>
      <c r="H284" s="21">
        <f t="shared" si="240"/>
        <v>0</v>
      </c>
      <c r="I284" s="23">
        <f>I285</f>
        <v>0</v>
      </c>
      <c r="J284" s="23">
        <f t="shared" si="241"/>
        <v>0</v>
      </c>
      <c r="K284" s="23">
        <f t="shared" si="241"/>
        <v>0</v>
      </c>
      <c r="L284" s="23">
        <f t="shared" si="241"/>
        <v>0</v>
      </c>
      <c r="M284" s="21">
        <f>SUM(N284:Q284)</f>
        <v>690.8</v>
      </c>
      <c r="N284" s="23">
        <f t="shared" si="242"/>
        <v>0</v>
      </c>
      <c r="O284" s="23">
        <f t="shared" si="242"/>
        <v>0</v>
      </c>
      <c r="P284" s="23">
        <f>P285</f>
        <v>690.8</v>
      </c>
      <c r="Q284" s="23">
        <v>0</v>
      </c>
    </row>
    <row r="285" spans="1:17" s="31" customFormat="1" ht="25.5" hidden="1">
      <c r="A285" s="11"/>
      <c r="B285" s="1" t="s">
        <v>72</v>
      </c>
      <c r="C285" s="22"/>
      <c r="D285" s="3" t="s">
        <v>22</v>
      </c>
      <c r="E285" s="3" t="s">
        <v>14</v>
      </c>
      <c r="F285" s="3" t="s">
        <v>209</v>
      </c>
      <c r="G285" s="3" t="s">
        <v>70</v>
      </c>
      <c r="H285" s="21">
        <f t="shared" si="240"/>
        <v>0</v>
      </c>
      <c r="I285" s="23">
        <v>0</v>
      </c>
      <c r="J285" s="23">
        <v>0</v>
      </c>
      <c r="K285" s="23">
        <v>0</v>
      </c>
      <c r="L285" s="23">
        <v>0</v>
      </c>
      <c r="M285" s="21">
        <f t="shared" ref="M285" si="243">N285+O285+P285+Q285</f>
        <v>690.8</v>
      </c>
      <c r="N285" s="23">
        <v>0</v>
      </c>
      <c r="O285" s="23">
        <f>O262</f>
        <v>0</v>
      </c>
      <c r="P285" s="23">
        <v>690.8</v>
      </c>
      <c r="Q285" s="23">
        <f>Q262</f>
        <v>0</v>
      </c>
    </row>
    <row r="286" spans="1:17" s="31" customFormat="1" ht="239.25" customHeight="1">
      <c r="A286" s="11"/>
      <c r="B286" s="1" t="s">
        <v>192</v>
      </c>
      <c r="C286" s="22"/>
      <c r="D286" s="3" t="s">
        <v>22</v>
      </c>
      <c r="E286" s="3" t="s">
        <v>14</v>
      </c>
      <c r="F286" s="3" t="s">
        <v>200</v>
      </c>
      <c r="G286" s="3"/>
      <c r="H286" s="21">
        <f>SUM(I286:L286)</f>
        <v>0</v>
      </c>
      <c r="I286" s="23">
        <f>I287</f>
        <v>0</v>
      </c>
      <c r="J286" s="23">
        <f t="shared" ref="J286:L286" si="244">J287+J290</f>
        <v>0</v>
      </c>
      <c r="K286" s="23">
        <f t="shared" si="244"/>
        <v>0</v>
      </c>
      <c r="L286" s="23">
        <f t="shared" si="244"/>
        <v>0</v>
      </c>
      <c r="M286" s="21">
        <f t="shared" ref="J286:Q292" si="245">M287</f>
        <v>-120.7</v>
      </c>
      <c r="N286" s="23">
        <f>N287</f>
        <v>0</v>
      </c>
      <c r="O286" s="23">
        <f t="shared" ref="O286:Q286" si="246">O287+O290</f>
        <v>0</v>
      </c>
      <c r="P286" s="23">
        <f t="shared" si="246"/>
        <v>-120.7</v>
      </c>
      <c r="Q286" s="23">
        <f t="shared" si="246"/>
        <v>0</v>
      </c>
    </row>
    <row r="287" spans="1:17" s="31" customFormat="1" ht="63.75">
      <c r="A287" s="11"/>
      <c r="B287" s="1" t="s">
        <v>41</v>
      </c>
      <c r="C287" s="22"/>
      <c r="D287" s="3" t="s">
        <v>22</v>
      </c>
      <c r="E287" s="3" t="s">
        <v>14</v>
      </c>
      <c r="F287" s="3" t="s">
        <v>200</v>
      </c>
      <c r="G287" s="3" t="s">
        <v>39</v>
      </c>
      <c r="H287" s="21">
        <f t="shared" ref="H287:H289" si="247">I287+J287+K287+L287</f>
        <v>0</v>
      </c>
      <c r="I287" s="23">
        <f>I288</f>
        <v>0</v>
      </c>
      <c r="J287" s="23">
        <f t="shared" si="245"/>
        <v>0</v>
      </c>
      <c r="K287" s="23">
        <f t="shared" si="245"/>
        <v>0</v>
      </c>
      <c r="L287" s="23">
        <f t="shared" si="245"/>
        <v>0</v>
      </c>
      <c r="M287" s="21">
        <f t="shared" ref="M287:M288" si="248">N287+O287+P287+Q287</f>
        <v>-120.7</v>
      </c>
      <c r="N287" s="23">
        <f>N288</f>
        <v>0</v>
      </c>
      <c r="O287" s="23">
        <f>O288</f>
        <v>0</v>
      </c>
      <c r="P287" s="23">
        <f>P288</f>
        <v>-120.7</v>
      </c>
      <c r="Q287" s="23">
        <f>Q288</f>
        <v>0</v>
      </c>
    </row>
    <row r="288" spans="1:17" s="31" customFormat="1" ht="12.75">
      <c r="A288" s="11"/>
      <c r="B288" s="1" t="s">
        <v>58</v>
      </c>
      <c r="C288" s="22"/>
      <c r="D288" s="3" t="s">
        <v>22</v>
      </c>
      <c r="E288" s="3" t="s">
        <v>14</v>
      </c>
      <c r="F288" s="3" t="s">
        <v>200</v>
      </c>
      <c r="G288" s="3" t="s">
        <v>56</v>
      </c>
      <c r="H288" s="21">
        <f t="shared" si="247"/>
        <v>0</v>
      </c>
      <c r="I288" s="23">
        <f>I289</f>
        <v>0</v>
      </c>
      <c r="J288" s="23">
        <f t="shared" si="245"/>
        <v>0</v>
      </c>
      <c r="K288" s="23">
        <f t="shared" si="245"/>
        <v>0</v>
      </c>
      <c r="L288" s="23">
        <f t="shared" si="245"/>
        <v>0</v>
      </c>
      <c r="M288" s="21">
        <f t="shared" si="248"/>
        <v>-120.7</v>
      </c>
      <c r="N288" s="23">
        <f>N289</f>
        <v>0</v>
      </c>
      <c r="O288" s="24">
        <v>0</v>
      </c>
      <c r="P288" s="24">
        <f>P289</f>
        <v>-120.7</v>
      </c>
      <c r="Q288" s="24">
        <v>0</v>
      </c>
    </row>
    <row r="289" spans="1:17" s="31" customFormat="1" ht="25.5">
      <c r="A289" s="11"/>
      <c r="B289" s="1" t="s">
        <v>72</v>
      </c>
      <c r="C289" s="22"/>
      <c r="D289" s="3" t="s">
        <v>22</v>
      </c>
      <c r="E289" s="3" t="s">
        <v>14</v>
      </c>
      <c r="F289" s="3" t="s">
        <v>200</v>
      </c>
      <c r="G289" s="3" t="s">
        <v>70</v>
      </c>
      <c r="H289" s="21">
        <f t="shared" si="247"/>
        <v>0</v>
      </c>
      <c r="I289" s="23">
        <v>0</v>
      </c>
      <c r="J289" s="24">
        <v>0</v>
      </c>
      <c r="K289" s="24">
        <v>0</v>
      </c>
      <c r="L289" s="24">
        <v>0</v>
      </c>
      <c r="M289" s="21">
        <f t="shared" ref="M289" si="249">SUM(N289:Q289)</f>
        <v>-120.7</v>
      </c>
      <c r="N289" s="23">
        <v>0</v>
      </c>
      <c r="O289" s="23">
        <v>0</v>
      </c>
      <c r="P289" s="23">
        <f>-120.7</f>
        <v>-120.7</v>
      </c>
      <c r="Q289" s="23">
        <v>0</v>
      </c>
    </row>
    <row r="290" spans="1:17" s="31" customFormat="1" ht="51">
      <c r="A290" s="11"/>
      <c r="B290" s="1" t="s">
        <v>238</v>
      </c>
      <c r="C290" s="22"/>
      <c r="D290" s="3" t="s">
        <v>22</v>
      </c>
      <c r="E290" s="3" t="s">
        <v>14</v>
      </c>
      <c r="F290" s="3" t="s">
        <v>201</v>
      </c>
      <c r="G290" s="3"/>
      <c r="H290" s="21">
        <f>SUM(I290:L290)</f>
        <v>0</v>
      </c>
      <c r="I290" s="23">
        <f>I291</f>
        <v>0</v>
      </c>
      <c r="J290" s="23">
        <f t="shared" si="245"/>
        <v>0</v>
      </c>
      <c r="K290" s="23">
        <f t="shared" si="245"/>
        <v>0</v>
      </c>
      <c r="L290" s="23">
        <f t="shared" si="245"/>
        <v>0</v>
      </c>
      <c r="M290" s="21">
        <f t="shared" si="245"/>
        <v>120.7</v>
      </c>
      <c r="N290" s="23">
        <f t="shared" si="245"/>
        <v>120.7</v>
      </c>
      <c r="O290" s="23">
        <f t="shared" si="245"/>
        <v>0</v>
      </c>
      <c r="P290" s="23">
        <f t="shared" si="245"/>
        <v>0</v>
      </c>
      <c r="Q290" s="23">
        <f t="shared" si="245"/>
        <v>0</v>
      </c>
    </row>
    <row r="291" spans="1:17" s="31" customFormat="1" ht="73.5" customHeight="1">
      <c r="A291" s="11"/>
      <c r="B291" s="1" t="s">
        <v>41</v>
      </c>
      <c r="C291" s="22"/>
      <c r="D291" s="3" t="s">
        <v>22</v>
      </c>
      <c r="E291" s="3" t="s">
        <v>14</v>
      </c>
      <c r="F291" s="3" t="s">
        <v>201</v>
      </c>
      <c r="G291" s="3" t="s">
        <v>39</v>
      </c>
      <c r="H291" s="21">
        <f t="shared" ref="H291:H293" si="250">I291+J291+K291+L291</f>
        <v>0</v>
      </c>
      <c r="I291" s="23">
        <f>I292</f>
        <v>0</v>
      </c>
      <c r="J291" s="23">
        <f t="shared" si="245"/>
        <v>0</v>
      </c>
      <c r="K291" s="23">
        <f t="shared" si="245"/>
        <v>0</v>
      </c>
      <c r="L291" s="23">
        <f t="shared" si="245"/>
        <v>0</v>
      </c>
      <c r="M291" s="21">
        <f t="shared" ref="M291:M292" si="251">N291+O291+P291+Q291</f>
        <v>120.7</v>
      </c>
      <c r="N291" s="23">
        <f>N292</f>
        <v>120.7</v>
      </c>
      <c r="O291" s="23">
        <f>O292</f>
        <v>0</v>
      </c>
      <c r="P291" s="23">
        <f>P292</f>
        <v>0</v>
      </c>
      <c r="Q291" s="23">
        <f>Q292</f>
        <v>0</v>
      </c>
    </row>
    <row r="292" spans="1:17" s="31" customFormat="1" ht="12.75">
      <c r="A292" s="11"/>
      <c r="B292" s="1" t="s">
        <v>58</v>
      </c>
      <c r="C292" s="22"/>
      <c r="D292" s="3" t="s">
        <v>22</v>
      </c>
      <c r="E292" s="3" t="s">
        <v>14</v>
      </c>
      <c r="F292" s="3" t="s">
        <v>201</v>
      </c>
      <c r="G292" s="3" t="s">
        <v>56</v>
      </c>
      <c r="H292" s="21">
        <f t="shared" si="250"/>
        <v>0</v>
      </c>
      <c r="I292" s="23">
        <f>I293</f>
        <v>0</v>
      </c>
      <c r="J292" s="23">
        <f t="shared" si="245"/>
        <v>0</v>
      </c>
      <c r="K292" s="23">
        <f t="shared" si="245"/>
        <v>0</v>
      </c>
      <c r="L292" s="23">
        <f t="shared" si="245"/>
        <v>0</v>
      </c>
      <c r="M292" s="21">
        <f t="shared" si="251"/>
        <v>120.7</v>
      </c>
      <c r="N292" s="23">
        <f>N293</f>
        <v>120.7</v>
      </c>
      <c r="O292" s="24">
        <v>0</v>
      </c>
      <c r="P292" s="24">
        <f>P293</f>
        <v>0</v>
      </c>
      <c r="Q292" s="24">
        <v>0</v>
      </c>
    </row>
    <row r="293" spans="1:17" s="31" customFormat="1" ht="25.5">
      <c r="A293" s="11"/>
      <c r="B293" s="1" t="s">
        <v>72</v>
      </c>
      <c r="C293" s="22"/>
      <c r="D293" s="3" t="s">
        <v>22</v>
      </c>
      <c r="E293" s="3" t="s">
        <v>14</v>
      </c>
      <c r="F293" s="3" t="s">
        <v>201</v>
      </c>
      <c r="G293" s="3" t="s">
        <v>70</v>
      </c>
      <c r="H293" s="21">
        <f t="shared" si="250"/>
        <v>0</v>
      </c>
      <c r="I293" s="23">
        <v>0</v>
      </c>
      <c r="J293" s="24">
        <v>0</v>
      </c>
      <c r="K293" s="24">
        <v>0</v>
      </c>
      <c r="L293" s="24">
        <v>0</v>
      </c>
      <c r="M293" s="21">
        <f t="shared" ref="M293" si="252">SUM(N293:Q293)</f>
        <v>120.7</v>
      </c>
      <c r="N293" s="23">
        <v>120.7</v>
      </c>
      <c r="O293" s="23">
        <v>0</v>
      </c>
      <c r="P293" s="23">
        <v>0</v>
      </c>
      <c r="Q293" s="23">
        <v>0</v>
      </c>
    </row>
    <row r="294" spans="1:17" ht="25.5">
      <c r="A294" s="5" t="s">
        <v>146</v>
      </c>
      <c r="B294" s="6" t="s">
        <v>147</v>
      </c>
      <c r="C294" s="6">
        <v>231</v>
      </c>
      <c r="D294" s="4"/>
      <c r="E294" s="4"/>
      <c r="F294" s="4"/>
      <c r="G294" s="4"/>
      <c r="H294" s="8">
        <f t="shared" ref="H294:H322" si="253">I294+J294+K294+L294</f>
        <v>0</v>
      </c>
      <c r="I294" s="8">
        <f>I322</f>
        <v>1130.4000000000001</v>
      </c>
      <c r="J294" s="8">
        <f t="shared" ref="J294:Q294" si="254">J322</f>
        <v>0</v>
      </c>
      <c r="K294" s="8">
        <f t="shared" si="254"/>
        <v>-1130.4000000000001</v>
      </c>
      <c r="L294" s="8">
        <f t="shared" si="254"/>
        <v>0</v>
      </c>
      <c r="M294" s="8">
        <f t="shared" si="254"/>
        <v>0</v>
      </c>
      <c r="N294" s="8">
        <f t="shared" si="254"/>
        <v>1130.4000000000001</v>
      </c>
      <c r="O294" s="8">
        <f t="shared" si="254"/>
        <v>0</v>
      </c>
      <c r="P294" s="8">
        <f t="shared" si="254"/>
        <v>-1130.4000000000001</v>
      </c>
      <c r="Q294" s="8">
        <f t="shared" si="254"/>
        <v>0</v>
      </c>
    </row>
    <row r="295" spans="1:17" ht="12.75" hidden="1">
      <c r="A295" s="5"/>
      <c r="B295" s="2" t="s">
        <v>33</v>
      </c>
      <c r="C295" s="7"/>
      <c r="D295" s="4" t="s">
        <v>18</v>
      </c>
      <c r="E295" s="4" t="s">
        <v>15</v>
      </c>
      <c r="F295" s="4"/>
      <c r="G295" s="4"/>
      <c r="H295" s="8">
        <f t="shared" si="253"/>
        <v>208.5</v>
      </c>
      <c r="I295" s="8">
        <f>I303+I296</f>
        <v>158.5</v>
      </c>
      <c r="J295" s="8">
        <f t="shared" ref="J295:L295" si="255">J303+J296</f>
        <v>0</v>
      </c>
      <c r="K295" s="8">
        <f t="shared" si="255"/>
        <v>0</v>
      </c>
      <c r="L295" s="8">
        <f t="shared" si="255"/>
        <v>50</v>
      </c>
      <c r="M295" s="8">
        <f t="shared" ref="M295:M304" si="256">N295+O295+P295+Q295</f>
        <v>208.5</v>
      </c>
      <c r="N295" s="8">
        <f>N303+N296</f>
        <v>158.5</v>
      </c>
      <c r="O295" s="8">
        <f t="shared" ref="O295:Q295" si="257">O303+O296</f>
        <v>0</v>
      </c>
      <c r="P295" s="8">
        <f t="shared" si="257"/>
        <v>0</v>
      </c>
      <c r="Q295" s="8">
        <f t="shared" si="257"/>
        <v>50</v>
      </c>
    </row>
    <row r="296" spans="1:17" ht="12.75" hidden="1">
      <c r="A296" s="5"/>
      <c r="B296" s="2" t="s">
        <v>37</v>
      </c>
      <c r="C296" s="7"/>
      <c r="D296" s="4" t="s">
        <v>18</v>
      </c>
      <c r="E296" s="4" t="s">
        <v>14</v>
      </c>
      <c r="F296" s="4"/>
      <c r="G296" s="4"/>
      <c r="H296" s="8">
        <f>H297</f>
        <v>50</v>
      </c>
      <c r="I296" s="8">
        <f>I297</f>
        <v>0</v>
      </c>
      <c r="J296" s="8">
        <f t="shared" ref="J296:L299" si="258">J297</f>
        <v>0</v>
      </c>
      <c r="K296" s="8">
        <f t="shared" si="258"/>
        <v>0</v>
      </c>
      <c r="L296" s="8">
        <f t="shared" si="258"/>
        <v>50</v>
      </c>
      <c r="M296" s="8">
        <f>M297</f>
        <v>50</v>
      </c>
      <c r="N296" s="8">
        <f>N297</f>
        <v>0</v>
      </c>
      <c r="O296" s="8">
        <f t="shared" ref="O296:Q299" si="259">O297</f>
        <v>0</v>
      </c>
      <c r="P296" s="8">
        <f t="shared" si="259"/>
        <v>0</v>
      </c>
      <c r="Q296" s="8">
        <f t="shared" si="259"/>
        <v>50</v>
      </c>
    </row>
    <row r="297" spans="1:17" ht="51" hidden="1">
      <c r="A297" s="5"/>
      <c r="B297" s="1" t="s">
        <v>90</v>
      </c>
      <c r="C297" s="7"/>
      <c r="D297" s="3" t="s">
        <v>18</v>
      </c>
      <c r="E297" s="3" t="s">
        <v>14</v>
      </c>
      <c r="F297" s="3" t="s">
        <v>111</v>
      </c>
      <c r="G297" s="4"/>
      <c r="H297" s="8">
        <f>SUM(I297:L297)</f>
        <v>50</v>
      </c>
      <c r="I297" s="12">
        <f>I298</f>
        <v>0</v>
      </c>
      <c r="J297" s="12">
        <f t="shared" si="258"/>
        <v>0</v>
      </c>
      <c r="K297" s="12">
        <f t="shared" si="258"/>
        <v>0</v>
      </c>
      <c r="L297" s="12">
        <f t="shared" si="258"/>
        <v>50</v>
      </c>
      <c r="M297" s="8">
        <f>SUM(N297:Q297)</f>
        <v>50</v>
      </c>
      <c r="N297" s="12">
        <f>N298</f>
        <v>0</v>
      </c>
      <c r="O297" s="12">
        <f t="shared" si="259"/>
        <v>0</v>
      </c>
      <c r="P297" s="12">
        <f t="shared" si="259"/>
        <v>0</v>
      </c>
      <c r="Q297" s="12">
        <f t="shared" si="259"/>
        <v>50</v>
      </c>
    </row>
    <row r="298" spans="1:17" ht="38.25" hidden="1">
      <c r="A298" s="5"/>
      <c r="B298" s="1" t="s">
        <v>110</v>
      </c>
      <c r="C298" s="7"/>
      <c r="D298" s="3" t="s">
        <v>18</v>
      </c>
      <c r="E298" s="3" t="s">
        <v>14</v>
      </c>
      <c r="F298" s="3" t="s">
        <v>112</v>
      </c>
      <c r="G298" s="4"/>
      <c r="H298" s="8">
        <f>SUM(I298:L298)</f>
        <v>50</v>
      </c>
      <c r="I298" s="12">
        <f>I299</f>
        <v>0</v>
      </c>
      <c r="J298" s="12">
        <f t="shared" si="258"/>
        <v>0</v>
      </c>
      <c r="K298" s="12">
        <f t="shared" si="258"/>
        <v>0</v>
      </c>
      <c r="L298" s="12">
        <f t="shared" si="258"/>
        <v>50</v>
      </c>
      <c r="M298" s="8">
        <f>SUM(N298:Q298)</f>
        <v>50</v>
      </c>
      <c r="N298" s="12">
        <f>N299</f>
        <v>0</v>
      </c>
      <c r="O298" s="12">
        <f t="shared" si="259"/>
        <v>0</v>
      </c>
      <c r="P298" s="12">
        <f t="shared" si="259"/>
        <v>0</v>
      </c>
      <c r="Q298" s="12">
        <f t="shared" si="259"/>
        <v>50</v>
      </c>
    </row>
    <row r="299" spans="1:17" ht="140.25" hidden="1">
      <c r="A299" s="5"/>
      <c r="B299" s="1" t="s">
        <v>158</v>
      </c>
      <c r="C299" s="7"/>
      <c r="D299" s="3" t="s">
        <v>18</v>
      </c>
      <c r="E299" s="3" t="s">
        <v>14</v>
      </c>
      <c r="F299" s="3" t="s">
        <v>172</v>
      </c>
      <c r="G299" s="4"/>
      <c r="H299" s="8">
        <f t="shared" ref="H299:H302" si="260">I299+J299+K299+L299</f>
        <v>50</v>
      </c>
      <c r="I299" s="12">
        <f>I300</f>
        <v>0</v>
      </c>
      <c r="J299" s="12">
        <f t="shared" si="258"/>
        <v>0</v>
      </c>
      <c r="K299" s="12">
        <f t="shared" si="258"/>
        <v>0</v>
      </c>
      <c r="L299" s="12">
        <f t="shared" si="258"/>
        <v>50</v>
      </c>
      <c r="M299" s="8">
        <f t="shared" ref="M299:M302" si="261">N299+O299+P299+Q299</f>
        <v>50</v>
      </c>
      <c r="N299" s="12">
        <f>N300</f>
        <v>0</v>
      </c>
      <c r="O299" s="12">
        <f t="shared" si="259"/>
        <v>0</v>
      </c>
      <c r="P299" s="12">
        <f t="shared" si="259"/>
        <v>0</v>
      </c>
      <c r="Q299" s="12">
        <f t="shared" si="259"/>
        <v>50</v>
      </c>
    </row>
    <row r="300" spans="1:17" ht="63.75" hidden="1">
      <c r="A300" s="5"/>
      <c r="B300" s="1" t="s">
        <v>41</v>
      </c>
      <c r="C300" s="22"/>
      <c r="D300" s="3" t="s">
        <v>18</v>
      </c>
      <c r="E300" s="3" t="s">
        <v>14</v>
      </c>
      <c r="F300" s="3" t="s">
        <v>172</v>
      </c>
      <c r="G300" s="3" t="s">
        <v>39</v>
      </c>
      <c r="H300" s="8">
        <f t="shared" si="260"/>
        <v>50</v>
      </c>
      <c r="I300" s="12">
        <f t="shared" ref="I300:Q301" si="262">I301</f>
        <v>0</v>
      </c>
      <c r="J300" s="12">
        <f t="shared" si="262"/>
        <v>0</v>
      </c>
      <c r="K300" s="12">
        <f t="shared" si="262"/>
        <v>0</v>
      </c>
      <c r="L300" s="12">
        <f t="shared" si="262"/>
        <v>50</v>
      </c>
      <c r="M300" s="8">
        <f t="shared" si="261"/>
        <v>50</v>
      </c>
      <c r="N300" s="12">
        <f t="shared" si="262"/>
        <v>0</v>
      </c>
      <c r="O300" s="12">
        <f t="shared" si="262"/>
        <v>0</v>
      </c>
      <c r="P300" s="12">
        <f t="shared" si="262"/>
        <v>0</v>
      </c>
      <c r="Q300" s="12">
        <f t="shared" si="262"/>
        <v>50</v>
      </c>
    </row>
    <row r="301" spans="1:17" ht="12.75" hidden="1">
      <c r="A301" s="5"/>
      <c r="B301" s="1" t="s">
        <v>42</v>
      </c>
      <c r="C301" s="22"/>
      <c r="D301" s="3" t="s">
        <v>18</v>
      </c>
      <c r="E301" s="3" t="s">
        <v>14</v>
      </c>
      <c r="F301" s="3" t="s">
        <v>172</v>
      </c>
      <c r="G301" s="3" t="s">
        <v>40</v>
      </c>
      <c r="H301" s="8">
        <f t="shared" si="260"/>
        <v>50</v>
      </c>
      <c r="I301" s="12">
        <f t="shared" si="262"/>
        <v>0</v>
      </c>
      <c r="J301" s="12">
        <f t="shared" si="262"/>
        <v>0</v>
      </c>
      <c r="K301" s="12">
        <f t="shared" si="262"/>
        <v>0</v>
      </c>
      <c r="L301" s="12">
        <f t="shared" si="262"/>
        <v>50</v>
      </c>
      <c r="M301" s="8">
        <f t="shared" si="261"/>
        <v>50</v>
      </c>
      <c r="N301" s="12">
        <f t="shared" si="262"/>
        <v>0</v>
      </c>
      <c r="O301" s="12">
        <f t="shared" si="262"/>
        <v>0</v>
      </c>
      <c r="P301" s="12">
        <f t="shared" si="262"/>
        <v>0</v>
      </c>
      <c r="Q301" s="12">
        <f t="shared" si="262"/>
        <v>50</v>
      </c>
    </row>
    <row r="302" spans="1:17" ht="25.5" hidden="1">
      <c r="A302" s="5"/>
      <c r="B302" s="1" t="s">
        <v>45</v>
      </c>
      <c r="C302" s="22"/>
      <c r="D302" s="3" t="s">
        <v>18</v>
      </c>
      <c r="E302" s="3" t="s">
        <v>14</v>
      </c>
      <c r="F302" s="3" t="s">
        <v>172</v>
      </c>
      <c r="G302" s="3" t="s">
        <v>38</v>
      </c>
      <c r="H302" s="8">
        <f t="shared" si="260"/>
        <v>50</v>
      </c>
      <c r="I302" s="10">
        <v>0</v>
      </c>
      <c r="J302" s="10">
        <v>0</v>
      </c>
      <c r="K302" s="10">
        <v>0</v>
      </c>
      <c r="L302" s="12">
        <v>50</v>
      </c>
      <c r="M302" s="8">
        <f t="shared" si="261"/>
        <v>50</v>
      </c>
      <c r="N302" s="10">
        <v>0</v>
      </c>
      <c r="O302" s="10">
        <v>0</v>
      </c>
      <c r="P302" s="10">
        <v>0</v>
      </c>
      <c r="Q302" s="12">
        <v>50</v>
      </c>
    </row>
    <row r="303" spans="1:17" ht="12.75" hidden="1">
      <c r="A303" s="5"/>
      <c r="B303" s="6" t="s">
        <v>34</v>
      </c>
      <c r="C303" s="7"/>
      <c r="D303" s="4" t="s">
        <v>18</v>
      </c>
      <c r="E303" s="4" t="s">
        <v>21</v>
      </c>
      <c r="F303" s="4"/>
      <c r="G303" s="4"/>
      <c r="H303" s="8">
        <f t="shared" si="253"/>
        <v>158.5</v>
      </c>
      <c r="I303" s="8">
        <f t="shared" ref="I303:Q304" si="263">I304</f>
        <v>158.5</v>
      </c>
      <c r="J303" s="8">
        <f t="shared" si="263"/>
        <v>0</v>
      </c>
      <c r="K303" s="8">
        <f t="shared" si="263"/>
        <v>0</v>
      </c>
      <c r="L303" s="8">
        <f t="shared" si="263"/>
        <v>0</v>
      </c>
      <c r="M303" s="8">
        <f t="shared" si="256"/>
        <v>158.5</v>
      </c>
      <c r="N303" s="8">
        <f>N304</f>
        <v>158.5</v>
      </c>
      <c r="O303" s="8">
        <f t="shared" si="263"/>
        <v>0</v>
      </c>
      <c r="P303" s="8">
        <f t="shared" si="263"/>
        <v>0</v>
      </c>
      <c r="Q303" s="8">
        <f t="shared" si="263"/>
        <v>0</v>
      </c>
    </row>
    <row r="304" spans="1:17" ht="54" hidden="1" customHeight="1">
      <c r="A304" s="11"/>
      <c r="B304" s="1" t="s">
        <v>125</v>
      </c>
      <c r="C304" s="18"/>
      <c r="D304" s="3" t="s">
        <v>18</v>
      </c>
      <c r="E304" s="3" t="s">
        <v>21</v>
      </c>
      <c r="F304" s="3" t="s">
        <v>126</v>
      </c>
      <c r="G304" s="3"/>
      <c r="H304" s="8">
        <f t="shared" si="253"/>
        <v>158.5</v>
      </c>
      <c r="I304" s="12">
        <f>I305</f>
        <v>158.5</v>
      </c>
      <c r="J304" s="12">
        <f t="shared" si="263"/>
        <v>0</v>
      </c>
      <c r="K304" s="12">
        <f t="shared" si="263"/>
        <v>0</v>
      </c>
      <c r="L304" s="12">
        <f t="shared" si="263"/>
        <v>0</v>
      </c>
      <c r="M304" s="8">
        <f t="shared" si="256"/>
        <v>158.5</v>
      </c>
      <c r="N304" s="12">
        <f>N305</f>
        <v>158.5</v>
      </c>
      <c r="O304" s="12">
        <f t="shared" si="263"/>
        <v>0</v>
      </c>
      <c r="P304" s="12">
        <f t="shared" si="263"/>
        <v>0</v>
      </c>
      <c r="Q304" s="12">
        <f t="shared" si="263"/>
        <v>0</v>
      </c>
    </row>
    <row r="305" spans="1:17" ht="63.75" hidden="1">
      <c r="A305" s="11"/>
      <c r="B305" s="1" t="s">
        <v>127</v>
      </c>
      <c r="C305" s="18"/>
      <c r="D305" s="3" t="s">
        <v>18</v>
      </c>
      <c r="E305" s="3" t="s">
        <v>21</v>
      </c>
      <c r="F305" s="3" t="s">
        <v>128</v>
      </c>
      <c r="G305" s="3"/>
      <c r="H305" s="8">
        <f>H306</f>
        <v>158.5</v>
      </c>
      <c r="I305" s="12">
        <f>I306</f>
        <v>158.5</v>
      </c>
      <c r="J305" s="12">
        <f>J306</f>
        <v>0</v>
      </c>
      <c r="K305" s="12">
        <f>K306</f>
        <v>0</v>
      </c>
      <c r="L305" s="12">
        <f>L306</f>
        <v>0</v>
      </c>
      <c r="M305" s="8">
        <f>M306</f>
        <v>158.5</v>
      </c>
      <c r="N305" s="12">
        <f>N306</f>
        <v>158.5</v>
      </c>
      <c r="O305" s="12">
        <f>O306</f>
        <v>0</v>
      </c>
      <c r="P305" s="12">
        <f>P306</f>
        <v>0</v>
      </c>
      <c r="Q305" s="12">
        <f>Q306</f>
        <v>0</v>
      </c>
    </row>
    <row r="306" spans="1:17" ht="53.25" hidden="1" customHeight="1">
      <c r="A306" s="11"/>
      <c r="B306" s="1" t="s">
        <v>41</v>
      </c>
      <c r="C306" s="18"/>
      <c r="D306" s="3" t="s">
        <v>18</v>
      </c>
      <c r="E306" s="3" t="s">
        <v>21</v>
      </c>
      <c r="F306" s="3" t="s">
        <v>128</v>
      </c>
      <c r="G306" s="3" t="s">
        <v>39</v>
      </c>
      <c r="H306" s="8">
        <f t="shared" si="253"/>
        <v>158.5</v>
      </c>
      <c r="I306" s="12">
        <f>I307</f>
        <v>158.5</v>
      </c>
      <c r="J306" s="12">
        <f t="shared" ref="J306:L307" si="264">J307</f>
        <v>0</v>
      </c>
      <c r="K306" s="12">
        <f t="shared" si="264"/>
        <v>0</v>
      </c>
      <c r="L306" s="12">
        <f t="shared" si="264"/>
        <v>0</v>
      </c>
      <c r="M306" s="8">
        <f t="shared" ref="M306:M309" si="265">N306+O306+P306+Q306</f>
        <v>158.5</v>
      </c>
      <c r="N306" s="12">
        <f>N307</f>
        <v>158.5</v>
      </c>
      <c r="O306" s="12">
        <f t="shared" ref="O306:Q307" si="266">O307</f>
        <v>0</v>
      </c>
      <c r="P306" s="12">
        <f t="shared" si="266"/>
        <v>0</v>
      </c>
      <c r="Q306" s="12">
        <f t="shared" si="266"/>
        <v>0</v>
      </c>
    </row>
    <row r="307" spans="1:17" ht="12.75" hidden="1">
      <c r="A307" s="11"/>
      <c r="B307" s="1" t="s">
        <v>42</v>
      </c>
      <c r="C307" s="18"/>
      <c r="D307" s="3" t="s">
        <v>18</v>
      </c>
      <c r="E307" s="3" t="s">
        <v>21</v>
      </c>
      <c r="F307" s="3" t="s">
        <v>128</v>
      </c>
      <c r="G307" s="3" t="s">
        <v>40</v>
      </c>
      <c r="H307" s="8">
        <f t="shared" si="253"/>
        <v>158.5</v>
      </c>
      <c r="I307" s="12">
        <f>I308</f>
        <v>158.5</v>
      </c>
      <c r="J307" s="12">
        <f t="shared" si="264"/>
        <v>0</v>
      </c>
      <c r="K307" s="12">
        <f t="shared" si="264"/>
        <v>0</v>
      </c>
      <c r="L307" s="12">
        <f t="shared" si="264"/>
        <v>0</v>
      </c>
      <c r="M307" s="8">
        <f t="shared" si="265"/>
        <v>158.5</v>
      </c>
      <c r="N307" s="12">
        <f>N308</f>
        <v>158.5</v>
      </c>
      <c r="O307" s="12">
        <f t="shared" si="266"/>
        <v>0</v>
      </c>
      <c r="P307" s="12">
        <f t="shared" si="266"/>
        <v>0</v>
      </c>
      <c r="Q307" s="12">
        <f t="shared" si="266"/>
        <v>0</v>
      </c>
    </row>
    <row r="308" spans="1:17" ht="25.5" hidden="1">
      <c r="A308" s="11"/>
      <c r="B308" s="1" t="s">
        <v>45</v>
      </c>
      <c r="C308" s="18"/>
      <c r="D308" s="3" t="s">
        <v>18</v>
      </c>
      <c r="E308" s="3" t="s">
        <v>21</v>
      </c>
      <c r="F308" s="3" t="s">
        <v>128</v>
      </c>
      <c r="G308" s="3" t="s">
        <v>38</v>
      </c>
      <c r="H308" s="8">
        <f t="shared" si="253"/>
        <v>158.5</v>
      </c>
      <c r="I308" s="12">
        <v>158.5</v>
      </c>
      <c r="J308" s="12">
        <v>0</v>
      </c>
      <c r="K308" s="12">
        <v>0</v>
      </c>
      <c r="L308" s="12">
        <v>0</v>
      </c>
      <c r="M308" s="8">
        <f t="shared" si="265"/>
        <v>158.5</v>
      </c>
      <c r="N308" s="12">
        <v>158.5</v>
      </c>
      <c r="O308" s="12">
        <v>0</v>
      </c>
      <c r="P308" s="12">
        <v>0</v>
      </c>
      <c r="Q308" s="12">
        <v>0</v>
      </c>
    </row>
    <row r="309" spans="1:17" ht="13.5" customHeight="1">
      <c r="A309" s="5"/>
      <c r="B309" s="2" t="s">
        <v>33</v>
      </c>
      <c r="C309" s="7"/>
      <c r="D309" s="4" t="s">
        <v>18</v>
      </c>
      <c r="E309" s="4" t="s">
        <v>15</v>
      </c>
      <c r="F309" s="4"/>
      <c r="G309" s="4"/>
      <c r="H309" s="8">
        <f t="shared" si="253"/>
        <v>0</v>
      </c>
      <c r="I309" s="8">
        <f t="shared" ref="I309:K309" si="267">I310</f>
        <v>0</v>
      </c>
      <c r="J309" s="8">
        <f t="shared" si="267"/>
        <v>0</v>
      </c>
      <c r="K309" s="8">
        <f t="shared" si="267"/>
        <v>0</v>
      </c>
      <c r="L309" s="8">
        <f>L310</f>
        <v>0</v>
      </c>
      <c r="M309" s="8">
        <f t="shared" si="265"/>
        <v>0</v>
      </c>
      <c r="N309" s="8">
        <f t="shared" ref="N309" si="268">N310</f>
        <v>0</v>
      </c>
      <c r="O309" s="8">
        <f t="shared" ref="O309" si="269">O310</f>
        <v>0</v>
      </c>
      <c r="P309" s="8">
        <f t="shared" ref="P309" si="270">P310</f>
        <v>0</v>
      </c>
      <c r="Q309" s="8">
        <f>Q310</f>
        <v>0</v>
      </c>
    </row>
    <row r="310" spans="1:17" ht="12.75">
      <c r="A310" s="5"/>
      <c r="B310" s="2" t="s">
        <v>37</v>
      </c>
      <c r="C310" s="7"/>
      <c r="D310" s="4" t="s">
        <v>18</v>
      </c>
      <c r="E310" s="4" t="s">
        <v>14</v>
      </c>
      <c r="F310" s="4"/>
      <c r="G310" s="4"/>
      <c r="H310" s="8">
        <f>SUM(I310:L310)</f>
        <v>0</v>
      </c>
      <c r="I310" s="8">
        <f t="shared" ref="I310:K310" si="271">I311+I317</f>
        <v>0</v>
      </c>
      <c r="J310" s="8">
        <f t="shared" si="271"/>
        <v>0</v>
      </c>
      <c r="K310" s="8">
        <f t="shared" si="271"/>
        <v>0</v>
      </c>
      <c r="L310" s="8">
        <f>L311+L317</f>
        <v>0</v>
      </c>
      <c r="M310" s="8">
        <f t="shared" ref="M310:Q310" si="272">M311+M317</f>
        <v>0</v>
      </c>
      <c r="N310" s="8">
        <f t="shared" si="272"/>
        <v>0</v>
      </c>
      <c r="O310" s="8">
        <f t="shared" si="272"/>
        <v>0</v>
      </c>
      <c r="P310" s="8">
        <f t="shared" si="272"/>
        <v>0</v>
      </c>
      <c r="Q310" s="8">
        <f t="shared" si="272"/>
        <v>0</v>
      </c>
    </row>
    <row r="311" spans="1:17" ht="58.5" customHeight="1">
      <c r="A311" s="5"/>
      <c r="B311" s="1" t="s">
        <v>90</v>
      </c>
      <c r="C311" s="7"/>
      <c r="D311" s="3" t="s">
        <v>18</v>
      </c>
      <c r="E311" s="3" t="s">
        <v>14</v>
      </c>
      <c r="F311" s="3" t="s">
        <v>111</v>
      </c>
      <c r="G311" s="4"/>
      <c r="H311" s="8">
        <f>SUM(I311:L311)</f>
        <v>-50</v>
      </c>
      <c r="I311" s="12">
        <f>I312</f>
        <v>0</v>
      </c>
      <c r="J311" s="12">
        <f t="shared" ref="J311:L313" si="273">J312</f>
        <v>0</v>
      </c>
      <c r="K311" s="12">
        <f t="shared" si="273"/>
        <v>0</v>
      </c>
      <c r="L311" s="12">
        <f t="shared" si="273"/>
        <v>-50</v>
      </c>
      <c r="M311" s="8">
        <f>SUM(N311:Q311)</f>
        <v>-50</v>
      </c>
      <c r="N311" s="12">
        <f>N312</f>
        <v>0</v>
      </c>
      <c r="O311" s="12">
        <f t="shared" ref="O311:Q313" si="274">O312</f>
        <v>0</v>
      </c>
      <c r="P311" s="12">
        <f t="shared" si="274"/>
        <v>0</v>
      </c>
      <c r="Q311" s="12">
        <f t="shared" si="274"/>
        <v>-50</v>
      </c>
    </row>
    <row r="312" spans="1:17" ht="39" customHeight="1">
      <c r="A312" s="5"/>
      <c r="B312" s="1" t="s">
        <v>110</v>
      </c>
      <c r="C312" s="7"/>
      <c r="D312" s="3" t="s">
        <v>18</v>
      </c>
      <c r="E312" s="3" t="s">
        <v>14</v>
      </c>
      <c r="F312" s="3" t="s">
        <v>112</v>
      </c>
      <c r="G312" s="4"/>
      <c r="H312" s="8">
        <f>SUM(I312:L312)</f>
        <v>-50</v>
      </c>
      <c r="I312" s="12">
        <f>I313</f>
        <v>0</v>
      </c>
      <c r="J312" s="12">
        <f t="shared" si="273"/>
        <v>0</v>
      </c>
      <c r="K312" s="12">
        <f t="shared" si="273"/>
        <v>0</v>
      </c>
      <c r="L312" s="12">
        <f t="shared" si="273"/>
        <v>-50</v>
      </c>
      <c r="M312" s="8">
        <f>SUM(N312:Q312)</f>
        <v>-50</v>
      </c>
      <c r="N312" s="12">
        <f>N313</f>
        <v>0</v>
      </c>
      <c r="O312" s="12">
        <f t="shared" si="274"/>
        <v>0</v>
      </c>
      <c r="P312" s="12">
        <f t="shared" si="274"/>
        <v>0</v>
      </c>
      <c r="Q312" s="12">
        <f t="shared" si="274"/>
        <v>-50</v>
      </c>
    </row>
    <row r="313" spans="1:17" ht="138" customHeight="1">
      <c r="A313" s="5"/>
      <c r="B313" s="1" t="s">
        <v>158</v>
      </c>
      <c r="C313" s="7"/>
      <c r="D313" s="3" t="s">
        <v>18</v>
      </c>
      <c r="E313" s="3" t="s">
        <v>14</v>
      </c>
      <c r="F313" s="3" t="s">
        <v>172</v>
      </c>
      <c r="G313" s="4"/>
      <c r="H313" s="8">
        <f t="shared" ref="H313:H315" si="275">I313+J313+K313+L313</f>
        <v>-50</v>
      </c>
      <c r="I313" s="12">
        <f>I314</f>
        <v>0</v>
      </c>
      <c r="J313" s="12">
        <f t="shared" si="273"/>
        <v>0</v>
      </c>
      <c r="K313" s="12">
        <f t="shared" si="273"/>
        <v>0</v>
      </c>
      <c r="L313" s="12">
        <f t="shared" si="273"/>
        <v>-50</v>
      </c>
      <c r="M313" s="8">
        <f t="shared" ref="M313:M315" si="276">N313+O313+P313+Q313</f>
        <v>-50</v>
      </c>
      <c r="N313" s="12">
        <f>N314</f>
        <v>0</v>
      </c>
      <c r="O313" s="12">
        <f t="shared" si="274"/>
        <v>0</v>
      </c>
      <c r="P313" s="12">
        <f t="shared" si="274"/>
        <v>0</v>
      </c>
      <c r="Q313" s="12">
        <f t="shared" si="274"/>
        <v>-50</v>
      </c>
    </row>
    <row r="314" spans="1:17" ht="63.75">
      <c r="A314" s="5"/>
      <c r="B314" s="1" t="s">
        <v>41</v>
      </c>
      <c r="C314" s="22"/>
      <c r="D314" s="3" t="s">
        <v>18</v>
      </c>
      <c r="E314" s="3" t="s">
        <v>14</v>
      </c>
      <c r="F314" s="3" t="s">
        <v>172</v>
      </c>
      <c r="G314" s="3" t="s">
        <v>39</v>
      </c>
      <c r="H314" s="8">
        <f t="shared" si="275"/>
        <v>-50</v>
      </c>
      <c r="I314" s="12">
        <f t="shared" ref="I314:Q314" si="277">I315</f>
        <v>0</v>
      </c>
      <c r="J314" s="12">
        <f t="shared" si="277"/>
        <v>0</v>
      </c>
      <c r="K314" s="12">
        <f t="shared" si="277"/>
        <v>0</v>
      </c>
      <c r="L314" s="12">
        <f t="shared" si="277"/>
        <v>-50</v>
      </c>
      <c r="M314" s="8">
        <f t="shared" si="276"/>
        <v>-50</v>
      </c>
      <c r="N314" s="12">
        <f t="shared" si="277"/>
        <v>0</v>
      </c>
      <c r="O314" s="12">
        <f t="shared" si="277"/>
        <v>0</v>
      </c>
      <c r="P314" s="12">
        <f t="shared" si="277"/>
        <v>0</v>
      </c>
      <c r="Q314" s="12">
        <f t="shared" si="277"/>
        <v>-50</v>
      </c>
    </row>
    <row r="315" spans="1:17" ht="12.75">
      <c r="A315" s="5"/>
      <c r="B315" s="1" t="s">
        <v>42</v>
      </c>
      <c r="C315" s="22"/>
      <c r="D315" s="3" t="s">
        <v>18</v>
      </c>
      <c r="E315" s="3" t="s">
        <v>14</v>
      </c>
      <c r="F315" s="3" t="s">
        <v>172</v>
      </c>
      <c r="G315" s="3" t="s">
        <v>40</v>
      </c>
      <c r="H315" s="8">
        <f t="shared" si="275"/>
        <v>-50</v>
      </c>
      <c r="I315" s="12">
        <f>I316</f>
        <v>0</v>
      </c>
      <c r="J315" s="12">
        <f>J316</f>
        <v>0</v>
      </c>
      <c r="K315" s="12">
        <f>K316</f>
        <v>0</v>
      </c>
      <c r="L315" s="12">
        <f>L316</f>
        <v>-50</v>
      </c>
      <c r="M315" s="8">
        <f t="shared" si="276"/>
        <v>-50</v>
      </c>
      <c r="N315" s="12">
        <f>N316</f>
        <v>0</v>
      </c>
      <c r="O315" s="12">
        <f>O316</f>
        <v>0</v>
      </c>
      <c r="P315" s="12">
        <f>P316</f>
        <v>0</v>
      </c>
      <c r="Q315" s="12">
        <f>Q316</f>
        <v>-50</v>
      </c>
    </row>
    <row r="316" spans="1:17" ht="25.5">
      <c r="A316" s="5"/>
      <c r="B316" s="1" t="s">
        <v>45</v>
      </c>
      <c r="C316" s="22"/>
      <c r="D316" s="3" t="s">
        <v>18</v>
      </c>
      <c r="E316" s="3" t="s">
        <v>14</v>
      </c>
      <c r="F316" s="3" t="s">
        <v>172</v>
      </c>
      <c r="G316" s="3" t="s">
        <v>38</v>
      </c>
      <c r="H316" s="8">
        <f>I316+J316+K316+L316</f>
        <v>-50</v>
      </c>
      <c r="I316" s="10">
        <v>0</v>
      </c>
      <c r="J316" s="10">
        <v>0</v>
      </c>
      <c r="K316" s="10">
        <v>0</v>
      </c>
      <c r="L316" s="12">
        <f>-50</f>
        <v>-50</v>
      </c>
      <c r="M316" s="8">
        <f>N316+O316+P316+Q316</f>
        <v>-50</v>
      </c>
      <c r="N316" s="10">
        <v>0</v>
      </c>
      <c r="O316" s="10">
        <v>0</v>
      </c>
      <c r="P316" s="10">
        <v>0</v>
      </c>
      <c r="Q316" s="12">
        <f>-50</f>
        <v>-50</v>
      </c>
    </row>
    <row r="317" spans="1:17" ht="12.75">
      <c r="A317" s="5"/>
      <c r="B317" s="1" t="s">
        <v>173</v>
      </c>
      <c r="C317" s="22"/>
      <c r="D317" s="3" t="s">
        <v>18</v>
      </c>
      <c r="E317" s="3" t="s">
        <v>14</v>
      </c>
      <c r="F317" s="3" t="s">
        <v>136</v>
      </c>
      <c r="G317" s="3"/>
      <c r="H317" s="8">
        <f>SUM(I317:L317)</f>
        <v>50</v>
      </c>
      <c r="I317" s="12">
        <f>I318</f>
        <v>0</v>
      </c>
      <c r="J317" s="12">
        <f t="shared" ref="J317:L318" si="278">J318</f>
        <v>0</v>
      </c>
      <c r="K317" s="12">
        <f t="shared" si="278"/>
        <v>0</v>
      </c>
      <c r="L317" s="12">
        <f t="shared" si="278"/>
        <v>50</v>
      </c>
      <c r="M317" s="8">
        <f>SUM(N317:Q317)</f>
        <v>50</v>
      </c>
      <c r="N317" s="12">
        <f>N318</f>
        <v>0</v>
      </c>
      <c r="O317" s="12">
        <f t="shared" ref="O317:O318" si="279">O318</f>
        <v>0</v>
      </c>
      <c r="P317" s="12">
        <f t="shared" ref="P317:P318" si="280">P318</f>
        <v>0</v>
      </c>
      <c r="Q317" s="12">
        <f t="shared" ref="Q317:Q318" si="281">Q318</f>
        <v>50</v>
      </c>
    </row>
    <row r="318" spans="1:17" ht="140.25">
      <c r="A318" s="5"/>
      <c r="B318" s="1" t="s">
        <v>158</v>
      </c>
      <c r="C318" s="22"/>
      <c r="D318" s="3" t="s">
        <v>18</v>
      </c>
      <c r="E318" s="3" t="s">
        <v>14</v>
      </c>
      <c r="F318" s="3" t="s">
        <v>242</v>
      </c>
      <c r="G318" s="3"/>
      <c r="H318" s="8">
        <f>SUM(I318:L318)</f>
        <v>50</v>
      </c>
      <c r="I318" s="12">
        <f>I319</f>
        <v>0</v>
      </c>
      <c r="J318" s="12">
        <f t="shared" si="278"/>
        <v>0</v>
      </c>
      <c r="K318" s="12">
        <f t="shared" si="278"/>
        <v>0</v>
      </c>
      <c r="L318" s="12">
        <f t="shared" si="278"/>
        <v>50</v>
      </c>
      <c r="M318" s="8">
        <f>SUM(N318:Q318)</f>
        <v>50</v>
      </c>
      <c r="N318" s="12">
        <f>N319</f>
        <v>0</v>
      </c>
      <c r="O318" s="12">
        <f t="shared" si="279"/>
        <v>0</v>
      </c>
      <c r="P318" s="12">
        <f t="shared" si="280"/>
        <v>0</v>
      </c>
      <c r="Q318" s="12">
        <f t="shared" si="281"/>
        <v>50</v>
      </c>
    </row>
    <row r="319" spans="1:17" ht="63.75">
      <c r="A319" s="5"/>
      <c r="B319" s="1" t="s">
        <v>41</v>
      </c>
      <c r="C319" s="22"/>
      <c r="D319" s="3" t="s">
        <v>18</v>
      </c>
      <c r="E319" s="3" t="s">
        <v>14</v>
      </c>
      <c r="F319" s="3" t="s">
        <v>242</v>
      </c>
      <c r="G319" s="3" t="s">
        <v>39</v>
      </c>
      <c r="H319" s="8">
        <f t="shared" ref="H319:H320" si="282">I319+J319+K319+L319</f>
        <v>50</v>
      </c>
      <c r="I319" s="12">
        <f t="shared" ref="I319:Q319" si="283">I320</f>
        <v>0</v>
      </c>
      <c r="J319" s="12">
        <f t="shared" si="283"/>
        <v>0</v>
      </c>
      <c r="K319" s="12">
        <f t="shared" si="283"/>
        <v>0</v>
      </c>
      <c r="L319" s="12">
        <f t="shared" si="283"/>
        <v>50</v>
      </c>
      <c r="M319" s="8">
        <f t="shared" ref="M319:M320" si="284">N319+O319+P319+Q319</f>
        <v>50</v>
      </c>
      <c r="N319" s="12">
        <f t="shared" si="283"/>
        <v>0</v>
      </c>
      <c r="O319" s="12">
        <f t="shared" si="283"/>
        <v>0</v>
      </c>
      <c r="P319" s="12">
        <f t="shared" si="283"/>
        <v>0</v>
      </c>
      <c r="Q319" s="12">
        <f t="shared" si="283"/>
        <v>50</v>
      </c>
    </row>
    <row r="320" spans="1:17" ht="12.75">
      <c r="A320" s="5"/>
      <c r="B320" s="1" t="s">
        <v>42</v>
      </c>
      <c r="C320" s="22"/>
      <c r="D320" s="3" t="s">
        <v>18</v>
      </c>
      <c r="E320" s="3" t="s">
        <v>14</v>
      </c>
      <c r="F320" s="3" t="s">
        <v>242</v>
      </c>
      <c r="G320" s="3" t="s">
        <v>40</v>
      </c>
      <c r="H320" s="8">
        <f t="shared" si="282"/>
        <v>50</v>
      </c>
      <c r="I320" s="12">
        <f>I321</f>
        <v>0</v>
      </c>
      <c r="J320" s="12">
        <f>J321</f>
        <v>0</v>
      </c>
      <c r="K320" s="12">
        <f>K321</f>
        <v>0</v>
      </c>
      <c r="L320" s="12">
        <f>L321</f>
        <v>50</v>
      </c>
      <c r="M320" s="8">
        <f t="shared" si="284"/>
        <v>50</v>
      </c>
      <c r="N320" s="12">
        <f>N321</f>
        <v>0</v>
      </c>
      <c r="O320" s="12">
        <f>O321</f>
        <v>0</v>
      </c>
      <c r="P320" s="12">
        <f>P321</f>
        <v>0</v>
      </c>
      <c r="Q320" s="12">
        <f>Q321</f>
        <v>50</v>
      </c>
    </row>
    <row r="321" spans="1:19" ht="25.5">
      <c r="A321" s="5"/>
      <c r="B321" s="1" t="s">
        <v>45</v>
      </c>
      <c r="C321" s="22"/>
      <c r="D321" s="3" t="s">
        <v>18</v>
      </c>
      <c r="E321" s="3" t="s">
        <v>14</v>
      </c>
      <c r="F321" s="3" t="s">
        <v>242</v>
      </c>
      <c r="G321" s="3" t="s">
        <v>38</v>
      </c>
      <c r="H321" s="8">
        <f>I321+J321+K321+L321</f>
        <v>50</v>
      </c>
      <c r="I321" s="10">
        <v>0</v>
      </c>
      <c r="J321" s="10">
        <v>0</v>
      </c>
      <c r="K321" s="10">
        <v>0</v>
      </c>
      <c r="L321" s="12">
        <v>50</v>
      </c>
      <c r="M321" s="8">
        <f>N321+O321+P321+Q321</f>
        <v>50</v>
      </c>
      <c r="N321" s="10">
        <v>0</v>
      </c>
      <c r="O321" s="10">
        <v>0</v>
      </c>
      <c r="P321" s="10">
        <v>0</v>
      </c>
      <c r="Q321" s="12">
        <v>50</v>
      </c>
    </row>
    <row r="322" spans="1:19" ht="12.75">
      <c r="A322" s="5"/>
      <c r="B322" s="6" t="s">
        <v>26</v>
      </c>
      <c r="C322" s="6"/>
      <c r="D322" s="4" t="s">
        <v>20</v>
      </c>
      <c r="E322" s="4" t="s">
        <v>15</v>
      </c>
      <c r="F322" s="4"/>
      <c r="G322" s="4"/>
      <c r="H322" s="8">
        <f t="shared" si="253"/>
        <v>0</v>
      </c>
      <c r="I322" s="8">
        <f>I323</f>
        <v>1130.4000000000001</v>
      </c>
      <c r="J322" s="8">
        <f t="shared" ref="J322:Q322" si="285">J323</f>
        <v>0</v>
      </c>
      <c r="K322" s="8">
        <f t="shared" si="285"/>
        <v>-1130.4000000000001</v>
      </c>
      <c r="L322" s="8">
        <f t="shared" si="285"/>
        <v>0</v>
      </c>
      <c r="M322" s="8">
        <f t="shared" si="285"/>
        <v>0</v>
      </c>
      <c r="N322" s="8">
        <f t="shared" si="285"/>
        <v>1130.4000000000001</v>
      </c>
      <c r="O322" s="8">
        <f t="shared" si="285"/>
        <v>0</v>
      </c>
      <c r="P322" s="8">
        <f t="shared" si="285"/>
        <v>-1130.4000000000001</v>
      </c>
      <c r="Q322" s="8">
        <f t="shared" si="285"/>
        <v>0</v>
      </c>
      <c r="R322" s="33"/>
      <c r="S322" s="33"/>
    </row>
    <row r="323" spans="1:19" ht="25.5">
      <c r="A323" s="5"/>
      <c r="B323" s="6" t="s">
        <v>28</v>
      </c>
      <c r="C323" s="6"/>
      <c r="D323" s="4" t="s">
        <v>20</v>
      </c>
      <c r="E323" s="4" t="s">
        <v>20</v>
      </c>
      <c r="F323" s="4"/>
      <c r="G323" s="4"/>
      <c r="H323" s="8">
        <f t="shared" ref="H323:H335" si="286">I323+J323+K323+L323</f>
        <v>0</v>
      </c>
      <c r="I323" s="8">
        <f>I324</f>
        <v>1130.4000000000001</v>
      </c>
      <c r="J323" s="8">
        <f t="shared" ref="J323:Q323" si="287">J324</f>
        <v>0</v>
      </c>
      <c r="K323" s="8">
        <f t="shared" si="287"/>
        <v>-1130.4000000000001</v>
      </c>
      <c r="L323" s="8">
        <f t="shared" si="287"/>
        <v>0</v>
      </c>
      <c r="M323" s="8">
        <f t="shared" si="287"/>
        <v>0</v>
      </c>
      <c r="N323" s="8">
        <f t="shared" si="287"/>
        <v>1130.4000000000001</v>
      </c>
      <c r="O323" s="8">
        <f t="shared" si="287"/>
        <v>0</v>
      </c>
      <c r="P323" s="8">
        <f t="shared" si="287"/>
        <v>-1130.4000000000001</v>
      </c>
      <c r="Q323" s="8">
        <f t="shared" si="287"/>
        <v>0</v>
      </c>
    </row>
    <row r="324" spans="1:19" ht="38.25">
      <c r="A324" s="5"/>
      <c r="B324" s="25" t="s">
        <v>148</v>
      </c>
      <c r="C324" s="6"/>
      <c r="D324" s="3" t="s">
        <v>20</v>
      </c>
      <c r="E324" s="3" t="s">
        <v>20</v>
      </c>
      <c r="F324" s="3" t="s">
        <v>162</v>
      </c>
      <c r="G324" s="4"/>
      <c r="H324" s="8">
        <f t="shared" si="286"/>
        <v>0</v>
      </c>
      <c r="I324" s="12">
        <f>I325</f>
        <v>1130.4000000000001</v>
      </c>
      <c r="J324" s="12">
        <f t="shared" ref="J324:Q324" si="288">J325</f>
        <v>0</v>
      </c>
      <c r="K324" s="12">
        <f t="shared" si="288"/>
        <v>-1130.4000000000001</v>
      </c>
      <c r="L324" s="12">
        <f t="shared" si="288"/>
        <v>0</v>
      </c>
      <c r="M324" s="8">
        <f t="shared" si="288"/>
        <v>0</v>
      </c>
      <c r="N324" s="12">
        <f t="shared" si="288"/>
        <v>1130.4000000000001</v>
      </c>
      <c r="O324" s="12">
        <f t="shared" si="288"/>
        <v>0</v>
      </c>
      <c r="P324" s="12">
        <f t="shared" si="288"/>
        <v>-1130.4000000000001</v>
      </c>
      <c r="Q324" s="12">
        <f t="shared" si="288"/>
        <v>0</v>
      </c>
    </row>
    <row r="325" spans="1:19" ht="38.25">
      <c r="A325" s="5"/>
      <c r="B325" s="25" t="s">
        <v>149</v>
      </c>
      <c r="C325" s="6"/>
      <c r="D325" s="3" t="s">
        <v>20</v>
      </c>
      <c r="E325" s="3" t="s">
        <v>20</v>
      </c>
      <c r="F325" s="3" t="s">
        <v>163</v>
      </c>
      <c r="G325" s="4"/>
      <c r="H325" s="8">
        <f>SUM(I325:L325)</f>
        <v>0</v>
      </c>
      <c r="I325" s="12">
        <f>I332+I336</f>
        <v>1130.4000000000001</v>
      </c>
      <c r="J325" s="12">
        <f t="shared" ref="J325:Q325" si="289">J332+J336</f>
        <v>0</v>
      </c>
      <c r="K325" s="12">
        <f t="shared" si="289"/>
        <v>-1130.4000000000001</v>
      </c>
      <c r="L325" s="12">
        <f t="shared" si="289"/>
        <v>0</v>
      </c>
      <c r="M325" s="8">
        <f t="shared" si="289"/>
        <v>0</v>
      </c>
      <c r="N325" s="12">
        <f t="shared" si="289"/>
        <v>1130.4000000000001</v>
      </c>
      <c r="O325" s="12">
        <f t="shared" si="289"/>
        <v>0</v>
      </c>
      <c r="P325" s="12">
        <f t="shared" si="289"/>
        <v>-1130.4000000000001</v>
      </c>
      <c r="Q325" s="12">
        <f t="shared" si="289"/>
        <v>0</v>
      </c>
    </row>
    <row r="326" spans="1:19" ht="127.5" hidden="1" customHeight="1">
      <c r="A326" s="11"/>
      <c r="B326" s="28" t="s">
        <v>186</v>
      </c>
      <c r="C326" s="1"/>
      <c r="D326" s="3" t="s">
        <v>20</v>
      </c>
      <c r="E326" s="3" t="s">
        <v>20</v>
      </c>
      <c r="F326" s="3" t="s">
        <v>187</v>
      </c>
      <c r="G326" s="4"/>
      <c r="H326" s="8">
        <f t="shared" si="286"/>
        <v>4567.3999999999996</v>
      </c>
      <c r="I326" s="12">
        <f t="shared" ref="I326:K328" si="290">I327</f>
        <v>0</v>
      </c>
      <c r="J326" s="12">
        <f t="shared" si="290"/>
        <v>0</v>
      </c>
      <c r="K326" s="12">
        <f t="shared" si="290"/>
        <v>4567.3999999999996</v>
      </c>
      <c r="L326" s="12">
        <f>L327</f>
        <v>0</v>
      </c>
      <c r="M326" s="8">
        <f t="shared" ref="M326:M335" si="291">N326+O326+P326+Q326</f>
        <v>4567.3999999999996</v>
      </c>
      <c r="N326" s="12">
        <f t="shared" ref="N326:P328" si="292">N327</f>
        <v>0</v>
      </c>
      <c r="O326" s="12">
        <f t="shared" si="292"/>
        <v>0</v>
      </c>
      <c r="P326" s="12">
        <f t="shared" si="292"/>
        <v>4567.3999999999996</v>
      </c>
      <c r="Q326" s="12">
        <f>Q327</f>
        <v>0</v>
      </c>
    </row>
    <row r="327" spans="1:19" ht="63.75" hidden="1">
      <c r="A327" s="11"/>
      <c r="B327" s="1" t="s">
        <v>41</v>
      </c>
      <c r="C327" s="1"/>
      <c r="D327" s="3" t="s">
        <v>20</v>
      </c>
      <c r="E327" s="3" t="s">
        <v>20</v>
      </c>
      <c r="F327" s="3" t="s">
        <v>187</v>
      </c>
      <c r="G327" s="3" t="s">
        <v>39</v>
      </c>
      <c r="H327" s="8">
        <f t="shared" si="286"/>
        <v>4567.3999999999996</v>
      </c>
      <c r="I327" s="12">
        <f t="shared" si="290"/>
        <v>0</v>
      </c>
      <c r="J327" s="12">
        <f t="shared" si="290"/>
        <v>0</v>
      </c>
      <c r="K327" s="12">
        <f>K328+K330</f>
        <v>4567.3999999999996</v>
      </c>
      <c r="L327" s="12">
        <f>L328</f>
        <v>0</v>
      </c>
      <c r="M327" s="8">
        <f t="shared" si="291"/>
        <v>4567.3999999999996</v>
      </c>
      <c r="N327" s="12">
        <f t="shared" si="292"/>
        <v>0</v>
      </c>
      <c r="O327" s="12">
        <f t="shared" si="292"/>
        <v>0</v>
      </c>
      <c r="P327" s="12">
        <f>P328+P330</f>
        <v>4567.3999999999996</v>
      </c>
      <c r="Q327" s="12">
        <f>Q328</f>
        <v>0</v>
      </c>
    </row>
    <row r="328" spans="1:19" ht="12.75" hidden="1">
      <c r="A328" s="11"/>
      <c r="B328" s="1" t="s">
        <v>42</v>
      </c>
      <c r="C328" s="1"/>
      <c r="D328" s="3" t="s">
        <v>20</v>
      </c>
      <c r="E328" s="3" t="s">
        <v>20</v>
      </c>
      <c r="F328" s="3" t="s">
        <v>187</v>
      </c>
      <c r="G328" s="3" t="s">
        <v>40</v>
      </c>
      <c r="H328" s="8">
        <f t="shared" si="286"/>
        <v>4315.8999999999996</v>
      </c>
      <c r="I328" s="12">
        <f t="shared" si="290"/>
        <v>0</v>
      </c>
      <c r="J328" s="12">
        <f t="shared" si="290"/>
        <v>0</v>
      </c>
      <c r="K328" s="12">
        <f t="shared" si="290"/>
        <v>4315.8999999999996</v>
      </c>
      <c r="L328" s="12">
        <f>L329</f>
        <v>0</v>
      </c>
      <c r="M328" s="8">
        <f t="shared" si="291"/>
        <v>4315.8999999999996</v>
      </c>
      <c r="N328" s="12">
        <f t="shared" si="292"/>
        <v>0</v>
      </c>
      <c r="O328" s="12">
        <f t="shared" si="292"/>
        <v>0</v>
      </c>
      <c r="P328" s="12">
        <f t="shared" si="292"/>
        <v>4315.8999999999996</v>
      </c>
      <c r="Q328" s="12">
        <f>Q329</f>
        <v>0</v>
      </c>
    </row>
    <row r="329" spans="1:19" ht="25.5" hidden="1">
      <c r="A329" s="11"/>
      <c r="B329" s="1" t="s">
        <v>45</v>
      </c>
      <c r="C329" s="1"/>
      <c r="D329" s="3" t="s">
        <v>20</v>
      </c>
      <c r="E329" s="3" t="s">
        <v>20</v>
      </c>
      <c r="F329" s="3" t="s">
        <v>187</v>
      </c>
      <c r="G329" s="3" t="s">
        <v>38</v>
      </c>
      <c r="H329" s="8">
        <f t="shared" si="286"/>
        <v>4315.8999999999996</v>
      </c>
      <c r="I329" s="12">
        <v>0</v>
      </c>
      <c r="J329" s="12">
        <v>0</v>
      </c>
      <c r="K329" s="12">
        <v>4315.8999999999996</v>
      </c>
      <c r="L329" s="12">
        <v>0</v>
      </c>
      <c r="M329" s="8">
        <f t="shared" si="291"/>
        <v>4315.8999999999996</v>
      </c>
      <c r="N329" s="12">
        <v>0</v>
      </c>
      <c r="O329" s="12">
        <v>0</v>
      </c>
      <c r="P329" s="12">
        <v>4315.8999999999996</v>
      </c>
      <c r="Q329" s="12">
        <v>0</v>
      </c>
    </row>
    <row r="330" spans="1:19" ht="12.75" hidden="1">
      <c r="A330" s="11"/>
      <c r="B330" s="1" t="s">
        <v>58</v>
      </c>
      <c r="C330" s="1"/>
      <c r="D330" s="3" t="s">
        <v>20</v>
      </c>
      <c r="E330" s="3" t="s">
        <v>20</v>
      </c>
      <c r="F330" s="3" t="s">
        <v>187</v>
      </c>
      <c r="G330" s="3" t="s">
        <v>56</v>
      </c>
      <c r="H330" s="8">
        <f t="shared" ref="H330:H331" si="293">I330+J330+K330+L330</f>
        <v>251.5</v>
      </c>
      <c r="I330" s="12">
        <f>I331</f>
        <v>0</v>
      </c>
      <c r="J330" s="12">
        <f t="shared" ref="J330:L330" si="294">J331</f>
        <v>0</v>
      </c>
      <c r="K330" s="12">
        <f t="shared" si="294"/>
        <v>251.5</v>
      </c>
      <c r="L330" s="12">
        <f t="shared" si="294"/>
        <v>0</v>
      </c>
      <c r="M330" s="8">
        <f t="shared" ref="M330:M331" si="295">N330+O330+P330+Q330</f>
        <v>251.5</v>
      </c>
      <c r="N330" s="12">
        <f>N331</f>
        <v>0</v>
      </c>
      <c r="O330" s="12">
        <f t="shared" ref="O330:Q330" si="296">O331</f>
        <v>0</v>
      </c>
      <c r="P330" s="12">
        <f t="shared" si="296"/>
        <v>251.5</v>
      </c>
      <c r="Q330" s="12">
        <f t="shared" si="296"/>
        <v>0</v>
      </c>
    </row>
    <row r="331" spans="1:19" ht="25.5" hidden="1">
      <c r="A331" s="11"/>
      <c r="B331" s="1" t="s">
        <v>72</v>
      </c>
      <c r="C331" s="1"/>
      <c r="D331" s="3" t="s">
        <v>20</v>
      </c>
      <c r="E331" s="3" t="s">
        <v>20</v>
      </c>
      <c r="F331" s="3" t="s">
        <v>187</v>
      </c>
      <c r="G331" s="3" t="s">
        <v>70</v>
      </c>
      <c r="H331" s="8">
        <f t="shared" si="293"/>
        <v>251.5</v>
      </c>
      <c r="I331" s="12">
        <v>0</v>
      </c>
      <c r="J331" s="12">
        <v>0</v>
      </c>
      <c r="K331" s="12">
        <v>251.5</v>
      </c>
      <c r="L331" s="12">
        <v>0</v>
      </c>
      <c r="M331" s="8">
        <f t="shared" si="295"/>
        <v>251.5</v>
      </c>
      <c r="N331" s="12">
        <v>0</v>
      </c>
      <c r="O331" s="12">
        <v>0</v>
      </c>
      <c r="P331" s="12">
        <v>251.5</v>
      </c>
      <c r="Q331" s="12">
        <v>0</v>
      </c>
    </row>
    <row r="332" spans="1:19" ht="115.5" customHeight="1">
      <c r="A332" s="11"/>
      <c r="B332" s="1" t="s">
        <v>212</v>
      </c>
      <c r="C332" s="1"/>
      <c r="D332" s="3" t="s">
        <v>20</v>
      </c>
      <c r="E332" s="3" t="s">
        <v>20</v>
      </c>
      <c r="F332" s="3" t="s">
        <v>188</v>
      </c>
      <c r="G332" s="4"/>
      <c r="H332" s="8">
        <f t="shared" si="286"/>
        <v>-1130.4000000000001</v>
      </c>
      <c r="I332" s="12">
        <f>I333</f>
        <v>0</v>
      </c>
      <c r="J332" s="12">
        <f t="shared" ref="J332:L332" si="297">J333+J336</f>
        <v>0</v>
      </c>
      <c r="K332" s="12">
        <f t="shared" si="297"/>
        <v>-1130.4000000000001</v>
      </c>
      <c r="L332" s="12">
        <f t="shared" si="297"/>
        <v>0</v>
      </c>
      <c r="M332" s="8">
        <f t="shared" si="291"/>
        <v>-1130.4000000000001</v>
      </c>
      <c r="N332" s="12">
        <f>N333</f>
        <v>0</v>
      </c>
      <c r="O332" s="12">
        <f t="shared" ref="O332" si="298">O333+O336</f>
        <v>0</v>
      </c>
      <c r="P332" s="12">
        <f t="shared" ref="P332" si="299">P333+P336</f>
        <v>-1130.4000000000001</v>
      </c>
      <c r="Q332" s="12">
        <f t="shared" ref="Q332" si="300">Q333+Q336</f>
        <v>0</v>
      </c>
    </row>
    <row r="333" spans="1:19" ht="63.75">
      <c r="A333" s="11"/>
      <c r="B333" s="1" t="s">
        <v>41</v>
      </c>
      <c r="C333" s="1"/>
      <c r="D333" s="3" t="s">
        <v>20</v>
      </c>
      <c r="E333" s="3" t="s">
        <v>20</v>
      </c>
      <c r="F333" s="3" t="s">
        <v>188</v>
      </c>
      <c r="G333" s="3" t="s">
        <v>39</v>
      </c>
      <c r="H333" s="8">
        <f t="shared" si="286"/>
        <v>-1130.4000000000001</v>
      </c>
      <c r="I333" s="12">
        <f>I334</f>
        <v>0</v>
      </c>
      <c r="J333" s="12">
        <f t="shared" ref="I333:Q338" si="301">J334</f>
        <v>0</v>
      </c>
      <c r="K333" s="12">
        <f t="shared" si="301"/>
        <v>-1130.4000000000001</v>
      </c>
      <c r="L333" s="12">
        <f t="shared" si="301"/>
        <v>0</v>
      </c>
      <c r="M333" s="8">
        <f t="shared" si="291"/>
        <v>-1130.4000000000001</v>
      </c>
      <c r="N333" s="12">
        <f>N334</f>
        <v>0</v>
      </c>
      <c r="O333" s="12">
        <f t="shared" si="301"/>
        <v>0</v>
      </c>
      <c r="P333" s="12">
        <f t="shared" si="301"/>
        <v>-1130.4000000000001</v>
      </c>
      <c r="Q333" s="12">
        <f t="shared" si="301"/>
        <v>0</v>
      </c>
    </row>
    <row r="334" spans="1:19" ht="12.75">
      <c r="A334" s="11"/>
      <c r="B334" s="1" t="s">
        <v>42</v>
      </c>
      <c r="C334" s="1"/>
      <c r="D334" s="3" t="s">
        <v>20</v>
      </c>
      <c r="E334" s="3" t="s">
        <v>20</v>
      </c>
      <c r="F334" s="3" t="s">
        <v>188</v>
      </c>
      <c r="G334" s="3" t="s">
        <v>40</v>
      </c>
      <c r="H334" s="8">
        <f t="shared" si="286"/>
        <v>-1130.4000000000001</v>
      </c>
      <c r="I334" s="12">
        <f t="shared" si="301"/>
        <v>0</v>
      </c>
      <c r="J334" s="12">
        <f t="shared" si="301"/>
        <v>0</v>
      </c>
      <c r="K334" s="12">
        <f t="shared" si="301"/>
        <v>-1130.4000000000001</v>
      </c>
      <c r="L334" s="12">
        <f t="shared" si="301"/>
        <v>0</v>
      </c>
      <c r="M334" s="8">
        <f t="shared" si="291"/>
        <v>-1130.4000000000001</v>
      </c>
      <c r="N334" s="12">
        <f t="shared" si="301"/>
        <v>0</v>
      </c>
      <c r="O334" s="12">
        <f t="shared" si="301"/>
        <v>0</v>
      </c>
      <c r="P334" s="12">
        <f t="shared" si="301"/>
        <v>-1130.4000000000001</v>
      </c>
      <c r="Q334" s="12">
        <f t="shared" si="301"/>
        <v>0</v>
      </c>
    </row>
    <row r="335" spans="1:19" ht="25.5">
      <c r="A335" s="11"/>
      <c r="B335" s="1" t="s">
        <v>45</v>
      </c>
      <c r="C335" s="1"/>
      <c r="D335" s="3" t="s">
        <v>20</v>
      </c>
      <c r="E335" s="3" t="s">
        <v>20</v>
      </c>
      <c r="F335" s="3" t="s">
        <v>188</v>
      </c>
      <c r="G335" s="3" t="s">
        <v>38</v>
      </c>
      <c r="H335" s="8">
        <f t="shared" si="286"/>
        <v>-1130.4000000000001</v>
      </c>
      <c r="I335" s="12">
        <v>0</v>
      </c>
      <c r="J335" s="12">
        <v>0</v>
      </c>
      <c r="K335" s="12">
        <f>-1130.4</f>
        <v>-1130.4000000000001</v>
      </c>
      <c r="L335" s="12">
        <v>0</v>
      </c>
      <c r="M335" s="8">
        <f t="shared" si="291"/>
        <v>-1130.4000000000001</v>
      </c>
      <c r="N335" s="12">
        <v>0</v>
      </c>
      <c r="O335" s="12">
        <v>0</v>
      </c>
      <c r="P335" s="12">
        <f>-1130.4</f>
        <v>-1130.4000000000001</v>
      </c>
      <c r="Q335" s="12">
        <v>0</v>
      </c>
      <c r="R335" s="33"/>
    </row>
    <row r="336" spans="1:19" ht="76.5">
      <c r="A336" s="11"/>
      <c r="B336" s="1" t="s">
        <v>213</v>
      </c>
      <c r="C336" s="1"/>
      <c r="D336" s="3" t="s">
        <v>20</v>
      </c>
      <c r="E336" s="3" t="s">
        <v>20</v>
      </c>
      <c r="F336" s="3" t="s">
        <v>236</v>
      </c>
      <c r="G336" s="4"/>
      <c r="H336" s="8">
        <f t="shared" ref="H336:H339" si="302">I336+J336+K336+L336</f>
        <v>1130.4000000000001</v>
      </c>
      <c r="I336" s="12">
        <f t="shared" si="301"/>
        <v>1130.4000000000001</v>
      </c>
      <c r="J336" s="12">
        <f t="shared" si="301"/>
        <v>0</v>
      </c>
      <c r="K336" s="12">
        <f t="shared" si="301"/>
        <v>0</v>
      </c>
      <c r="L336" s="12">
        <f t="shared" si="301"/>
        <v>0</v>
      </c>
      <c r="M336" s="8">
        <f t="shared" ref="M336:M339" si="303">N336+O336+P336+Q336</f>
        <v>1130.4000000000001</v>
      </c>
      <c r="N336" s="12">
        <f t="shared" si="301"/>
        <v>1130.4000000000001</v>
      </c>
      <c r="O336" s="12">
        <f t="shared" si="301"/>
        <v>0</v>
      </c>
      <c r="P336" s="12">
        <f t="shared" si="301"/>
        <v>0</v>
      </c>
      <c r="Q336" s="12">
        <f t="shared" si="301"/>
        <v>0</v>
      </c>
    </row>
    <row r="337" spans="1:18" ht="63.75">
      <c r="A337" s="11"/>
      <c r="B337" s="1" t="s">
        <v>41</v>
      </c>
      <c r="C337" s="1"/>
      <c r="D337" s="3" t="s">
        <v>20</v>
      </c>
      <c r="E337" s="3" t="s">
        <v>20</v>
      </c>
      <c r="F337" s="3" t="s">
        <v>236</v>
      </c>
      <c r="G337" s="3" t="s">
        <v>39</v>
      </c>
      <c r="H337" s="8">
        <f t="shared" si="302"/>
        <v>1130.4000000000001</v>
      </c>
      <c r="I337" s="12">
        <f>I338</f>
        <v>1130.4000000000001</v>
      </c>
      <c r="J337" s="12">
        <f t="shared" si="301"/>
        <v>0</v>
      </c>
      <c r="K337" s="12">
        <f t="shared" si="301"/>
        <v>0</v>
      </c>
      <c r="L337" s="12">
        <f t="shared" si="301"/>
        <v>0</v>
      </c>
      <c r="M337" s="8">
        <f t="shared" si="303"/>
        <v>1130.4000000000001</v>
      </c>
      <c r="N337" s="12">
        <f>N338</f>
        <v>1130.4000000000001</v>
      </c>
      <c r="O337" s="12">
        <f t="shared" si="301"/>
        <v>0</v>
      </c>
      <c r="P337" s="12">
        <f t="shared" si="301"/>
        <v>0</v>
      </c>
      <c r="Q337" s="12">
        <f t="shared" si="301"/>
        <v>0</v>
      </c>
    </row>
    <row r="338" spans="1:18" ht="12.75">
      <c r="A338" s="11"/>
      <c r="B338" s="1" t="s">
        <v>42</v>
      </c>
      <c r="C338" s="1"/>
      <c r="D338" s="3" t="s">
        <v>20</v>
      </c>
      <c r="E338" s="3" t="s">
        <v>20</v>
      </c>
      <c r="F338" s="3" t="s">
        <v>236</v>
      </c>
      <c r="G338" s="3" t="s">
        <v>40</v>
      </c>
      <c r="H338" s="8">
        <f t="shared" si="302"/>
        <v>1130.4000000000001</v>
      </c>
      <c r="I338" s="12">
        <f t="shared" si="301"/>
        <v>1130.4000000000001</v>
      </c>
      <c r="J338" s="12">
        <f t="shared" si="301"/>
        <v>0</v>
      </c>
      <c r="K338" s="12">
        <f t="shared" si="301"/>
        <v>0</v>
      </c>
      <c r="L338" s="12">
        <f t="shared" si="301"/>
        <v>0</v>
      </c>
      <c r="M338" s="8">
        <f t="shared" si="303"/>
        <v>1130.4000000000001</v>
      </c>
      <c r="N338" s="12">
        <f t="shared" si="301"/>
        <v>1130.4000000000001</v>
      </c>
      <c r="O338" s="12">
        <f t="shared" si="301"/>
        <v>0</v>
      </c>
      <c r="P338" s="12">
        <f t="shared" si="301"/>
        <v>0</v>
      </c>
      <c r="Q338" s="12">
        <f t="shared" si="301"/>
        <v>0</v>
      </c>
    </row>
    <row r="339" spans="1:18" ht="25.5">
      <c r="A339" s="11"/>
      <c r="B339" s="1" t="s">
        <v>45</v>
      </c>
      <c r="C339" s="1"/>
      <c r="D339" s="3" t="s">
        <v>20</v>
      </c>
      <c r="E339" s="3" t="s">
        <v>20</v>
      </c>
      <c r="F339" s="3" t="s">
        <v>236</v>
      </c>
      <c r="G339" s="3" t="s">
        <v>38</v>
      </c>
      <c r="H339" s="8">
        <f t="shared" si="302"/>
        <v>1130.4000000000001</v>
      </c>
      <c r="I339" s="12">
        <f>1130.4</f>
        <v>1130.4000000000001</v>
      </c>
      <c r="J339" s="12">
        <v>0</v>
      </c>
      <c r="K339" s="12">
        <v>0</v>
      </c>
      <c r="L339" s="12">
        <v>0</v>
      </c>
      <c r="M339" s="8">
        <f t="shared" si="303"/>
        <v>1130.4000000000001</v>
      </c>
      <c r="N339" s="12">
        <f>1130.4</f>
        <v>1130.4000000000001</v>
      </c>
      <c r="O339" s="12">
        <v>0</v>
      </c>
      <c r="P339" s="12">
        <v>0</v>
      </c>
      <c r="Q339" s="12">
        <v>0</v>
      </c>
      <c r="R339" s="33"/>
    </row>
    <row r="340" spans="1:18" ht="37.5" customHeight="1">
      <c r="A340" s="5"/>
      <c r="B340" s="2" t="s">
        <v>0</v>
      </c>
      <c r="C340" s="2"/>
      <c r="D340" s="4"/>
      <c r="E340" s="4"/>
      <c r="F340" s="4"/>
      <c r="G340" s="4"/>
      <c r="H340" s="8">
        <f>I340+J340+K340+L340</f>
        <v>0</v>
      </c>
      <c r="I340" s="8">
        <f t="shared" ref="I340:Q340" si="304">I13+I294</f>
        <v>0</v>
      </c>
      <c r="J340" s="8">
        <f t="shared" si="304"/>
        <v>0</v>
      </c>
      <c r="K340" s="8">
        <f t="shared" si="304"/>
        <v>0</v>
      </c>
      <c r="L340" s="8">
        <f t="shared" si="304"/>
        <v>0</v>
      </c>
      <c r="M340" s="8">
        <f t="shared" si="304"/>
        <v>-9.0594198809412774E-14</v>
      </c>
      <c r="N340" s="8">
        <f t="shared" si="304"/>
        <v>0</v>
      </c>
      <c r="O340" s="8">
        <f t="shared" si="304"/>
        <v>0</v>
      </c>
      <c r="P340" s="8">
        <f t="shared" si="304"/>
        <v>0</v>
      </c>
      <c r="Q340" s="8">
        <f t="shared" si="304"/>
        <v>0</v>
      </c>
    </row>
    <row r="341" spans="1:18" s="50" customFormat="1" ht="39.75" customHeight="1"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1:18" s="50" customFormat="1" ht="39.75" customHeight="1"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1:18" s="50" customFormat="1" ht="39.75" customHeight="1">
      <c r="H343" s="51"/>
    </row>
    <row r="344" spans="1:18" s="50" customFormat="1" ht="39.75" customHeight="1">
      <c r="H344" s="51"/>
      <c r="M344" s="51"/>
      <c r="N344" s="51"/>
      <c r="O344" s="51"/>
      <c r="P344" s="51"/>
      <c r="Q344" s="51"/>
    </row>
    <row r="345" spans="1:18" s="50" customFormat="1" ht="39.75" customHeight="1">
      <c r="H345" s="51"/>
      <c r="M345" s="51"/>
      <c r="N345" s="51"/>
      <c r="O345" s="51"/>
      <c r="P345" s="51"/>
      <c r="Q345" s="51"/>
    </row>
    <row r="346" spans="1:18" s="50" customFormat="1" ht="39.75" customHeight="1">
      <c r="H346" s="51"/>
      <c r="M346" s="51"/>
      <c r="N346" s="51"/>
      <c r="O346" s="51"/>
      <c r="P346" s="51"/>
      <c r="Q346" s="51"/>
    </row>
    <row r="347" spans="1:18" s="50" customFormat="1" ht="39.75" customHeight="1">
      <c r="H347" s="51"/>
      <c r="M347" s="51"/>
      <c r="N347" s="51"/>
      <c r="O347" s="51"/>
      <c r="P347" s="51"/>
      <c r="Q347" s="51"/>
    </row>
    <row r="348" spans="1:18" s="50" customFormat="1" ht="39.75" customHeight="1">
      <c r="H348" s="51"/>
      <c r="M348" s="51"/>
      <c r="N348" s="51"/>
      <c r="O348" s="51"/>
      <c r="P348" s="51"/>
      <c r="Q348" s="51"/>
    </row>
    <row r="349" spans="1:18" s="50" customFormat="1" ht="39.75" customHeight="1">
      <c r="H349" s="51"/>
      <c r="M349" s="51"/>
      <c r="N349" s="51"/>
      <c r="O349" s="51"/>
      <c r="P349" s="51"/>
      <c r="Q349" s="51"/>
    </row>
    <row r="350" spans="1:18" ht="39.75" customHeight="1">
      <c r="H350" s="34"/>
      <c r="I350" s="35"/>
      <c r="J350" s="35"/>
      <c r="K350" s="35"/>
      <c r="L350" s="35"/>
    </row>
    <row r="351" spans="1:18" ht="39.75" customHeight="1">
      <c r="H351" s="34"/>
      <c r="I351" s="34"/>
      <c r="J351" s="34"/>
      <c r="K351" s="34"/>
      <c r="L351" s="34"/>
    </row>
    <row r="352" spans="1:18" ht="39.75" customHeight="1">
      <c r="H352" s="34"/>
      <c r="I352" s="34"/>
      <c r="J352" s="34"/>
      <c r="K352" s="34"/>
      <c r="L352" s="34"/>
    </row>
    <row r="353" spans="8:12" ht="39.75" customHeight="1">
      <c r="H353" s="34"/>
      <c r="I353" s="34"/>
      <c r="J353" s="34"/>
      <c r="K353" s="34"/>
      <c r="L353" s="34"/>
    </row>
    <row r="354" spans="8:12" ht="39.75" customHeight="1">
      <c r="H354" s="34"/>
      <c r="I354" s="35"/>
      <c r="J354" s="35"/>
      <c r="K354" s="35"/>
      <c r="L354" s="35"/>
    </row>
    <row r="355" spans="8:12" ht="39.75" customHeight="1">
      <c r="H355" s="34"/>
      <c r="I355" s="35"/>
      <c r="J355" s="34"/>
      <c r="K355" s="34"/>
      <c r="L355" s="34"/>
    </row>
  </sheetData>
  <autoFilter ref="A12:X342"/>
  <mergeCells count="16">
    <mergeCell ref="N2:Q2"/>
    <mergeCell ref="N3:Q3"/>
    <mergeCell ref="A8:Q8"/>
    <mergeCell ref="P1:Q1"/>
    <mergeCell ref="G10:G11"/>
    <mergeCell ref="H10:L10"/>
    <mergeCell ref="M10:Q10"/>
    <mergeCell ref="A10:A11"/>
    <mergeCell ref="B10:B11"/>
    <mergeCell ref="C10:C11"/>
    <mergeCell ref="D10:D11"/>
    <mergeCell ref="E10:E11"/>
    <mergeCell ref="F10:F11"/>
    <mergeCell ref="A5:Q5"/>
    <mergeCell ref="A6:Q6"/>
    <mergeCell ref="A7:Q7"/>
  </mergeCells>
  <pageMargins left="0.31496062992125984" right="0.31496062992125984" top="0.31496062992125984" bottom="0.27559055118110237" header="0.31496062992125984" footer="0.31496062992125984"/>
  <pageSetup paperSize="9" scale="70" firstPageNumber="174" fitToHeight="11" orientation="landscape" r:id="rId1"/>
  <rowBreaks count="7" manualBreakCount="7">
    <brk id="95" max="16" man="1"/>
    <brk id="131" max="16" man="1"/>
    <brk id="196" max="16383" man="1"/>
    <brk id="223" max="16" man="1"/>
    <brk id="250" max="16383" man="1"/>
    <brk id="285" max="16" man="1"/>
    <brk id="2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workbookViewId="0">
      <selection activeCell="K2" sqref="K2:N4"/>
    </sheetView>
  </sheetViews>
  <sheetFormatPr defaultColWidth="9.140625" defaultRowHeight="15"/>
  <cols>
    <col min="1" max="1" width="4.140625" style="97" customWidth="1"/>
    <col min="2" max="2" width="46.5703125" style="65" customWidth="1"/>
    <col min="3" max="3" width="4.85546875" style="65" customWidth="1"/>
    <col min="4" max="4" width="4.28515625" style="65" customWidth="1"/>
    <col min="5" max="5" width="11.5703125" style="102" customWidth="1"/>
    <col min="6" max="6" width="12" style="65" customWidth="1"/>
    <col min="7" max="7" width="13.140625" style="65" customWidth="1"/>
    <col min="8" max="8" width="12.7109375" style="65" customWidth="1"/>
    <col min="9" max="9" width="12" style="65" customWidth="1"/>
    <col min="10" max="10" width="10.42578125" style="65" customWidth="1"/>
    <col min="11" max="11" width="12" style="65" customWidth="1"/>
    <col min="12" max="12" width="11.140625" style="65" customWidth="1"/>
    <col min="13" max="13" width="12.5703125" style="69" customWidth="1"/>
    <col min="14" max="14" width="12.28515625" style="65" customWidth="1"/>
    <col min="15" max="16" width="9.140625" style="65"/>
    <col min="17" max="17" width="9.28515625" style="65" bestFit="1" customWidth="1"/>
    <col min="18" max="256" width="9.140625" style="65"/>
    <col min="257" max="257" width="4.140625" style="65" customWidth="1"/>
    <col min="258" max="258" width="46.5703125" style="65" customWidth="1"/>
    <col min="259" max="259" width="4.85546875" style="65" customWidth="1"/>
    <col min="260" max="260" width="4.28515625" style="65" customWidth="1"/>
    <col min="261" max="261" width="11.5703125" style="65" customWidth="1"/>
    <col min="262" max="262" width="12" style="65" customWidth="1"/>
    <col min="263" max="263" width="11.7109375" style="65" customWidth="1"/>
    <col min="264" max="264" width="11.140625" style="65" customWidth="1"/>
    <col min="265" max="265" width="12.85546875" style="65" customWidth="1"/>
    <col min="266" max="268" width="9.28515625" style="65" bestFit="1" customWidth="1"/>
    <col min="269" max="269" width="13.28515625" style="65" customWidth="1"/>
    <col min="270" max="272" width="9.140625" style="65"/>
    <col min="273" max="273" width="9.28515625" style="65" bestFit="1" customWidth="1"/>
    <col min="274" max="512" width="9.140625" style="65"/>
    <col min="513" max="513" width="4.140625" style="65" customWidth="1"/>
    <col min="514" max="514" width="46.5703125" style="65" customWidth="1"/>
    <col min="515" max="515" width="4.85546875" style="65" customWidth="1"/>
    <col min="516" max="516" width="4.28515625" style="65" customWidth="1"/>
    <col min="517" max="517" width="11.5703125" style="65" customWidth="1"/>
    <col min="518" max="518" width="12" style="65" customWidth="1"/>
    <col min="519" max="519" width="11.7109375" style="65" customWidth="1"/>
    <col min="520" max="520" width="11.140625" style="65" customWidth="1"/>
    <col min="521" max="521" width="12.85546875" style="65" customWidth="1"/>
    <col min="522" max="524" width="9.28515625" style="65" bestFit="1" customWidth="1"/>
    <col min="525" max="525" width="13.28515625" style="65" customWidth="1"/>
    <col min="526" max="528" width="9.140625" style="65"/>
    <col min="529" max="529" width="9.28515625" style="65" bestFit="1" customWidth="1"/>
    <col min="530" max="768" width="9.140625" style="65"/>
    <col min="769" max="769" width="4.140625" style="65" customWidth="1"/>
    <col min="770" max="770" width="46.5703125" style="65" customWidth="1"/>
    <col min="771" max="771" width="4.85546875" style="65" customWidth="1"/>
    <col min="772" max="772" width="4.28515625" style="65" customWidth="1"/>
    <col min="773" max="773" width="11.5703125" style="65" customWidth="1"/>
    <col min="774" max="774" width="12" style="65" customWidth="1"/>
    <col min="775" max="775" width="11.7109375" style="65" customWidth="1"/>
    <col min="776" max="776" width="11.140625" style="65" customWidth="1"/>
    <col min="777" max="777" width="12.85546875" style="65" customWidth="1"/>
    <col min="778" max="780" width="9.28515625" style="65" bestFit="1" customWidth="1"/>
    <col min="781" max="781" width="13.28515625" style="65" customWidth="1"/>
    <col min="782" max="784" width="9.140625" style="65"/>
    <col min="785" max="785" width="9.28515625" style="65" bestFit="1" customWidth="1"/>
    <col min="786" max="1024" width="9.140625" style="65"/>
    <col min="1025" max="1025" width="4.140625" style="65" customWidth="1"/>
    <col min="1026" max="1026" width="46.5703125" style="65" customWidth="1"/>
    <col min="1027" max="1027" width="4.85546875" style="65" customWidth="1"/>
    <col min="1028" max="1028" width="4.28515625" style="65" customWidth="1"/>
    <col min="1029" max="1029" width="11.5703125" style="65" customWidth="1"/>
    <col min="1030" max="1030" width="12" style="65" customWidth="1"/>
    <col min="1031" max="1031" width="11.7109375" style="65" customWidth="1"/>
    <col min="1032" max="1032" width="11.140625" style="65" customWidth="1"/>
    <col min="1033" max="1033" width="12.85546875" style="65" customWidth="1"/>
    <col min="1034" max="1036" width="9.28515625" style="65" bestFit="1" customWidth="1"/>
    <col min="1037" max="1037" width="13.28515625" style="65" customWidth="1"/>
    <col min="1038" max="1040" width="9.140625" style="65"/>
    <col min="1041" max="1041" width="9.28515625" style="65" bestFit="1" customWidth="1"/>
    <col min="1042" max="1280" width="9.140625" style="65"/>
    <col min="1281" max="1281" width="4.140625" style="65" customWidth="1"/>
    <col min="1282" max="1282" width="46.5703125" style="65" customWidth="1"/>
    <col min="1283" max="1283" width="4.85546875" style="65" customWidth="1"/>
    <col min="1284" max="1284" width="4.28515625" style="65" customWidth="1"/>
    <col min="1285" max="1285" width="11.5703125" style="65" customWidth="1"/>
    <col min="1286" max="1286" width="12" style="65" customWidth="1"/>
    <col min="1287" max="1287" width="11.7109375" style="65" customWidth="1"/>
    <col min="1288" max="1288" width="11.140625" style="65" customWidth="1"/>
    <col min="1289" max="1289" width="12.85546875" style="65" customWidth="1"/>
    <col min="1290" max="1292" width="9.28515625" style="65" bestFit="1" customWidth="1"/>
    <col min="1293" max="1293" width="13.28515625" style="65" customWidth="1"/>
    <col min="1294" max="1296" width="9.140625" style="65"/>
    <col min="1297" max="1297" width="9.28515625" style="65" bestFit="1" customWidth="1"/>
    <col min="1298" max="1536" width="9.140625" style="65"/>
    <col min="1537" max="1537" width="4.140625" style="65" customWidth="1"/>
    <col min="1538" max="1538" width="46.5703125" style="65" customWidth="1"/>
    <col min="1539" max="1539" width="4.85546875" style="65" customWidth="1"/>
    <col min="1540" max="1540" width="4.28515625" style="65" customWidth="1"/>
    <col min="1541" max="1541" width="11.5703125" style="65" customWidth="1"/>
    <col min="1542" max="1542" width="12" style="65" customWidth="1"/>
    <col min="1543" max="1543" width="11.7109375" style="65" customWidth="1"/>
    <col min="1544" max="1544" width="11.140625" style="65" customWidth="1"/>
    <col min="1545" max="1545" width="12.85546875" style="65" customWidth="1"/>
    <col min="1546" max="1548" width="9.28515625" style="65" bestFit="1" customWidth="1"/>
    <col min="1549" max="1549" width="13.28515625" style="65" customWidth="1"/>
    <col min="1550" max="1552" width="9.140625" style="65"/>
    <col min="1553" max="1553" width="9.28515625" style="65" bestFit="1" customWidth="1"/>
    <col min="1554" max="1792" width="9.140625" style="65"/>
    <col min="1793" max="1793" width="4.140625" style="65" customWidth="1"/>
    <col min="1794" max="1794" width="46.5703125" style="65" customWidth="1"/>
    <col min="1795" max="1795" width="4.85546875" style="65" customWidth="1"/>
    <col min="1796" max="1796" width="4.28515625" style="65" customWidth="1"/>
    <col min="1797" max="1797" width="11.5703125" style="65" customWidth="1"/>
    <col min="1798" max="1798" width="12" style="65" customWidth="1"/>
    <col min="1799" max="1799" width="11.7109375" style="65" customWidth="1"/>
    <col min="1800" max="1800" width="11.140625" style="65" customWidth="1"/>
    <col min="1801" max="1801" width="12.85546875" style="65" customWidth="1"/>
    <col min="1802" max="1804" width="9.28515625" style="65" bestFit="1" customWidth="1"/>
    <col min="1805" max="1805" width="13.28515625" style="65" customWidth="1"/>
    <col min="1806" max="1808" width="9.140625" style="65"/>
    <col min="1809" max="1809" width="9.28515625" style="65" bestFit="1" customWidth="1"/>
    <col min="1810" max="2048" width="9.140625" style="65"/>
    <col min="2049" max="2049" width="4.140625" style="65" customWidth="1"/>
    <col min="2050" max="2050" width="46.5703125" style="65" customWidth="1"/>
    <col min="2051" max="2051" width="4.85546875" style="65" customWidth="1"/>
    <col min="2052" max="2052" width="4.28515625" style="65" customWidth="1"/>
    <col min="2053" max="2053" width="11.5703125" style="65" customWidth="1"/>
    <col min="2054" max="2054" width="12" style="65" customWidth="1"/>
    <col min="2055" max="2055" width="11.7109375" style="65" customWidth="1"/>
    <col min="2056" max="2056" width="11.140625" style="65" customWidth="1"/>
    <col min="2057" max="2057" width="12.85546875" style="65" customWidth="1"/>
    <col min="2058" max="2060" width="9.28515625" style="65" bestFit="1" customWidth="1"/>
    <col min="2061" max="2061" width="13.28515625" style="65" customWidth="1"/>
    <col min="2062" max="2064" width="9.140625" style="65"/>
    <col min="2065" max="2065" width="9.28515625" style="65" bestFit="1" customWidth="1"/>
    <col min="2066" max="2304" width="9.140625" style="65"/>
    <col min="2305" max="2305" width="4.140625" style="65" customWidth="1"/>
    <col min="2306" max="2306" width="46.5703125" style="65" customWidth="1"/>
    <col min="2307" max="2307" width="4.85546875" style="65" customWidth="1"/>
    <col min="2308" max="2308" width="4.28515625" style="65" customWidth="1"/>
    <col min="2309" max="2309" width="11.5703125" style="65" customWidth="1"/>
    <col min="2310" max="2310" width="12" style="65" customWidth="1"/>
    <col min="2311" max="2311" width="11.7109375" style="65" customWidth="1"/>
    <col min="2312" max="2312" width="11.140625" style="65" customWidth="1"/>
    <col min="2313" max="2313" width="12.85546875" style="65" customWidth="1"/>
    <col min="2314" max="2316" width="9.28515625" style="65" bestFit="1" customWidth="1"/>
    <col min="2317" max="2317" width="13.28515625" style="65" customWidth="1"/>
    <col min="2318" max="2320" width="9.140625" style="65"/>
    <col min="2321" max="2321" width="9.28515625" style="65" bestFit="1" customWidth="1"/>
    <col min="2322" max="2560" width="9.140625" style="65"/>
    <col min="2561" max="2561" width="4.140625" style="65" customWidth="1"/>
    <col min="2562" max="2562" width="46.5703125" style="65" customWidth="1"/>
    <col min="2563" max="2563" width="4.85546875" style="65" customWidth="1"/>
    <col min="2564" max="2564" width="4.28515625" style="65" customWidth="1"/>
    <col min="2565" max="2565" width="11.5703125" style="65" customWidth="1"/>
    <col min="2566" max="2566" width="12" style="65" customWidth="1"/>
    <col min="2567" max="2567" width="11.7109375" style="65" customWidth="1"/>
    <col min="2568" max="2568" width="11.140625" style="65" customWidth="1"/>
    <col min="2569" max="2569" width="12.85546875" style="65" customWidth="1"/>
    <col min="2570" max="2572" width="9.28515625" style="65" bestFit="1" customWidth="1"/>
    <col min="2573" max="2573" width="13.28515625" style="65" customWidth="1"/>
    <col min="2574" max="2576" width="9.140625" style="65"/>
    <col min="2577" max="2577" width="9.28515625" style="65" bestFit="1" customWidth="1"/>
    <col min="2578" max="2816" width="9.140625" style="65"/>
    <col min="2817" max="2817" width="4.140625" style="65" customWidth="1"/>
    <col min="2818" max="2818" width="46.5703125" style="65" customWidth="1"/>
    <col min="2819" max="2819" width="4.85546875" style="65" customWidth="1"/>
    <col min="2820" max="2820" width="4.28515625" style="65" customWidth="1"/>
    <col min="2821" max="2821" width="11.5703125" style="65" customWidth="1"/>
    <col min="2822" max="2822" width="12" style="65" customWidth="1"/>
    <col min="2823" max="2823" width="11.7109375" style="65" customWidth="1"/>
    <col min="2824" max="2824" width="11.140625" style="65" customWidth="1"/>
    <col min="2825" max="2825" width="12.85546875" style="65" customWidth="1"/>
    <col min="2826" max="2828" width="9.28515625" style="65" bestFit="1" customWidth="1"/>
    <col min="2829" max="2829" width="13.28515625" style="65" customWidth="1"/>
    <col min="2830" max="2832" width="9.140625" style="65"/>
    <col min="2833" max="2833" width="9.28515625" style="65" bestFit="1" customWidth="1"/>
    <col min="2834" max="3072" width="9.140625" style="65"/>
    <col min="3073" max="3073" width="4.140625" style="65" customWidth="1"/>
    <col min="3074" max="3074" width="46.5703125" style="65" customWidth="1"/>
    <col min="3075" max="3075" width="4.85546875" style="65" customWidth="1"/>
    <col min="3076" max="3076" width="4.28515625" style="65" customWidth="1"/>
    <col min="3077" max="3077" width="11.5703125" style="65" customWidth="1"/>
    <col min="3078" max="3078" width="12" style="65" customWidth="1"/>
    <col min="3079" max="3079" width="11.7109375" style="65" customWidth="1"/>
    <col min="3080" max="3080" width="11.140625" style="65" customWidth="1"/>
    <col min="3081" max="3081" width="12.85546875" style="65" customWidth="1"/>
    <col min="3082" max="3084" width="9.28515625" style="65" bestFit="1" customWidth="1"/>
    <col min="3085" max="3085" width="13.28515625" style="65" customWidth="1"/>
    <col min="3086" max="3088" width="9.140625" style="65"/>
    <col min="3089" max="3089" width="9.28515625" style="65" bestFit="1" customWidth="1"/>
    <col min="3090" max="3328" width="9.140625" style="65"/>
    <col min="3329" max="3329" width="4.140625" style="65" customWidth="1"/>
    <col min="3330" max="3330" width="46.5703125" style="65" customWidth="1"/>
    <col min="3331" max="3331" width="4.85546875" style="65" customWidth="1"/>
    <col min="3332" max="3332" width="4.28515625" style="65" customWidth="1"/>
    <col min="3333" max="3333" width="11.5703125" style="65" customWidth="1"/>
    <col min="3334" max="3334" width="12" style="65" customWidth="1"/>
    <col min="3335" max="3335" width="11.7109375" style="65" customWidth="1"/>
    <col min="3336" max="3336" width="11.140625" style="65" customWidth="1"/>
    <col min="3337" max="3337" width="12.85546875" style="65" customWidth="1"/>
    <col min="3338" max="3340" width="9.28515625" style="65" bestFit="1" customWidth="1"/>
    <col min="3341" max="3341" width="13.28515625" style="65" customWidth="1"/>
    <col min="3342" max="3344" width="9.140625" style="65"/>
    <col min="3345" max="3345" width="9.28515625" style="65" bestFit="1" customWidth="1"/>
    <col min="3346" max="3584" width="9.140625" style="65"/>
    <col min="3585" max="3585" width="4.140625" style="65" customWidth="1"/>
    <col min="3586" max="3586" width="46.5703125" style="65" customWidth="1"/>
    <col min="3587" max="3587" width="4.85546875" style="65" customWidth="1"/>
    <col min="3588" max="3588" width="4.28515625" style="65" customWidth="1"/>
    <col min="3589" max="3589" width="11.5703125" style="65" customWidth="1"/>
    <col min="3590" max="3590" width="12" style="65" customWidth="1"/>
    <col min="3591" max="3591" width="11.7109375" style="65" customWidth="1"/>
    <col min="3592" max="3592" width="11.140625" style="65" customWidth="1"/>
    <col min="3593" max="3593" width="12.85546875" style="65" customWidth="1"/>
    <col min="3594" max="3596" width="9.28515625" style="65" bestFit="1" customWidth="1"/>
    <col min="3597" max="3597" width="13.28515625" style="65" customWidth="1"/>
    <col min="3598" max="3600" width="9.140625" style="65"/>
    <col min="3601" max="3601" width="9.28515625" style="65" bestFit="1" customWidth="1"/>
    <col min="3602" max="3840" width="9.140625" style="65"/>
    <col min="3841" max="3841" width="4.140625" style="65" customWidth="1"/>
    <col min="3842" max="3842" width="46.5703125" style="65" customWidth="1"/>
    <col min="3843" max="3843" width="4.85546875" style="65" customWidth="1"/>
    <col min="3844" max="3844" width="4.28515625" style="65" customWidth="1"/>
    <col min="3845" max="3845" width="11.5703125" style="65" customWidth="1"/>
    <col min="3846" max="3846" width="12" style="65" customWidth="1"/>
    <col min="3847" max="3847" width="11.7109375" style="65" customWidth="1"/>
    <col min="3848" max="3848" width="11.140625" style="65" customWidth="1"/>
    <col min="3849" max="3849" width="12.85546875" style="65" customWidth="1"/>
    <col min="3850" max="3852" width="9.28515625" style="65" bestFit="1" customWidth="1"/>
    <col min="3853" max="3853" width="13.28515625" style="65" customWidth="1"/>
    <col min="3854" max="3856" width="9.140625" style="65"/>
    <col min="3857" max="3857" width="9.28515625" style="65" bestFit="1" customWidth="1"/>
    <col min="3858" max="4096" width="9.140625" style="65"/>
    <col min="4097" max="4097" width="4.140625" style="65" customWidth="1"/>
    <col min="4098" max="4098" width="46.5703125" style="65" customWidth="1"/>
    <col min="4099" max="4099" width="4.85546875" style="65" customWidth="1"/>
    <col min="4100" max="4100" width="4.28515625" style="65" customWidth="1"/>
    <col min="4101" max="4101" width="11.5703125" style="65" customWidth="1"/>
    <col min="4102" max="4102" width="12" style="65" customWidth="1"/>
    <col min="4103" max="4103" width="11.7109375" style="65" customWidth="1"/>
    <col min="4104" max="4104" width="11.140625" style="65" customWidth="1"/>
    <col min="4105" max="4105" width="12.85546875" style="65" customWidth="1"/>
    <col min="4106" max="4108" width="9.28515625" style="65" bestFit="1" customWidth="1"/>
    <col min="4109" max="4109" width="13.28515625" style="65" customWidth="1"/>
    <col min="4110" max="4112" width="9.140625" style="65"/>
    <col min="4113" max="4113" width="9.28515625" style="65" bestFit="1" customWidth="1"/>
    <col min="4114" max="4352" width="9.140625" style="65"/>
    <col min="4353" max="4353" width="4.140625" style="65" customWidth="1"/>
    <col min="4354" max="4354" width="46.5703125" style="65" customWidth="1"/>
    <col min="4355" max="4355" width="4.85546875" style="65" customWidth="1"/>
    <col min="4356" max="4356" width="4.28515625" style="65" customWidth="1"/>
    <col min="4357" max="4357" width="11.5703125" style="65" customWidth="1"/>
    <col min="4358" max="4358" width="12" style="65" customWidth="1"/>
    <col min="4359" max="4359" width="11.7109375" style="65" customWidth="1"/>
    <col min="4360" max="4360" width="11.140625" style="65" customWidth="1"/>
    <col min="4361" max="4361" width="12.85546875" style="65" customWidth="1"/>
    <col min="4362" max="4364" width="9.28515625" style="65" bestFit="1" customWidth="1"/>
    <col min="4365" max="4365" width="13.28515625" style="65" customWidth="1"/>
    <col min="4366" max="4368" width="9.140625" style="65"/>
    <col min="4369" max="4369" width="9.28515625" style="65" bestFit="1" customWidth="1"/>
    <col min="4370" max="4608" width="9.140625" style="65"/>
    <col min="4609" max="4609" width="4.140625" style="65" customWidth="1"/>
    <col min="4610" max="4610" width="46.5703125" style="65" customWidth="1"/>
    <col min="4611" max="4611" width="4.85546875" style="65" customWidth="1"/>
    <col min="4612" max="4612" width="4.28515625" style="65" customWidth="1"/>
    <col min="4613" max="4613" width="11.5703125" style="65" customWidth="1"/>
    <col min="4614" max="4614" width="12" style="65" customWidth="1"/>
    <col min="4615" max="4615" width="11.7109375" style="65" customWidth="1"/>
    <col min="4616" max="4616" width="11.140625" style="65" customWidth="1"/>
    <col min="4617" max="4617" width="12.85546875" style="65" customWidth="1"/>
    <col min="4618" max="4620" width="9.28515625" style="65" bestFit="1" customWidth="1"/>
    <col min="4621" max="4621" width="13.28515625" style="65" customWidth="1"/>
    <col min="4622" max="4624" width="9.140625" style="65"/>
    <col min="4625" max="4625" width="9.28515625" style="65" bestFit="1" customWidth="1"/>
    <col min="4626" max="4864" width="9.140625" style="65"/>
    <col min="4865" max="4865" width="4.140625" style="65" customWidth="1"/>
    <col min="4866" max="4866" width="46.5703125" style="65" customWidth="1"/>
    <col min="4867" max="4867" width="4.85546875" style="65" customWidth="1"/>
    <col min="4868" max="4868" width="4.28515625" style="65" customWidth="1"/>
    <col min="4869" max="4869" width="11.5703125" style="65" customWidth="1"/>
    <col min="4870" max="4870" width="12" style="65" customWidth="1"/>
    <col min="4871" max="4871" width="11.7109375" style="65" customWidth="1"/>
    <col min="4872" max="4872" width="11.140625" style="65" customWidth="1"/>
    <col min="4873" max="4873" width="12.85546875" style="65" customWidth="1"/>
    <col min="4874" max="4876" width="9.28515625" style="65" bestFit="1" customWidth="1"/>
    <col min="4877" max="4877" width="13.28515625" style="65" customWidth="1"/>
    <col min="4878" max="4880" width="9.140625" style="65"/>
    <col min="4881" max="4881" width="9.28515625" style="65" bestFit="1" customWidth="1"/>
    <col min="4882" max="5120" width="9.140625" style="65"/>
    <col min="5121" max="5121" width="4.140625" style="65" customWidth="1"/>
    <col min="5122" max="5122" width="46.5703125" style="65" customWidth="1"/>
    <col min="5123" max="5123" width="4.85546875" style="65" customWidth="1"/>
    <col min="5124" max="5124" width="4.28515625" style="65" customWidth="1"/>
    <col min="5125" max="5125" width="11.5703125" style="65" customWidth="1"/>
    <col min="5126" max="5126" width="12" style="65" customWidth="1"/>
    <col min="5127" max="5127" width="11.7109375" style="65" customWidth="1"/>
    <col min="5128" max="5128" width="11.140625" style="65" customWidth="1"/>
    <col min="5129" max="5129" width="12.85546875" style="65" customWidth="1"/>
    <col min="5130" max="5132" width="9.28515625" style="65" bestFit="1" customWidth="1"/>
    <col min="5133" max="5133" width="13.28515625" style="65" customWidth="1"/>
    <col min="5134" max="5136" width="9.140625" style="65"/>
    <col min="5137" max="5137" width="9.28515625" style="65" bestFit="1" customWidth="1"/>
    <col min="5138" max="5376" width="9.140625" style="65"/>
    <col min="5377" max="5377" width="4.140625" style="65" customWidth="1"/>
    <col min="5378" max="5378" width="46.5703125" style="65" customWidth="1"/>
    <col min="5379" max="5379" width="4.85546875" style="65" customWidth="1"/>
    <col min="5380" max="5380" width="4.28515625" style="65" customWidth="1"/>
    <col min="5381" max="5381" width="11.5703125" style="65" customWidth="1"/>
    <col min="5382" max="5382" width="12" style="65" customWidth="1"/>
    <col min="5383" max="5383" width="11.7109375" style="65" customWidth="1"/>
    <col min="5384" max="5384" width="11.140625" style="65" customWidth="1"/>
    <col min="5385" max="5385" width="12.85546875" style="65" customWidth="1"/>
    <col min="5386" max="5388" width="9.28515625" style="65" bestFit="1" customWidth="1"/>
    <col min="5389" max="5389" width="13.28515625" style="65" customWidth="1"/>
    <col min="5390" max="5392" width="9.140625" style="65"/>
    <col min="5393" max="5393" width="9.28515625" style="65" bestFit="1" customWidth="1"/>
    <col min="5394" max="5632" width="9.140625" style="65"/>
    <col min="5633" max="5633" width="4.140625" style="65" customWidth="1"/>
    <col min="5634" max="5634" width="46.5703125" style="65" customWidth="1"/>
    <col min="5635" max="5635" width="4.85546875" style="65" customWidth="1"/>
    <col min="5636" max="5636" width="4.28515625" style="65" customWidth="1"/>
    <col min="5637" max="5637" width="11.5703125" style="65" customWidth="1"/>
    <col min="5638" max="5638" width="12" style="65" customWidth="1"/>
    <col min="5639" max="5639" width="11.7109375" style="65" customWidth="1"/>
    <col min="5640" max="5640" width="11.140625" style="65" customWidth="1"/>
    <col min="5641" max="5641" width="12.85546875" style="65" customWidth="1"/>
    <col min="5642" max="5644" width="9.28515625" style="65" bestFit="1" customWidth="1"/>
    <col min="5645" max="5645" width="13.28515625" style="65" customWidth="1"/>
    <col min="5646" max="5648" width="9.140625" style="65"/>
    <col min="5649" max="5649" width="9.28515625" style="65" bestFit="1" customWidth="1"/>
    <col min="5650" max="5888" width="9.140625" style="65"/>
    <col min="5889" max="5889" width="4.140625" style="65" customWidth="1"/>
    <col min="5890" max="5890" width="46.5703125" style="65" customWidth="1"/>
    <col min="5891" max="5891" width="4.85546875" style="65" customWidth="1"/>
    <col min="5892" max="5892" width="4.28515625" style="65" customWidth="1"/>
    <col min="5893" max="5893" width="11.5703125" style="65" customWidth="1"/>
    <col min="5894" max="5894" width="12" style="65" customWidth="1"/>
    <col min="5895" max="5895" width="11.7109375" style="65" customWidth="1"/>
    <col min="5896" max="5896" width="11.140625" style="65" customWidth="1"/>
    <col min="5897" max="5897" width="12.85546875" style="65" customWidth="1"/>
    <col min="5898" max="5900" width="9.28515625" style="65" bestFit="1" customWidth="1"/>
    <col min="5901" max="5901" width="13.28515625" style="65" customWidth="1"/>
    <col min="5902" max="5904" width="9.140625" style="65"/>
    <col min="5905" max="5905" width="9.28515625" style="65" bestFit="1" customWidth="1"/>
    <col min="5906" max="6144" width="9.140625" style="65"/>
    <col min="6145" max="6145" width="4.140625" style="65" customWidth="1"/>
    <col min="6146" max="6146" width="46.5703125" style="65" customWidth="1"/>
    <col min="6147" max="6147" width="4.85546875" style="65" customWidth="1"/>
    <col min="6148" max="6148" width="4.28515625" style="65" customWidth="1"/>
    <col min="6149" max="6149" width="11.5703125" style="65" customWidth="1"/>
    <col min="6150" max="6150" width="12" style="65" customWidth="1"/>
    <col min="6151" max="6151" width="11.7109375" style="65" customWidth="1"/>
    <col min="6152" max="6152" width="11.140625" style="65" customWidth="1"/>
    <col min="6153" max="6153" width="12.85546875" style="65" customWidth="1"/>
    <col min="6154" max="6156" width="9.28515625" style="65" bestFit="1" customWidth="1"/>
    <col min="6157" max="6157" width="13.28515625" style="65" customWidth="1"/>
    <col min="6158" max="6160" width="9.140625" style="65"/>
    <col min="6161" max="6161" width="9.28515625" style="65" bestFit="1" customWidth="1"/>
    <col min="6162" max="6400" width="9.140625" style="65"/>
    <col min="6401" max="6401" width="4.140625" style="65" customWidth="1"/>
    <col min="6402" max="6402" width="46.5703125" style="65" customWidth="1"/>
    <col min="6403" max="6403" width="4.85546875" style="65" customWidth="1"/>
    <col min="6404" max="6404" width="4.28515625" style="65" customWidth="1"/>
    <col min="6405" max="6405" width="11.5703125" style="65" customWidth="1"/>
    <col min="6406" max="6406" width="12" style="65" customWidth="1"/>
    <col min="6407" max="6407" width="11.7109375" style="65" customWidth="1"/>
    <col min="6408" max="6408" width="11.140625" style="65" customWidth="1"/>
    <col min="6409" max="6409" width="12.85546875" style="65" customWidth="1"/>
    <col min="6410" max="6412" width="9.28515625" style="65" bestFit="1" customWidth="1"/>
    <col min="6413" max="6413" width="13.28515625" style="65" customWidth="1"/>
    <col min="6414" max="6416" width="9.140625" style="65"/>
    <col min="6417" max="6417" width="9.28515625" style="65" bestFit="1" customWidth="1"/>
    <col min="6418" max="6656" width="9.140625" style="65"/>
    <col min="6657" max="6657" width="4.140625" style="65" customWidth="1"/>
    <col min="6658" max="6658" width="46.5703125" style="65" customWidth="1"/>
    <col min="6659" max="6659" width="4.85546875" style="65" customWidth="1"/>
    <col min="6660" max="6660" width="4.28515625" style="65" customWidth="1"/>
    <col min="6661" max="6661" width="11.5703125" style="65" customWidth="1"/>
    <col min="6662" max="6662" width="12" style="65" customWidth="1"/>
    <col min="6663" max="6663" width="11.7109375" style="65" customWidth="1"/>
    <col min="6664" max="6664" width="11.140625" style="65" customWidth="1"/>
    <col min="6665" max="6665" width="12.85546875" style="65" customWidth="1"/>
    <col min="6666" max="6668" width="9.28515625" style="65" bestFit="1" customWidth="1"/>
    <col min="6669" max="6669" width="13.28515625" style="65" customWidth="1"/>
    <col min="6670" max="6672" width="9.140625" style="65"/>
    <col min="6673" max="6673" width="9.28515625" style="65" bestFit="1" customWidth="1"/>
    <col min="6674" max="6912" width="9.140625" style="65"/>
    <col min="6913" max="6913" width="4.140625" style="65" customWidth="1"/>
    <col min="6914" max="6914" width="46.5703125" style="65" customWidth="1"/>
    <col min="6915" max="6915" width="4.85546875" style="65" customWidth="1"/>
    <col min="6916" max="6916" width="4.28515625" style="65" customWidth="1"/>
    <col min="6917" max="6917" width="11.5703125" style="65" customWidth="1"/>
    <col min="6918" max="6918" width="12" style="65" customWidth="1"/>
    <col min="6919" max="6919" width="11.7109375" style="65" customWidth="1"/>
    <col min="6920" max="6920" width="11.140625" style="65" customWidth="1"/>
    <col min="6921" max="6921" width="12.85546875" style="65" customWidth="1"/>
    <col min="6922" max="6924" width="9.28515625" style="65" bestFit="1" customWidth="1"/>
    <col min="6925" max="6925" width="13.28515625" style="65" customWidth="1"/>
    <col min="6926" max="6928" width="9.140625" style="65"/>
    <col min="6929" max="6929" width="9.28515625" style="65" bestFit="1" customWidth="1"/>
    <col min="6930" max="7168" width="9.140625" style="65"/>
    <col min="7169" max="7169" width="4.140625" style="65" customWidth="1"/>
    <col min="7170" max="7170" width="46.5703125" style="65" customWidth="1"/>
    <col min="7171" max="7171" width="4.85546875" style="65" customWidth="1"/>
    <col min="7172" max="7172" width="4.28515625" style="65" customWidth="1"/>
    <col min="7173" max="7173" width="11.5703125" style="65" customWidth="1"/>
    <col min="7174" max="7174" width="12" style="65" customWidth="1"/>
    <col min="7175" max="7175" width="11.7109375" style="65" customWidth="1"/>
    <col min="7176" max="7176" width="11.140625" style="65" customWidth="1"/>
    <col min="7177" max="7177" width="12.85546875" style="65" customWidth="1"/>
    <col min="7178" max="7180" width="9.28515625" style="65" bestFit="1" customWidth="1"/>
    <col min="7181" max="7181" width="13.28515625" style="65" customWidth="1"/>
    <col min="7182" max="7184" width="9.140625" style="65"/>
    <col min="7185" max="7185" width="9.28515625" style="65" bestFit="1" customWidth="1"/>
    <col min="7186" max="7424" width="9.140625" style="65"/>
    <col min="7425" max="7425" width="4.140625" style="65" customWidth="1"/>
    <col min="7426" max="7426" width="46.5703125" style="65" customWidth="1"/>
    <col min="7427" max="7427" width="4.85546875" style="65" customWidth="1"/>
    <col min="7428" max="7428" width="4.28515625" style="65" customWidth="1"/>
    <col min="7429" max="7429" width="11.5703125" style="65" customWidth="1"/>
    <col min="7430" max="7430" width="12" style="65" customWidth="1"/>
    <col min="7431" max="7431" width="11.7109375" style="65" customWidth="1"/>
    <col min="7432" max="7432" width="11.140625" style="65" customWidth="1"/>
    <col min="7433" max="7433" width="12.85546875" style="65" customWidth="1"/>
    <col min="7434" max="7436" width="9.28515625" style="65" bestFit="1" customWidth="1"/>
    <col min="7437" max="7437" width="13.28515625" style="65" customWidth="1"/>
    <col min="7438" max="7440" width="9.140625" style="65"/>
    <col min="7441" max="7441" width="9.28515625" style="65" bestFit="1" customWidth="1"/>
    <col min="7442" max="7680" width="9.140625" style="65"/>
    <col min="7681" max="7681" width="4.140625" style="65" customWidth="1"/>
    <col min="7682" max="7682" width="46.5703125" style="65" customWidth="1"/>
    <col min="7683" max="7683" width="4.85546875" style="65" customWidth="1"/>
    <col min="7684" max="7684" width="4.28515625" style="65" customWidth="1"/>
    <col min="7685" max="7685" width="11.5703125" style="65" customWidth="1"/>
    <col min="7686" max="7686" width="12" style="65" customWidth="1"/>
    <col min="7687" max="7687" width="11.7109375" style="65" customWidth="1"/>
    <col min="7688" max="7688" width="11.140625" style="65" customWidth="1"/>
    <col min="7689" max="7689" width="12.85546875" style="65" customWidth="1"/>
    <col min="7690" max="7692" width="9.28515625" style="65" bestFit="1" customWidth="1"/>
    <col min="7693" max="7693" width="13.28515625" style="65" customWidth="1"/>
    <col min="7694" max="7696" width="9.140625" style="65"/>
    <col min="7697" max="7697" width="9.28515625" style="65" bestFit="1" customWidth="1"/>
    <col min="7698" max="7936" width="9.140625" style="65"/>
    <col min="7937" max="7937" width="4.140625" style="65" customWidth="1"/>
    <col min="7938" max="7938" width="46.5703125" style="65" customWidth="1"/>
    <col min="7939" max="7939" width="4.85546875" style="65" customWidth="1"/>
    <col min="7940" max="7940" width="4.28515625" style="65" customWidth="1"/>
    <col min="7941" max="7941" width="11.5703125" style="65" customWidth="1"/>
    <col min="7942" max="7942" width="12" style="65" customWidth="1"/>
    <col min="7943" max="7943" width="11.7109375" style="65" customWidth="1"/>
    <col min="7944" max="7944" width="11.140625" style="65" customWidth="1"/>
    <col min="7945" max="7945" width="12.85546875" style="65" customWidth="1"/>
    <col min="7946" max="7948" width="9.28515625" style="65" bestFit="1" customWidth="1"/>
    <col min="7949" max="7949" width="13.28515625" style="65" customWidth="1"/>
    <col min="7950" max="7952" width="9.140625" style="65"/>
    <col min="7953" max="7953" width="9.28515625" style="65" bestFit="1" customWidth="1"/>
    <col min="7954" max="8192" width="9.140625" style="65"/>
    <col min="8193" max="8193" width="4.140625" style="65" customWidth="1"/>
    <col min="8194" max="8194" width="46.5703125" style="65" customWidth="1"/>
    <col min="8195" max="8195" width="4.85546875" style="65" customWidth="1"/>
    <col min="8196" max="8196" width="4.28515625" style="65" customWidth="1"/>
    <col min="8197" max="8197" width="11.5703125" style="65" customWidth="1"/>
    <col min="8198" max="8198" width="12" style="65" customWidth="1"/>
    <col min="8199" max="8199" width="11.7109375" style="65" customWidth="1"/>
    <col min="8200" max="8200" width="11.140625" style="65" customWidth="1"/>
    <col min="8201" max="8201" width="12.85546875" style="65" customWidth="1"/>
    <col min="8202" max="8204" width="9.28515625" style="65" bestFit="1" customWidth="1"/>
    <col min="8205" max="8205" width="13.28515625" style="65" customWidth="1"/>
    <col min="8206" max="8208" width="9.140625" style="65"/>
    <col min="8209" max="8209" width="9.28515625" style="65" bestFit="1" customWidth="1"/>
    <col min="8210" max="8448" width="9.140625" style="65"/>
    <col min="8449" max="8449" width="4.140625" style="65" customWidth="1"/>
    <col min="8450" max="8450" width="46.5703125" style="65" customWidth="1"/>
    <col min="8451" max="8451" width="4.85546875" style="65" customWidth="1"/>
    <col min="8452" max="8452" width="4.28515625" style="65" customWidth="1"/>
    <col min="8453" max="8453" width="11.5703125" style="65" customWidth="1"/>
    <col min="8454" max="8454" width="12" style="65" customWidth="1"/>
    <col min="8455" max="8455" width="11.7109375" style="65" customWidth="1"/>
    <col min="8456" max="8456" width="11.140625" style="65" customWidth="1"/>
    <col min="8457" max="8457" width="12.85546875" style="65" customWidth="1"/>
    <col min="8458" max="8460" width="9.28515625" style="65" bestFit="1" customWidth="1"/>
    <col min="8461" max="8461" width="13.28515625" style="65" customWidth="1"/>
    <col min="8462" max="8464" width="9.140625" style="65"/>
    <col min="8465" max="8465" width="9.28515625" style="65" bestFit="1" customWidth="1"/>
    <col min="8466" max="8704" width="9.140625" style="65"/>
    <col min="8705" max="8705" width="4.140625" style="65" customWidth="1"/>
    <col min="8706" max="8706" width="46.5703125" style="65" customWidth="1"/>
    <col min="8707" max="8707" width="4.85546875" style="65" customWidth="1"/>
    <col min="8708" max="8708" width="4.28515625" style="65" customWidth="1"/>
    <col min="8709" max="8709" width="11.5703125" style="65" customWidth="1"/>
    <col min="8710" max="8710" width="12" style="65" customWidth="1"/>
    <col min="8711" max="8711" width="11.7109375" style="65" customWidth="1"/>
    <col min="8712" max="8712" width="11.140625" style="65" customWidth="1"/>
    <col min="8713" max="8713" width="12.85546875" style="65" customWidth="1"/>
    <col min="8714" max="8716" width="9.28515625" style="65" bestFit="1" customWidth="1"/>
    <col min="8717" max="8717" width="13.28515625" style="65" customWidth="1"/>
    <col min="8718" max="8720" width="9.140625" style="65"/>
    <col min="8721" max="8721" width="9.28515625" style="65" bestFit="1" customWidth="1"/>
    <col min="8722" max="8960" width="9.140625" style="65"/>
    <col min="8961" max="8961" width="4.140625" style="65" customWidth="1"/>
    <col min="8962" max="8962" width="46.5703125" style="65" customWidth="1"/>
    <col min="8963" max="8963" width="4.85546875" style="65" customWidth="1"/>
    <col min="8964" max="8964" width="4.28515625" style="65" customWidth="1"/>
    <col min="8965" max="8965" width="11.5703125" style="65" customWidth="1"/>
    <col min="8966" max="8966" width="12" style="65" customWidth="1"/>
    <col min="8967" max="8967" width="11.7109375" style="65" customWidth="1"/>
    <col min="8968" max="8968" width="11.140625" style="65" customWidth="1"/>
    <col min="8969" max="8969" width="12.85546875" style="65" customWidth="1"/>
    <col min="8970" max="8972" width="9.28515625" style="65" bestFit="1" customWidth="1"/>
    <col min="8973" max="8973" width="13.28515625" style="65" customWidth="1"/>
    <col min="8974" max="8976" width="9.140625" style="65"/>
    <col min="8977" max="8977" width="9.28515625" style="65" bestFit="1" customWidth="1"/>
    <col min="8978" max="9216" width="9.140625" style="65"/>
    <col min="9217" max="9217" width="4.140625" style="65" customWidth="1"/>
    <col min="9218" max="9218" width="46.5703125" style="65" customWidth="1"/>
    <col min="9219" max="9219" width="4.85546875" style="65" customWidth="1"/>
    <col min="9220" max="9220" width="4.28515625" style="65" customWidth="1"/>
    <col min="9221" max="9221" width="11.5703125" style="65" customWidth="1"/>
    <col min="9222" max="9222" width="12" style="65" customWidth="1"/>
    <col min="9223" max="9223" width="11.7109375" style="65" customWidth="1"/>
    <col min="9224" max="9224" width="11.140625" style="65" customWidth="1"/>
    <col min="9225" max="9225" width="12.85546875" style="65" customWidth="1"/>
    <col min="9226" max="9228" width="9.28515625" style="65" bestFit="1" customWidth="1"/>
    <col min="9229" max="9229" width="13.28515625" style="65" customWidth="1"/>
    <col min="9230" max="9232" width="9.140625" style="65"/>
    <col min="9233" max="9233" width="9.28515625" style="65" bestFit="1" customWidth="1"/>
    <col min="9234" max="9472" width="9.140625" style="65"/>
    <col min="9473" max="9473" width="4.140625" style="65" customWidth="1"/>
    <col min="9474" max="9474" width="46.5703125" style="65" customWidth="1"/>
    <col min="9475" max="9475" width="4.85546875" style="65" customWidth="1"/>
    <col min="9476" max="9476" width="4.28515625" style="65" customWidth="1"/>
    <col min="9477" max="9477" width="11.5703125" style="65" customWidth="1"/>
    <col min="9478" max="9478" width="12" style="65" customWidth="1"/>
    <col min="9479" max="9479" width="11.7109375" style="65" customWidth="1"/>
    <col min="9480" max="9480" width="11.140625" style="65" customWidth="1"/>
    <col min="9481" max="9481" width="12.85546875" style="65" customWidth="1"/>
    <col min="9482" max="9484" width="9.28515625" style="65" bestFit="1" customWidth="1"/>
    <col min="9485" max="9485" width="13.28515625" style="65" customWidth="1"/>
    <col min="9486" max="9488" width="9.140625" style="65"/>
    <col min="9489" max="9489" width="9.28515625" style="65" bestFit="1" customWidth="1"/>
    <col min="9490" max="9728" width="9.140625" style="65"/>
    <col min="9729" max="9729" width="4.140625" style="65" customWidth="1"/>
    <col min="9730" max="9730" width="46.5703125" style="65" customWidth="1"/>
    <col min="9731" max="9731" width="4.85546875" style="65" customWidth="1"/>
    <col min="9732" max="9732" width="4.28515625" style="65" customWidth="1"/>
    <col min="9733" max="9733" width="11.5703125" style="65" customWidth="1"/>
    <col min="9734" max="9734" width="12" style="65" customWidth="1"/>
    <col min="9735" max="9735" width="11.7109375" style="65" customWidth="1"/>
    <col min="9736" max="9736" width="11.140625" style="65" customWidth="1"/>
    <col min="9737" max="9737" width="12.85546875" style="65" customWidth="1"/>
    <col min="9738" max="9740" width="9.28515625" style="65" bestFit="1" customWidth="1"/>
    <col min="9741" max="9741" width="13.28515625" style="65" customWidth="1"/>
    <col min="9742" max="9744" width="9.140625" style="65"/>
    <col min="9745" max="9745" width="9.28515625" style="65" bestFit="1" customWidth="1"/>
    <col min="9746" max="9984" width="9.140625" style="65"/>
    <col min="9985" max="9985" width="4.140625" style="65" customWidth="1"/>
    <col min="9986" max="9986" width="46.5703125" style="65" customWidth="1"/>
    <col min="9987" max="9987" width="4.85546875" style="65" customWidth="1"/>
    <col min="9988" max="9988" width="4.28515625" style="65" customWidth="1"/>
    <col min="9989" max="9989" width="11.5703125" style="65" customWidth="1"/>
    <col min="9990" max="9990" width="12" style="65" customWidth="1"/>
    <col min="9991" max="9991" width="11.7109375" style="65" customWidth="1"/>
    <col min="9992" max="9992" width="11.140625" style="65" customWidth="1"/>
    <col min="9993" max="9993" width="12.85546875" style="65" customWidth="1"/>
    <col min="9994" max="9996" width="9.28515625" style="65" bestFit="1" customWidth="1"/>
    <col min="9997" max="9997" width="13.28515625" style="65" customWidth="1"/>
    <col min="9998" max="10000" width="9.140625" style="65"/>
    <col min="10001" max="10001" width="9.28515625" style="65" bestFit="1" customWidth="1"/>
    <col min="10002" max="10240" width="9.140625" style="65"/>
    <col min="10241" max="10241" width="4.140625" style="65" customWidth="1"/>
    <col min="10242" max="10242" width="46.5703125" style="65" customWidth="1"/>
    <col min="10243" max="10243" width="4.85546875" style="65" customWidth="1"/>
    <col min="10244" max="10244" width="4.28515625" style="65" customWidth="1"/>
    <col min="10245" max="10245" width="11.5703125" style="65" customWidth="1"/>
    <col min="10246" max="10246" width="12" style="65" customWidth="1"/>
    <col min="10247" max="10247" width="11.7109375" style="65" customWidth="1"/>
    <col min="10248" max="10248" width="11.140625" style="65" customWidth="1"/>
    <col min="10249" max="10249" width="12.85546875" style="65" customWidth="1"/>
    <col min="10250" max="10252" width="9.28515625" style="65" bestFit="1" customWidth="1"/>
    <col min="10253" max="10253" width="13.28515625" style="65" customWidth="1"/>
    <col min="10254" max="10256" width="9.140625" style="65"/>
    <col min="10257" max="10257" width="9.28515625" style="65" bestFit="1" customWidth="1"/>
    <col min="10258" max="10496" width="9.140625" style="65"/>
    <col min="10497" max="10497" width="4.140625" style="65" customWidth="1"/>
    <col min="10498" max="10498" width="46.5703125" style="65" customWidth="1"/>
    <col min="10499" max="10499" width="4.85546875" style="65" customWidth="1"/>
    <col min="10500" max="10500" width="4.28515625" style="65" customWidth="1"/>
    <col min="10501" max="10501" width="11.5703125" style="65" customWidth="1"/>
    <col min="10502" max="10502" width="12" style="65" customWidth="1"/>
    <col min="10503" max="10503" width="11.7109375" style="65" customWidth="1"/>
    <col min="10504" max="10504" width="11.140625" style="65" customWidth="1"/>
    <col min="10505" max="10505" width="12.85546875" style="65" customWidth="1"/>
    <col min="10506" max="10508" width="9.28515625" style="65" bestFit="1" customWidth="1"/>
    <col min="10509" max="10509" width="13.28515625" style="65" customWidth="1"/>
    <col min="10510" max="10512" width="9.140625" style="65"/>
    <col min="10513" max="10513" width="9.28515625" style="65" bestFit="1" customWidth="1"/>
    <col min="10514" max="10752" width="9.140625" style="65"/>
    <col min="10753" max="10753" width="4.140625" style="65" customWidth="1"/>
    <col min="10754" max="10754" width="46.5703125" style="65" customWidth="1"/>
    <col min="10755" max="10755" width="4.85546875" style="65" customWidth="1"/>
    <col min="10756" max="10756" width="4.28515625" style="65" customWidth="1"/>
    <col min="10757" max="10757" width="11.5703125" style="65" customWidth="1"/>
    <col min="10758" max="10758" width="12" style="65" customWidth="1"/>
    <col min="10759" max="10759" width="11.7109375" style="65" customWidth="1"/>
    <col min="10760" max="10760" width="11.140625" style="65" customWidth="1"/>
    <col min="10761" max="10761" width="12.85546875" style="65" customWidth="1"/>
    <col min="10762" max="10764" width="9.28515625" style="65" bestFit="1" customWidth="1"/>
    <col min="10765" max="10765" width="13.28515625" style="65" customWidth="1"/>
    <col min="10766" max="10768" width="9.140625" style="65"/>
    <col min="10769" max="10769" width="9.28515625" style="65" bestFit="1" customWidth="1"/>
    <col min="10770" max="11008" width="9.140625" style="65"/>
    <col min="11009" max="11009" width="4.140625" style="65" customWidth="1"/>
    <col min="11010" max="11010" width="46.5703125" style="65" customWidth="1"/>
    <col min="11011" max="11011" width="4.85546875" style="65" customWidth="1"/>
    <col min="11012" max="11012" width="4.28515625" style="65" customWidth="1"/>
    <col min="11013" max="11013" width="11.5703125" style="65" customWidth="1"/>
    <col min="11014" max="11014" width="12" style="65" customWidth="1"/>
    <col min="11015" max="11015" width="11.7109375" style="65" customWidth="1"/>
    <col min="11016" max="11016" width="11.140625" style="65" customWidth="1"/>
    <col min="11017" max="11017" width="12.85546875" style="65" customWidth="1"/>
    <col min="11018" max="11020" width="9.28515625" style="65" bestFit="1" customWidth="1"/>
    <col min="11021" max="11021" width="13.28515625" style="65" customWidth="1"/>
    <col min="11022" max="11024" width="9.140625" style="65"/>
    <col min="11025" max="11025" width="9.28515625" style="65" bestFit="1" customWidth="1"/>
    <col min="11026" max="11264" width="9.140625" style="65"/>
    <col min="11265" max="11265" width="4.140625" style="65" customWidth="1"/>
    <col min="11266" max="11266" width="46.5703125" style="65" customWidth="1"/>
    <col min="11267" max="11267" width="4.85546875" style="65" customWidth="1"/>
    <col min="11268" max="11268" width="4.28515625" style="65" customWidth="1"/>
    <col min="11269" max="11269" width="11.5703125" style="65" customWidth="1"/>
    <col min="11270" max="11270" width="12" style="65" customWidth="1"/>
    <col min="11271" max="11271" width="11.7109375" style="65" customWidth="1"/>
    <col min="11272" max="11272" width="11.140625" style="65" customWidth="1"/>
    <col min="11273" max="11273" width="12.85546875" style="65" customWidth="1"/>
    <col min="11274" max="11276" width="9.28515625" style="65" bestFit="1" customWidth="1"/>
    <col min="11277" max="11277" width="13.28515625" style="65" customWidth="1"/>
    <col min="11278" max="11280" width="9.140625" style="65"/>
    <col min="11281" max="11281" width="9.28515625" style="65" bestFit="1" customWidth="1"/>
    <col min="11282" max="11520" width="9.140625" style="65"/>
    <col min="11521" max="11521" width="4.140625" style="65" customWidth="1"/>
    <col min="11522" max="11522" width="46.5703125" style="65" customWidth="1"/>
    <col min="11523" max="11523" width="4.85546875" style="65" customWidth="1"/>
    <col min="11524" max="11524" width="4.28515625" style="65" customWidth="1"/>
    <col min="11525" max="11525" width="11.5703125" style="65" customWidth="1"/>
    <col min="11526" max="11526" width="12" style="65" customWidth="1"/>
    <col min="11527" max="11527" width="11.7109375" style="65" customWidth="1"/>
    <col min="11528" max="11528" width="11.140625" style="65" customWidth="1"/>
    <col min="11529" max="11529" width="12.85546875" style="65" customWidth="1"/>
    <col min="11530" max="11532" width="9.28515625" style="65" bestFit="1" customWidth="1"/>
    <col min="11533" max="11533" width="13.28515625" style="65" customWidth="1"/>
    <col min="11534" max="11536" width="9.140625" style="65"/>
    <col min="11537" max="11537" width="9.28515625" style="65" bestFit="1" customWidth="1"/>
    <col min="11538" max="11776" width="9.140625" style="65"/>
    <col min="11777" max="11777" width="4.140625" style="65" customWidth="1"/>
    <col min="11778" max="11778" width="46.5703125" style="65" customWidth="1"/>
    <col min="11779" max="11779" width="4.85546875" style="65" customWidth="1"/>
    <col min="11780" max="11780" width="4.28515625" style="65" customWidth="1"/>
    <col min="11781" max="11781" width="11.5703125" style="65" customWidth="1"/>
    <col min="11782" max="11782" width="12" style="65" customWidth="1"/>
    <col min="11783" max="11783" width="11.7109375" style="65" customWidth="1"/>
    <col min="11784" max="11784" width="11.140625" style="65" customWidth="1"/>
    <col min="11785" max="11785" width="12.85546875" style="65" customWidth="1"/>
    <col min="11786" max="11788" width="9.28515625" style="65" bestFit="1" customWidth="1"/>
    <col min="11789" max="11789" width="13.28515625" style="65" customWidth="1"/>
    <col min="11790" max="11792" width="9.140625" style="65"/>
    <col min="11793" max="11793" width="9.28515625" style="65" bestFit="1" customWidth="1"/>
    <col min="11794" max="12032" width="9.140625" style="65"/>
    <col min="12033" max="12033" width="4.140625" style="65" customWidth="1"/>
    <col min="12034" max="12034" width="46.5703125" style="65" customWidth="1"/>
    <col min="12035" max="12035" width="4.85546875" style="65" customWidth="1"/>
    <col min="12036" max="12036" width="4.28515625" style="65" customWidth="1"/>
    <col min="12037" max="12037" width="11.5703125" style="65" customWidth="1"/>
    <col min="12038" max="12038" width="12" style="65" customWidth="1"/>
    <col min="12039" max="12039" width="11.7109375" style="65" customWidth="1"/>
    <col min="12040" max="12040" width="11.140625" style="65" customWidth="1"/>
    <col min="12041" max="12041" width="12.85546875" style="65" customWidth="1"/>
    <col min="12042" max="12044" width="9.28515625" style="65" bestFit="1" customWidth="1"/>
    <col min="12045" max="12045" width="13.28515625" style="65" customWidth="1"/>
    <col min="12046" max="12048" width="9.140625" style="65"/>
    <col min="12049" max="12049" width="9.28515625" style="65" bestFit="1" customWidth="1"/>
    <col min="12050" max="12288" width="9.140625" style="65"/>
    <col min="12289" max="12289" width="4.140625" style="65" customWidth="1"/>
    <col min="12290" max="12290" width="46.5703125" style="65" customWidth="1"/>
    <col min="12291" max="12291" width="4.85546875" style="65" customWidth="1"/>
    <col min="12292" max="12292" width="4.28515625" style="65" customWidth="1"/>
    <col min="12293" max="12293" width="11.5703125" style="65" customWidth="1"/>
    <col min="12294" max="12294" width="12" style="65" customWidth="1"/>
    <col min="12295" max="12295" width="11.7109375" style="65" customWidth="1"/>
    <col min="12296" max="12296" width="11.140625" style="65" customWidth="1"/>
    <col min="12297" max="12297" width="12.85546875" style="65" customWidth="1"/>
    <col min="12298" max="12300" width="9.28515625" style="65" bestFit="1" customWidth="1"/>
    <col min="12301" max="12301" width="13.28515625" style="65" customWidth="1"/>
    <col min="12302" max="12304" width="9.140625" style="65"/>
    <col min="12305" max="12305" width="9.28515625" style="65" bestFit="1" customWidth="1"/>
    <col min="12306" max="12544" width="9.140625" style="65"/>
    <col min="12545" max="12545" width="4.140625" style="65" customWidth="1"/>
    <col min="12546" max="12546" width="46.5703125" style="65" customWidth="1"/>
    <col min="12547" max="12547" width="4.85546875" style="65" customWidth="1"/>
    <col min="12548" max="12548" width="4.28515625" style="65" customWidth="1"/>
    <col min="12549" max="12549" width="11.5703125" style="65" customWidth="1"/>
    <col min="12550" max="12550" width="12" style="65" customWidth="1"/>
    <col min="12551" max="12551" width="11.7109375" style="65" customWidth="1"/>
    <col min="12552" max="12552" width="11.140625" style="65" customWidth="1"/>
    <col min="12553" max="12553" width="12.85546875" style="65" customWidth="1"/>
    <col min="12554" max="12556" width="9.28515625" style="65" bestFit="1" customWidth="1"/>
    <col min="12557" max="12557" width="13.28515625" style="65" customWidth="1"/>
    <col min="12558" max="12560" width="9.140625" style="65"/>
    <col min="12561" max="12561" width="9.28515625" style="65" bestFit="1" customWidth="1"/>
    <col min="12562" max="12800" width="9.140625" style="65"/>
    <col min="12801" max="12801" width="4.140625" style="65" customWidth="1"/>
    <col min="12802" max="12802" width="46.5703125" style="65" customWidth="1"/>
    <col min="12803" max="12803" width="4.85546875" style="65" customWidth="1"/>
    <col min="12804" max="12804" width="4.28515625" style="65" customWidth="1"/>
    <col min="12805" max="12805" width="11.5703125" style="65" customWidth="1"/>
    <col min="12806" max="12806" width="12" style="65" customWidth="1"/>
    <col min="12807" max="12807" width="11.7109375" style="65" customWidth="1"/>
    <col min="12808" max="12808" width="11.140625" style="65" customWidth="1"/>
    <col min="12809" max="12809" width="12.85546875" style="65" customWidth="1"/>
    <col min="12810" max="12812" width="9.28515625" style="65" bestFit="1" customWidth="1"/>
    <col min="12813" max="12813" width="13.28515625" style="65" customWidth="1"/>
    <col min="12814" max="12816" width="9.140625" style="65"/>
    <col min="12817" max="12817" width="9.28515625" style="65" bestFit="1" customWidth="1"/>
    <col min="12818" max="13056" width="9.140625" style="65"/>
    <col min="13057" max="13057" width="4.140625" style="65" customWidth="1"/>
    <col min="13058" max="13058" width="46.5703125" style="65" customWidth="1"/>
    <col min="13059" max="13059" width="4.85546875" style="65" customWidth="1"/>
    <col min="13060" max="13060" width="4.28515625" style="65" customWidth="1"/>
    <col min="13061" max="13061" width="11.5703125" style="65" customWidth="1"/>
    <col min="13062" max="13062" width="12" style="65" customWidth="1"/>
    <col min="13063" max="13063" width="11.7109375" style="65" customWidth="1"/>
    <col min="13064" max="13064" width="11.140625" style="65" customWidth="1"/>
    <col min="13065" max="13065" width="12.85546875" style="65" customWidth="1"/>
    <col min="13066" max="13068" width="9.28515625" style="65" bestFit="1" customWidth="1"/>
    <col min="13069" max="13069" width="13.28515625" style="65" customWidth="1"/>
    <col min="13070" max="13072" width="9.140625" style="65"/>
    <col min="13073" max="13073" width="9.28515625" style="65" bestFit="1" customWidth="1"/>
    <col min="13074" max="13312" width="9.140625" style="65"/>
    <col min="13313" max="13313" width="4.140625" style="65" customWidth="1"/>
    <col min="13314" max="13314" width="46.5703125" style="65" customWidth="1"/>
    <col min="13315" max="13315" width="4.85546875" style="65" customWidth="1"/>
    <col min="13316" max="13316" width="4.28515625" style="65" customWidth="1"/>
    <col min="13317" max="13317" width="11.5703125" style="65" customWidth="1"/>
    <col min="13318" max="13318" width="12" style="65" customWidth="1"/>
    <col min="13319" max="13319" width="11.7109375" style="65" customWidth="1"/>
    <col min="13320" max="13320" width="11.140625" style="65" customWidth="1"/>
    <col min="13321" max="13321" width="12.85546875" style="65" customWidth="1"/>
    <col min="13322" max="13324" width="9.28515625" style="65" bestFit="1" customWidth="1"/>
    <col min="13325" max="13325" width="13.28515625" style="65" customWidth="1"/>
    <col min="13326" max="13328" width="9.140625" style="65"/>
    <col min="13329" max="13329" width="9.28515625" style="65" bestFit="1" customWidth="1"/>
    <col min="13330" max="13568" width="9.140625" style="65"/>
    <col min="13569" max="13569" width="4.140625" style="65" customWidth="1"/>
    <col min="13570" max="13570" width="46.5703125" style="65" customWidth="1"/>
    <col min="13571" max="13571" width="4.85546875" style="65" customWidth="1"/>
    <col min="13572" max="13572" width="4.28515625" style="65" customWidth="1"/>
    <col min="13573" max="13573" width="11.5703125" style="65" customWidth="1"/>
    <col min="13574" max="13574" width="12" style="65" customWidth="1"/>
    <col min="13575" max="13575" width="11.7109375" style="65" customWidth="1"/>
    <col min="13576" max="13576" width="11.140625" style="65" customWidth="1"/>
    <col min="13577" max="13577" width="12.85546875" style="65" customWidth="1"/>
    <col min="13578" max="13580" width="9.28515625" style="65" bestFit="1" customWidth="1"/>
    <col min="13581" max="13581" width="13.28515625" style="65" customWidth="1"/>
    <col min="13582" max="13584" width="9.140625" style="65"/>
    <col min="13585" max="13585" width="9.28515625" style="65" bestFit="1" customWidth="1"/>
    <col min="13586" max="13824" width="9.140625" style="65"/>
    <col min="13825" max="13825" width="4.140625" style="65" customWidth="1"/>
    <col min="13826" max="13826" width="46.5703125" style="65" customWidth="1"/>
    <col min="13827" max="13827" width="4.85546875" style="65" customWidth="1"/>
    <col min="13828" max="13828" width="4.28515625" style="65" customWidth="1"/>
    <col min="13829" max="13829" width="11.5703125" style="65" customWidth="1"/>
    <col min="13830" max="13830" width="12" style="65" customWidth="1"/>
    <col min="13831" max="13831" width="11.7109375" style="65" customWidth="1"/>
    <col min="13832" max="13832" width="11.140625" style="65" customWidth="1"/>
    <col min="13833" max="13833" width="12.85546875" style="65" customWidth="1"/>
    <col min="13834" max="13836" width="9.28515625" style="65" bestFit="1" customWidth="1"/>
    <col min="13837" max="13837" width="13.28515625" style="65" customWidth="1"/>
    <col min="13838" max="13840" width="9.140625" style="65"/>
    <col min="13841" max="13841" width="9.28515625" style="65" bestFit="1" customWidth="1"/>
    <col min="13842" max="14080" width="9.140625" style="65"/>
    <col min="14081" max="14081" width="4.140625" style="65" customWidth="1"/>
    <col min="14082" max="14082" width="46.5703125" style="65" customWidth="1"/>
    <col min="14083" max="14083" width="4.85546875" style="65" customWidth="1"/>
    <col min="14084" max="14084" width="4.28515625" style="65" customWidth="1"/>
    <col min="14085" max="14085" width="11.5703125" style="65" customWidth="1"/>
    <col min="14086" max="14086" width="12" style="65" customWidth="1"/>
    <col min="14087" max="14087" width="11.7109375" style="65" customWidth="1"/>
    <col min="14088" max="14088" width="11.140625" style="65" customWidth="1"/>
    <col min="14089" max="14089" width="12.85546875" style="65" customWidth="1"/>
    <col min="14090" max="14092" width="9.28515625" style="65" bestFit="1" customWidth="1"/>
    <col min="14093" max="14093" width="13.28515625" style="65" customWidth="1"/>
    <col min="14094" max="14096" width="9.140625" style="65"/>
    <col min="14097" max="14097" width="9.28515625" style="65" bestFit="1" customWidth="1"/>
    <col min="14098" max="14336" width="9.140625" style="65"/>
    <col min="14337" max="14337" width="4.140625" style="65" customWidth="1"/>
    <col min="14338" max="14338" width="46.5703125" style="65" customWidth="1"/>
    <col min="14339" max="14339" width="4.85546875" style="65" customWidth="1"/>
    <col min="14340" max="14340" width="4.28515625" style="65" customWidth="1"/>
    <col min="14341" max="14341" width="11.5703125" style="65" customWidth="1"/>
    <col min="14342" max="14342" width="12" style="65" customWidth="1"/>
    <col min="14343" max="14343" width="11.7109375" style="65" customWidth="1"/>
    <col min="14344" max="14344" width="11.140625" style="65" customWidth="1"/>
    <col min="14345" max="14345" width="12.85546875" style="65" customWidth="1"/>
    <col min="14346" max="14348" width="9.28515625" style="65" bestFit="1" customWidth="1"/>
    <col min="14349" max="14349" width="13.28515625" style="65" customWidth="1"/>
    <col min="14350" max="14352" width="9.140625" style="65"/>
    <col min="14353" max="14353" width="9.28515625" style="65" bestFit="1" customWidth="1"/>
    <col min="14354" max="14592" width="9.140625" style="65"/>
    <col min="14593" max="14593" width="4.140625" style="65" customWidth="1"/>
    <col min="14594" max="14594" width="46.5703125" style="65" customWidth="1"/>
    <col min="14595" max="14595" width="4.85546875" style="65" customWidth="1"/>
    <col min="14596" max="14596" width="4.28515625" style="65" customWidth="1"/>
    <col min="14597" max="14597" width="11.5703125" style="65" customWidth="1"/>
    <col min="14598" max="14598" width="12" style="65" customWidth="1"/>
    <col min="14599" max="14599" width="11.7109375" style="65" customWidth="1"/>
    <col min="14600" max="14600" width="11.140625" style="65" customWidth="1"/>
    <col min="14601" max="14601" width="12.85546875" style="65" customWidth="1"/>
    <col min="14602" max="14604" width="9.28515625" style="65" bestFit="1" customWidth="1"/>
    <col min="14605" max="14605" width="13.28515625" style="65" customWidth="1"/>
    <col min="14606" max="14608" width="9.140625" style="65"/>
    <col min="14609" max="14609" width="9.28515625" style="65" bestFit="1" customWidth="1"/>
    <col min="14610" max="14848" width="9.140625" style="65"/>
    <col min="14849" max="14849" width="4.140625" style="65" customWidth="1"/>
    <col min="14850" max="14850" width="46.5703125" style="65" customWidth="1"/>
    <col min="14851" max="14851" width="4.85546875" style="65" customWidth="1"/>
    <col min="14852" max="14852" width="4.28515625" style="65" customWidth="1"/>
    <col min="14853" max="14853" width="11.5703125" style="65" customWidth="1"/>
    <col min="14854" max="14854" width="12" style="65" customWidth="1"/>
    <col min="14855" max="14855" width="11.7109375" style="65" customWidth="1"/>
    <col min="14856" max="14856" width="11.140625" style="65" customWidth="1"/>
    <col min="14857" max="14857" width="12.85546875" style="65" customWidth="1"/>
    <col min="14858" max="14860" width="9.28515625" style="65" bestFit="1" customWidth="1"/>
    <col min="14861" max="14861" width="13.28515625" style="65" customWidth="1"/>
    <col min="14862" max="14864" width="9.140625" style="65"/>
    <col min="14865" max="14865" width="9.28515625" style="65" bestFit="1" customWidth="1"/>
    <col min="14866" max="15104" width="9.140625" style="65"/>
    <col min="15105" max="15105" width="4.140625" style="65" customWidth="1"/>
    <col min="15106" max="15106" width="46.5703125" style="65" customWidth="1"/>
    <col min="15107" max="15107" width="4.85546875" style="65" customWidth="1"/>
    <col min="15108" max="15108" width="4.28515625" style="65" customWidth="1"/>
    <col min="15109" max="15109" width="11.5703125" style="65" customWidth="1"/>
    <col min="15110" max="15110" width="12" style="65" customWidth="1"/>
    <col min="15111" max="15111" width="11.7109375" style="65" customWidth="1"/>
    <col min="15112" max="15112" width="11.140625" style="65" customWidth="1"/>
    <col min="15113" max="15113" width="12.85546875" style="65" customWidth="1"/>
    <col min="15114" max="15116" width="9.28515625" style="65" bestFit="1" customWidth="1"/>
    <col min="15117" max="15117" width="13.28515625" style="65" customWidth="1"/>
    <col min="15118" max="15120" width="9.140625" style="65"/>
    <col min="15121" max="15121" width="9.28515625" style="65" bestFit="1" customWidth="1"/>
    <col min="15122" max="15360" width="9.140625" style="65"/>
    <col min="15361" max="15361" width="4.140625" style="65" customWidth="1"/>
    <col min="15362" max="15362" width="46.5703125" style="65" customWidth="1"/>
    <col min="15363" max="15363" width="4.85546875" style="65" customWidth="1"/>
    <col min="15364" max="15364" width="4.28515625" style="65" customWidth="1"/>
    <col min="15365" max="15365" width="11.5703125" style="65" customWidth="1"/>
    <col min="15366" max="15366" width="12" style="65" customWidth="1"/>
    <col min="15367" max="15367" width="11.7109375" style="65" customWidth="1"/>
    <col min="15368" max="15368" width="11.140625" style="65" customWidth="1"/>
    <col min="15369" max="15369" width="12.85546875" style="65" customWidth="1"/>
    <col min="15370" max="15372" width="9.28515625" style="65" bestFit="1" customWidth="1"/>
    <col min="15373" max="15373" width="13.28515625" style="65" customWidth="1"/>
    <col min="15374" max="15376" width="9.140625" style="65"/>
    <col min="15377" max="15377" width="9.28515625" style="65" bestFit="1" customWidth="1"/>
    <col min="15378" max="15616" width="9.140625" style="65"/>
    <col min="15617" max="15617" width="4.140625" style="65" customWidth="1"/>
    <col min="15618" max="15618" width="46.5703125" style="65" customWidth="1"/>
    <col min="15619" max="15619" width="4.85546875" style="65" customWidth="1"/>
    <col min="15620" max="15620" width="4.28515625" style="65" customWidth="1"/>
    <col min="15621" max="15621" width="11.5703125" style="65" customWidth="1"/>
    <col min="15622" max="15622" width="12" style="65" customWidth="1"/>
    <col min="15623" max="15623" width="11.7109375" style="65" customWidth="1"/>
    <col min="15624" max="15624" width="11.140625" style="65" customWidth="1"/>
    <col min="15625" max="15625" width="12.85546875" style="65" customWidth="1"/>
    <col min="15626" max="15628" width="9.28515625" style="65" bestFit="1" customWidth="1"/>
    <col min="15629" max="15629" width="13.28515625" style="65" customWidth="1"/>
    <col min="15630" max="15632" width="9.140625" style="65"/>
    <col min="15633" max="15633" width="9.28515625" style="65" bestFit="1" customWidth="1"/>
    <col min="15634" max="15872" width="9.140625" style="65"/>
    <col min="15873" max="15873" width="4.140625" style="65" customWidth="1"/>
    <col min="15874" max="15874" width="46.5703125" style="65" customWidth="1"/>
    <col min="15875" max="15875" width="4.85546875" style="65" customWidth="1"/>
    <col min="15876" max="15876" width="4.28515625" style="65" customWidth="1"/>
    <col min="15877" max="15877" width="11.5703125" style="65" customWidth="1"/>
    <col min="15878" max="15878" width="12" style="65" customWidth="1"/>
    <col min="15879" max="15879" width="11.7109375" style="65" customWidth="1"/>
    <col min="15880" max="15880" width="11.140625" style="65" customWidth="1"/>
    <col min="15881" max="15881" width="12.85546875" style="65" customWidth="1"/>
    <col min="15882" max="15884" width="9.28515625" style="65" bestFit="1" customWidth="1"/>
    <col min="15885" max="15885" width="13.28515625" style="65" customWidth="1"/>
    <col min="15886" max="15888" width="9.140625" style="65"/>
    <col min="15889" max="15889" width="9.28515625" style="65" bestFit="1" customWidth="1"/>
    <col min="15890" max="16128" width="9.140625" style="65"/>
    <col min="16129" max="16129" width="4.140625" style="65" customWidth="1"/>
    <col min="16130" max="16130" width="46.5703125" style="65" customWidth="1"/>
    <col min="16131" max="16131" width="4.85546875" style="65" customWidth="1"/>
    <col min="16132" max="16132" width="4.28515625" style="65" customWidth="1"/>
    <col min="16133" max="16133" width="11.5703125" style="65" customWidth="1"/>
    <col min="16134" max="16134" width="12" style="65" customWidth="1"/>
    <col min="16135" max="16135" width="11.7109375" style="65" customWidth="1"/>
    <col min="16136" max="16136" width="11.140625" style="65" customWidth="1"/>
    <col min="16137" max="16137" width="12.85546875" style="65" customWidth="1"/>
    <col min="16138" max="16140" width="9.28515625" style="65" bestFit="1" customWidth="1"/>
    <col min="16141" max="16141" width="13.28515625" style="65" customWidth="1"/>
    <col min="16142" max="16144" width="9.140625" style="65"/>
    <col min="16145" max="16145" width="9.28515625" style="65" bestFit="1" customWidth="1"/>
    <col min="16146" max="16384" width="9.140625" style="65"/>
  </cols>
  <sheetData>
    <row r="1" spans="1:14">
      <c r="A1" s="178" t="s">
        <v>313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64" t="s">
        <v>244</v>
      </c>
      <c r="L2" s="171"/>
      <c r="M2" s="171"/>
      <c r="N2" s="171"/>
    </row>
    <row r="3" spans="1:14" ht="15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64" t="s">
        <v>245</v>
      </c>
      <c r="L3" s="172"/>
      <c r="M3" s="172"/>
      <c r="N3" s="172"/>
    </row>
    <row r="4" spans="1:14" ht="15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40"/>
      <c r="L4" s="40"/>
      <c r="M4" s="40"/>
      <c r="N4" s="64" t="s">
        <v>246</v>
      </c>
    </row>
    <row r="5" spans="1:14">
      <c r="A5" s="66"/>
      <c r="B5" s="67"/>
      <c r="C5" s="67"/>
      <c r="D5" s="67"/>
      <c r="E5" s="68"/>
    </row>
    <row r="6" spans="1:14">
      <c r="A6" s="66"/>
      <c r="B6" s="67"/>
      <c r="C6" s="67"/>
      <c r="D6" s="67"/>
      <c r="E6" s="68"/>
    </row>
    <row r="7" spans="1:14">
      <c r="A7" s="66"/>
      <c r="B7" s="67"/>
      <c r="C7" s="67"/>
      <c r="D7" s="67"/>
      <c r="E7" s="68"/>
    </row>
    <row r="8" spans="1:14">
      <c r="A8" s="66"/>
      <c r="B8" s="67"/>
      <c r="C8" s="67"/>
      <c r="D8" s="67"/>
      <c r="E8" s="68"/>
    </row>
    <row r="9" spans="1:14" ht="15.75">
      <c r="A9" s="179" t="s">
        <v>312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15.75">
      <c r="A10" s="179" t="s">
        <v>249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5.75">
      <c r="A11" s="70"/>
      <c r="B11" s="180" t="s">
        <v>11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>
      <c r="A12" s="181" t="s">
        <v>12</v>
      </c>
      <c r="B12" s="182"/>
      <c r="C12" s="182"/>
      <c r="D12" s="183"/>
      <c r="E12" s="181" t="s">
        <v>132</v>
      </c>
      <c r="F12" s="182"/>
      <c r="G12" s="182"/>
      <c r="H12" s="182"/>
      <c r="I12" s="183"/>
      <c r="J12" s="181" t="s">
        <v>133</v>
      </c>
      <c r="K12" s="182"/>
      <c r="L12" s="182"/>
      <c r="M12" s="182"/>
      <c r="N12" s="183"/>
    </row>
    <row r="13" spans="1:14" ht="102">
      <c r="A13" s="71" t="s">
        <v>1</v>
      </c>
      <c r="B13" s="72" t="s">
        <v>3</v>
      </c>
      <c r="C13" s="73" t="s">
        <v>6</v>
      </c>
      <c r="D13" s="73" t="s">
        <v>7</v>
      </c>
      <c r="E13" s="74" t="s">
        <v>4</v>
      </c>
      <c r="F13" s="74" t="s">
        <v>5</v>
      </c>
      <c r="G13" s="75" t="s">
        <v>87</v>
      </c>
      <c r="H13" s="75" t="s">
        <v>88</v>
      </c>
      <c r="I13" s="75" t="s">
        <v>13</v>
      </c>
      <c r="J13" s="74" t="s">
        <v>4</v>
      </c>
      <c r="K13" s="74" t="s">
        <v>5</v>
      </c>
      <c r="L13" s="75" t="s">
        <v>87</v>
      </c>
      <c r="M13" s="75" t="s">
        <v>88</v>
      </c>
      <c r="N13" s="75" t="s">
        <v>13</v>
      </c>
    </row>
    <row r="14" spans="1:14" s="78" customFormat="1" ht="11.25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  <c r="K14" s="77">
        <v>11</v>
      </c>
      <c r="L14" s="77">
        <v>12</v>
      </c>
      <c r="M14" s="77">
        <v>13</v>
      </c>
      <c r="N14" s="77">
        <v>14</v>
      </c>
    </row>
    <row r="15" spans="1:14" s="82" customFormat="1" ht="35.25" customHeight="1">
      <c r="A15" s="89" t="s">
        <v>102</v>
      </c>
      <c r="B15" s="80" t="s">
        <v>2</v>
      </c>
      <c r="C15" s="89" t="s">
        <v>17</v>
      </c>
      <c r="D15" s="89" t="s">
        <v>15</v>
      </c>
      <c r="E15" s="90">
        <f>SUM(F15:I15)</f>
        <v>0</v>
      </c>
      <c r="F15" s="90">
        <f>F16</f>
        <v>14.9</v>
      </c>
      <c r="G15" s="90">
        <f t="shared" ref="G15:N15" si="0">G16</f>
        <v>0</v>
      </c>
      <c r="H15" s="90">
        <f t="shared" si="0"/>
        <v>-14.9</v>
      </c>
      <c r="I15" s="90">
        <f t="shared" si="0"/>
        <v>0</v>
      </c>
      <c r="J15" s="90">
        <f>SUM(K15:N15)</f>
        <v>0</v>
      </c>
      <c r="K15" s="90">
        <f t="shared" si="0"/>
        <v>14.9</v>
      </c>
      <c r="L15" s="90">
        <f t="shared" si="0"/>
        <v>0</v>
      </c>
      <c r="M15" s="90">
        <f t="shared" si="0"/>
        <v>-14.9</v>
      </c>
      <c r="N15" s="90">
        <f t="shared" si="0"/>
        <v>0</v>
      </c>
    </row>
    <row r="16" spans="1:14" s="82" customFormat="1" ht="35.25" customHeight="1">
      <c r="A16" s="86" t="s">
        <v>251</v>
      </c>
      <c r="B16" s="84" t="s">
        <v>35</v>
      </c>
      <c r="C16" s="86" t="s">
        <v>17</v>
      </c>
      <c r="D16" s="86" t="s">
        <v>32</v>
      </c>
      <c r="E16" s="81">
        <f t="shared" ref="E16" si="1">F16+G16+H16+I16</f>
        <v>0</v>
      </c>
      <c r="F16" s="87">
        <f>'кор-ка пр.7.1'!H81</f>
        <v>14.9</v>
      </c>
      <c r="G16" s="87">
        <f>'кор-ка пр.7.1'!I81</f>
        <v>0</v>
      </c>
      <c r="H16" s="87">
        <f>'кор-ка пр.7.1'!J81</f>
        <v>-14.9</v>
      </c>
      <c r="I16" s="87">
        <f>'кор-ка пр.7.1'!K81</f>
        <v>0</v>
      </c>
      <c r="J16" s="87">
        <f>'кор-ка пр.7.1'!L81</f>
        <v>0</v>
      </c>
      <c r="K16" s="87">
        <f>'кор-ка пр.7.1'!M81</f>
        <v>14.9</v>
      </c>
      <c r="L16" s="87">
        <f>'кор-ка пр.7.1'!N81</f>
        <v>0</v>
      </c>
      <c r="M16" s="87">
        <f>'кор-ка пр.7.1'!O81</f>
        <v>-14.9</v>
      </c>
      <c r="N16" s="87">
        <f>'кор-ка пр.7.1'!P81</f>
        <v>0</v>
      </c>
    </row>
    <row r="17" spans="1:14" s="82" customFormat="1" ht="35.25" customHeight="1">
      <c r="A17" s="89" t="s">
        <v>252</v>
      </c>
      <c r="B17" s="91" t="s">
        <v>23</v>
      </c>
      <c r="C17" s="89" t="s">
        <v>19</v>
      </c>
      <c r="D17" s="89" t="s">
        <v>15</v>
      </c>
      <c r="E17" s="90">
        <f t="shared" ref="E17:E23" si="2">F17+G17+H17+I17</f>
        <v>2.2737367544323206E-13</v>
      </c>
      <c r="F17" s="90">
        <f>SUM(F18:F18)</f>
        <v>-1373.3999999999999</v>
      </c>
      <c r="G17" s="90">
        <f>SUM(G18:G18)</f>
        <v>0</v>
      </c>
      <c r="H17" s="90">
        <f>SUM(H18:H18)</f>
        <v>1373.4</v>
      </c>
      <c r="I17" s="90">
        <f>SUM(I18:I18)</f>
        <v>0</v>
      </c>
      <c r="J17" s="90">
        <f t="shared" ref="J17" si="3">K17+L17+M17+N17</f>
        <v>0</v>
      </c>
      <c r="K17" s="90">
        <f>SUM(K18:K18)</f>
        <v>-1375.8</v>
      </c>
      <c r="L17" s="90">
        <f>SUM(L18:L18)</f>
        <v>0</v>
      </c>
      <c r="M17" s="90">
        <f>SUM(M18:M18)</f>
        <v>1375.8</v>
      </c>
      <c r="N17" s="90">
        <f>SUM(N18:N18)</f>
        <v>0</v>
      </c>
    </row>
    <row r="18" spans="1:14" s="82" customFormat="1" ht="35.25" customHeight="1">
      <c r="A18" s="86" t="s">
        <v>253</v>
      </c>
      <c r="B18" s="92" t="s">
        <v>31</v>
      </c>
      <c r="C18" s="93" t="s">
        <v>19</v>
      </c>
      <c r="D18" s="93" t="s">
        <v>17</v>
      </c>
      <c r="E18" s="90">
        <f t="shared" si="2"/>
        <v>2.2737367544323206E-13</v>
      </c>
      <c r="F18" s="87">
        <f>'кор-ка пр.7.1'!H192</f>
        <v>-1373.3999999999999</v>
      </c>
      <c r="G18" s="87">
        <f>'кор-ка пр.7.1'!I192</f>
        <v>0</v>
      </c>
      <c r="H18" s="87">
        <f>'кор-ка пр.7.1'!J192</f>
        <v>1373.4</v>
      </c>
      <c r="I18" s="87">
        <f>'кор-ка пр.7.1'!K192</f>
        <v>0</v>
      </c>
      <c r="J18" s="87">
        <f>SUM(K18:N18)</f>
        <v>0</v>
      </c>
      <c r="K18" s="87">
        <f>'кор-ка пр.7.1'!M192</f>
        <v>-1375.8</v>
      </c>
      <c r="L18" s="87">
        <f>'кор-ка пр.7.1'!N192</f>
        <v>0</v>
      </c>
      <c r="M18" s="87">
        <f>'кор-ка пр.7.1'!O192</f>
        <v>1375.8</v>
      </c>
      <c r="N18" s="87">
        <f>'кор-ка пр.7.1'!P192</f>
        <v>0</v>
      </c>
    </row>
    <row r="19" spans="1:14" s="82" customFormat="1" ht="35.25" customHeight="1">
      <c r="A19" s="79" t="s">
        <v>254</v>
      </c>
      <c r="B19" s="80" t="s">
        <v>26</v>
      </c>
      <c r="C19" s="79" t="s">
        <v>20</v>
      </c>
      <c r="D19" s="79" t="s">
        <v>15</v>
      </c>
      <c r="E19" s="90">
        <f t="shared" si="2"/>
        <v>0</v>
      </c>
      <c r="F19" s="81">
        <f>F20+F21</f>
        <v>1213.1000000000001</v>
      </c>
      <c r="G19" s="81">
        <f t="shared" ref="G19:N19" si="4">G20+G21</f>
        <v>0</v>
      </c>
      <c r="H19" s="81">
        <f t="shared" si="4"/>
        <v>-1213.1000000000001</v>
      </c>
      <c r="I19" s="81">
        <f t="shared" si="4"/>
        <v>0</v>
      </c>
      <c r="J19" s="81">
        <f t="shared" si="4"/>
        <v>0</v>
      </c>
      <c r="K19" s="81">
        <f t="shared" si="4"/>
        <v>1240.2</v>
      </c>
      <c r="L19" s="81">
        <f t="shared" si="4"/>
        <v>0</v>
      </c>
      <c r="M19" s="81">
        <f t="shared" si="4"/>
        <v>-1240.2</v>
      </c>
      <c r="N19" s="81">
        <f t="shared" si="4"/>
        <v>0</v>
      </c>
    </row>
    <row r="20" spans="1:14" s="82" customFormat="1" ht="35.25" customHeight="1">
      <c r="A20" s="83" t="s">
        <v>255</v>
      </c>
      <c r="B20" s="88" t="s">
        <v>27</v>
      </c>
      <c r="C20" s="83" t="s">
        <v>20</v>
      </c>
      <c r="D20" s="83" t="s">
        <v>16</v>
      </c>
      <c r="E20" s="90">
        <f t="shared" ref="E20:E21" si="5">SUM(F20:I20)</f>
        <v>0</v>
      </c>
      <c r="F20" s="85">
        <f>'кор-ка пр.7.1'!H210</f>
        <v>82.7</v>
      </c>
      <c r="G20" s="85">
        <f>'кор-ка пр.7.1'!I210</f>
        <v>0</v>
      </c>
      <c r="H20" s="85">
        <f>'кор-ка пр.7.1'!J210</f>
        <v>-82.7</v>
      </c>
      <c r="I20" s="85">
        <f>'кор-ка пр.7.1'!K210</f>
        <v>0</v>
      </c>
      <c r="J20" s="85">
        <f>'кор-ка пр.7.1'!L210</f>
        <v>0</v>
      </c>
      <c r="K20" s="85">
        <f>'кор-ка пр.7.1'!M210</f>
        <v>109.8</v>
      </c>
      <c r="L20" s="85">
        <f>'кор-ка пр.7.1'!N210</f>
        <v>0</v>
      </c>
      <c r="M20" s="85">
        <f>'кор-ка пр.7.1'!O210</f>
        <v>-109.8</v>
      </c>
      <c r="N20" s="85">
        <f>'кор-ка пр.7.1'!P210</f>
        <v>0</v>
      </c>
    </row>
    <row r="21" spans="1:14" s="82" customFormat="1" ht="35.25" customHeight="1">
      <c r="A21" s="86" t="s">
        <v>256</v>
      </c>
      <c r="B21" s="84" t="s">
        <v>28</v>
      </c>
      <c r="C21" s="86" t="s">
        <v>20</v>
      </c>
      <c r="D21" s="86" t="s">
        <v>20</v>
      </c>
      <c r="E21" s="90">
        <f t="shared" si="5"/>
        <v>0</v>
      </c>
      <c r="F21" s="87">
        <f>'кор-ка пр.7.1'!H300</f>
        <v>1130.4000000000001</v>
      </c>
      <c r="G21" s="87">
        <f>'кор-ка пр.7.1'!I300</f>
        <v>0</v>
      </c>
      <c r="H21" s="87">
        <f>'кор-ка пр.7.1'!J300</f>
        <v>-1130.4000000000001</v>
      </c>
      <c r="I21" s="87">
        <f>'кор-ка пр.7.1'!K300</f>
        <v>0</v>
      </c>
      <c r="J21" s="87">
        <f>'кор-ка пр.7.1'!L300</f>
        <v>0</v>
      </c>
      <c r="K21" s="87">
        <f>'кор-ка пр.7.1'!M300</f>
        <v>1130.4000000000001</v>
      </c>
      <c r="L21" s="87">
        <f>'кор-ка пр.7.1'!N300</f>
        <v>0</v>
      </c>
      <c r="M21" s="87">
        <f>'кор-ка пр.7.1'!O300</f>
        <v>-1130.4000000000001</v>
      </c>
      <c r="N21" s="87">
        <f>'кор-ка пр.7.1'!P300</f>
        <v>0</v>
      </c>
    </row>
    <row r="22" spans="1:14" s="82" customFormat="1" ht="35.25" customHeight="1">
      <c r="A22" s="89" t="s">
        <v>257</v>
      </c>
      <c r="B22" s="80" t="s">
        <v>36</v>
      </c>
      <c r="C22" s="89" t="s">
        <v>22</v>
      </c>
      <c r="D22" s="89" t="s">
        <v>15</v>
      </c>
      <c r="E22" s="90">
        <f t="shared" si="2"/>
        <v>0</v>
      </c>
      <c r="F22" s="90">
        <f>F23</f>
        <v>145.4</v>
      </c>
      <c r="G22" s="90">
        <f t="shared" ref="G22:N22" si="6">G23</f>
        <v>0</v>
      </c>
      <c r="H22" s="90">
        <f t="shared" si="6"/>
        <v>-145.4</v>
      </c>
      <c r="I22" s="90">
        <f t="shared" si="6"/>
        <v>0</v>
      </c>
      <c r="J22" s="90">
        <f t="shared" si="6"/>
        <v>0</v>
      </c>
      <c r="K22" s="90">
        <f t="shared" si="6"/>
        <v>120.7</v>
      </c>
      <c r="L22" s="90">
        <f t="shared" si="6"/>
        <v>0</v>
      </c>
      <c r="M22" s="90">
        <f t="shared" si="6"/>
        <v>-120.7</v>
      </c>
      <c r="N22" s="90">
        <f t="shared" si="6"/>
        <v>0</v>
      </c>
    </row>
    <row r="23" spans="1:14" s="82" customFormat="1" ht="35.25" customHeight="1">
      <c r="A23" s="86" t="s">
        <v>258</v>
      </c>
      <c r="B23" s="88" t="s">
        <v>29</v>
      </c>
      <c r="C23" s="86" t="s">
        <v>22</v>
      </c>
      <c r="D23" s="86" t="s">
        <v>14</v>
      </c>
      <c r="E23" s="90">
        <f t="shared" si="2"/>
        <v>0</v>
      </c>
      <c r="F23" s="87">
        <f>'кор-ка пр.7.1'!H242</f>
        <v>145.4</v>
      </c>
      <c r="G23" s="87">
        <f>'кор-ка пр.7.1'!I242</f>
        <v>0</v>
      </c>
      <c r="H23" s="87">
        <f>'кор-ка пр.7.1'!J242</f>
        <v>-145.4</v>
      </c>
      <c r="I23" s="87">
        <f>'кор-ка пр.7.1'!K242</f>
        <v>0</v>
      </c>
      <c r="J23" s="87">
        <f>'кор-ка пр.7.1'!L242</f>
        <v>0</v>
      </c>
      <c r="K23" s="87">
        <f>'кор-ка пр.7.1'!M242</f>
        <v>120.7</v>
      </c>
      <c r="L23" s="87">
        <f>'кор-ка пр.7.1'!N242</f>
        <v>0</v>
      </c>
      <c r="M23" s="87">
        <f>'кор-ка пр.7.1'!O242</f>
        <v>-120.7</v>
      </c>
      <c r="N23" s="87">
        <f>'кор-ка пр.7.1'!P242</f>
        <v>0</v>
      </c>
    </row>
    <row r="24" spans="1:14" ht="35.25" customHeight="1">
      <c r="A24" s="89"/>
      <c r="B24" s="91" t="s">
        <v>0</v>
      </c>
      <c r="C24" s="89"/>
      <c r="D24" s="89"/>
      <c r="E24" s="90">
        <f>F24+G24+H24+I24</f>
        <v>3.694822225952521E-13</v>
      </c>
      <c r="F24" s="90">
        <f>F15+F17+F19+F22</f>
        <v>3.694822225952521E-13</v>
      </c>
      <c r="G24" s="90">
        <f t="shared" ref="G24:N24" si="7">G15+G17+G19+G22</f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90">
        <f t="shared" si="7"/>
        <v>1.8474111129762605E-13</v>
      </c>
      <c r="L24" s="90">
        <f t="shared" si="7"/>
        <v>0</v>
      </c>
      <c r="M24" s="90">
        <f t="shared" si="7"/>
        <v>-1.8474111129762605E-13</v>
      </c>
      <c r="N24" s="90">
        <f t="shared" si="7"/>
        <v>0</v>
      </c>
    </row>
    <row r="25" spans="1:14" s="95" customFormat="1" ht="12.75">
      <c r="A25" s="94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2.75"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s="95" customFormat="1">
      <c r="A27" s="99"/>
      <c r="E27" s="100"/>
      <c r="M27" s="101"/>
    </row>
    <row r="28" spans="1:14" s="95" customFormat="1">
      <c r="A28" s="99"/>
      <c r="E28" s="100"/>
      <c r="M28" s="101"/>
    </row>
  </sheetData>
  <mergeCells count="9">
    <mergeCell ref="A1:N1"/>
    <mergeCell ref="A9:N9"/>
    <mergeCell ref="A10:N10"/>
    <mergeCell ref="B11:N11"/>
    <mergeCell ref="A12:D12"/>
    <mergeCell ref="E12:I12"/>
    <mergeCell ref="J12:N12"/>
    <mergeCell ref="K2:N2"/>
    <mergeCell ref="K3:N3"/>
  </mergeCells>
  <pageMargins left="0.31496062992125984" right="0.11811023622047245" top="0.15748031496062992" bottom="0.15748031496062992" header="0.31496062992125984" footer="0.31496062992125984"/>
  <pageSetup paperSize="9" scale="8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="75" zoomScaleNormal="75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sqref="A1:D104"/>
    </sheetView>
  </sheetViews>
  <sheetFormatPr defaultColWidth="9.140625" defaultRowHeight="12.75"/>
  <cols>
    <col min="1" max="1" width="10.140625" style="162" customWidth="1"/>
    <col min="2" max="2" width="78" style="105" customWidth="1"/>
    <col min="3" max="3" width="18.28515625" style="163" customWidth="1"/>
    <col min="4" max="4" width="19.85546875" style="105" customWidth="1"/>
    <col min="5" max="5" width="11.5703125" style="105" customWidth="1"/>
    <col min="6" max="6" width="11.42578125" style="105" bestFit="1" customWidth="1"/>
    <col min="7" max="7" width="9.140625" style="105"/>
    <col min="8" max="8" width="18.140625" style="105" customWidth="1"/>
    <col min="9" max="10" width="9.140625" style="105"/>
    <col min="11" max="11" width="9.28515625" style="105" bestFit="1" customWidth="1"/>
    <col min="12" max="256" width="9.140625" style="105"/>
    <col min="257" max="257" width="6.7109375" style="105" customWidth="1"/>
    <col min="258" max="258" width="64.85546875" style="105" customWidth="1"/>
    <col min="259" max="259" width="22.7109375" style="105" customWidth="1"/>
    <col min="260" max="262" width="9.28515625" style="105" bestFit="1" customWidth="1"/>
    <col min="263" max="266" width="9.140625" style="105"/>
    <col min="267" max="267" width="9.28515625" style="105" bestFit="1" customWidth="1"/>
    <col min="268" max="512" width="9.140625" style="105"/>
    <col min="513" max="513" width="6.7109375" style="105" customWidth="1"/>
    <col min="514" max="514" width="64.85546875" style="105" customWidth="1"/>
    <col min="515" max="515" width="22.7109375" style="105" customWidth="1"/>
    <col min="516" max="518" width="9.28515625" style="105" bestFit="1" customWidth="1"/>
    <col min="519" max="522" width="9.140625" style="105"/>
    <col min="523" max="523" width="9.28515625" style="105" bestFit="1" customWidth="1"/>
    <col min="524" max="768" width="9.140625" style="105"/>
    <col min="769" max="769" width="6.7109375" style="105" customWidth="1"/>
    <col min="770" max="770" width="64.85546875" style="105" customWidth="1"/>
    <col min="771" max="771" width="22.7109375" style="105" customWidth="1"/>
    <col min="772" max="774" width="9.28515625" style="105" bestFit="1" customWidth="1"/>
    <col min="775" max="778" width="9.140625" style="105"/>
    <col min="779" max="779" width="9.28515625" style="105" bestFit="1" customWidth="1"/>
    <col min="780" max="1024" width="9.140625" style="105"/>
    <col min="1025" max="1025" width="6.7109375" style="105" customWidth="1"/>
    <col min="1026" max="1026" width="64.85546875" style="105" customWidth="1"/>
    <col min="1027" max="1027" width="22.7109375" style="105" customWidth="1"/>
    <col min="1028" max="1030" width="9.28515625" style="105" bestFit="1" customWidth="1"/>
    <col min="1031" max="1034" width="9.140625" style="105"/>
    <col min="1035" max="1035" width="9.28515625" style="105" bestFit="1" customWidth="1"/>
    <col min="1036" max="1280" width="9.140625" style="105"/>
    <col min="1281" max="1281" width="6.7109375" style="105" customWidth="1"/>
    <col min="1282" max="1282" width="64.85546875" style="105" customWidth="1"/>
    <col min="1283" max="1283" width="22.7109375" style="105" customWidth="1"/>
    <col min="1284" max="1286" width="9.28515625" style="105" bestFit="1" customWidth="1"/>
    <col min="1287" max="1290" width="9.140625" style="105"/>
    <col min="1291" max="1291" width="9.28515625" style="105" bestFit="1" customWidth="1"/>
    <col min="1292" max="1536" width="9.140625" style="105"/>
    <col min="1537" max="1537" width="6.7109375" style="105" customWidth="1"/>
    <col min="1538" max="1538" width="64.85546875" style="105" customWidth="1"/>
    <col min="1539" max="1539" width="22.7109375" style="105" customWidth="1"/>
    <col min="1540" max="1542" width="9.28515625" style="105" bestFit="1" customWidth="1"/>
    <col min="1543" max="1546" width="9.140625" style="105"/>
    <col min="1547" max="1547" width="9.28515625" style="105" bestFit="1" customWidth="1"/>
    <col min="1548" max="1792" width="9.140625" style="105"/>
    <col min="1793" max="1793" width="6.7109375" style="105" customWidth="1"/>
    <col min="1794" max="1794" width="64.85546875" style="105" customWidth="1"/>
    <col min="1795" max="1795" width="22.7109375" style="105" customWidth="1"/>
    <col min="1796" max="1798" width="9.28515625" style="105" bestFit="1" customWidth="1"/>
    <col min="1799" max="1802" width="9.140625" style="105"/>
    <col min="1803" max="1803" width="9.28515625" style="105" bestFit="1" customWidth="1"/>
    <col min="1804" max="2048" width="9.140625" style="105"/>
    <col min="2049" max="2049" width="6.7109375" style="105" customWidth="1"/>
    <col min="2050" max="2050" width="64.85546875" style="105" customWidth="1"/>
    <col min="2051" max="2051" width="22.7109375" style="105" customWidth="1"/>
    <col min="2052" max="2054" width="9.28515625" style="105" bestFit="1" customWidth="1"/>
    <col min="2055" max="2058" width="9.140625" style="105"/>
    <col min="2059" max="2059" width="9.28515625" style="105" bestFit="1" customWidth="1"/>
    <col min="2060" max="2304" width="9.140625" style="105"/>
    <col min="2305" max="2305" width="6.7109375" style="105" customWidth="1"/>
    <col min="2306" max="2306" width="64.85546875" style="105" customWidth="1"/>
    <col min="2307" max="2307" width="22.7109375" style="105" customWidth="1"/>
    <col min="2308" max="2310" width="9.28515625" style="105" bestFit="1" customWidth="1"/>
    <col min="2311" max="2314" width="9.140625" style="105"/>
    <col min="2315" max="2315" width="9.28515625" style="105" bestFit="1" customWidth="1"/>
    <col min="2316" max="2560" width="9.140625" style="105"/>
    <col min="2561" max="2561" width="6.7109375" style="105" customWidth="1"/>
    <col min="2562" max="2562" width="64.85546875" style="105" customWidth="1"/>
    <col min="2563" max="2563" width="22.7109375" style="105" customWidth="1"/>
    <col min="2564" max="2566" width="9.28515625" style="105" bestFit="1" customWidth="1"/>
    <col min="2567" max="2570" width="9.140625" style="105"/>
    <col min="2571" max="2571" width="9.28515625" style="105" bestFit="1" customWidth="1"/>
    <col min="2572" max="2816" width="9.140625" style="105"/>
    <col min="2817" max="2817" width="6.7109375" style="105" customWidth="1"/>
    <col min="2818" max="2818" width="64.85546875" style="105" customWidth="1"/>
    <col min="2819" max="2819" width="22.7109375" style="105" customWidth="1"/>
    <col min="2820" max="2822" width="9.28515625" style="105" bestFit="1" customWidth="1"/>
    <col min="2823" max="2826" width="9.140625" style="105"/>
    <col min="2827" max="2827" width="9.28515625" style="105" bestFit="1" customWidth="1"/>
    <col min="2828" max="3072" width="9.140625" style="105"/>
    <col min="3073" max="3073" width="6.7109375" style="105" customWidth="1"/>
    <col min="3074" max="3074" width="64.85546875" style="105" customWidth="1"/>
    <col min="3075" max="3075" width="22.7109375" style="105" customWidth="1"/>
    <col min="3076" max="3078" width="9.28515625" style="105" bestFit="1" customWidth="1"/>
    <col min="3079" max="3082" width="9.140625" style="105"/>
    <col min="3083" max="3083" width="9.28515625" style="105" bestFit="1" customWidth="1"/>
    <col min="3084" max="3328" width="9.140625" style="105"/>
    <col min="3329" max="3329" width="6.7109375" style="105" customWidth="1"/>
    <col min="3330" max="3330" width="64.85546875" style="105" customWidth="1"/>
    <col min="3331" max="3331" width="22.7109375" style="105" customWidth="1"/>
    <col min="3332" max="3334" width="9.28515625" style="105" bestFit="1" customWidth="1"/>
    <col min="3335" max="3338" width="9.140625" style="105"/>
    <col min="3339" max="3339" width="9.28515625" style="105" bestFit="1" customWidth="1"/>
    <col min="3340" max="3584" width="9.140625" style="105"/>
    <col min="3585" max="3585" width="6.7109375" style="105" customWidth="1"/>
    <col min="3586" max="3586" width="64.85546875" style="105" customWidth="1"/>
    <col min="3587" max="3587" width="22.7109375" style="105" customWidth="1"/>
    <col min="3588" max="3590" width="9.28515625" style="105" bestFit="1" customWidth="1"/>
    <col min="3591" max="3594" width="9.140625" style="105"/>
    <col min="3595" max="3595" width="9.28515625" style="105" bestFit="1" customWidth="1"/>
    <col min="3596" max="3840" width="9.140625" style="105"/>
    <col min="3841" max="3841" width="6.7109375" style="105" customWidth="1"/>
    <col min="3842" max="3842" width="64.85546875" style="105" customWidth="1"/>
    <col min="3843" max="3843" width="22.7109375" style="105" customWidth="1"/>
    <col min="3844" max="3846" width="9.28515625" style="105" bestFit="1" customWidth="1"/>
    <col min="3847" max="3850" width="9.140625" style="105"/>
    <col min="3851" max="3851" width="9.28515625" style="105" bestFit="1" customWidth="1"/>
    <col min="3852" max="4096" width="9.140625" style="105"/>
    <col min="4097" max="4097" width="6.7109375" style="105" customWidth="1"/>
    <col min="4098" max="4098" width="64.85546875" style="105" customWidth="1"/>
    <col min="4099" max="4099" width="22.7109375" style="105" customWidth="1"/>
    <col min="4100" max="4102" width="9.28515625" style="105" bestFit="1" customWidth="1"/>
    <col min="4103" max="4106" width="9.140625" style="105"/>
    <col min="4107" max="4107" width="9.28515625" style="105" bestFit="1" customWidth="1"/>
    <col min="4108" max="4352" width="9.140625" style="105"/>
    <col min="4353" max="4353" width="6.7109375" style="105" customWidth="1"/>
    <col min="4354" max="4354" width="64.85546875" style="105" customWidth="1"/>
    <col min="4355" max="4355" width="22.7109375" style="105" customWidth="1"/>
    <col min="4356" max="4358" width="9.28515625" style="105" bestFit="1" customWidth="1"/>
    <col min="4359" max="4362" width="9.140625" style="105"/>
    <col min="4363" max="4363" width="9.28515625" style="105" bestFit="1" customWidth="1"/>
    <col min="4364" max="4608" width="9.140625" style="105"/>
    <col min="4609" max="4609" width="6.7109375" style="105" customWidth="1"/>
    <col min="4610" max="4610" width="64.85546875" style="105" customWidth="1"/>
    <col min="4611" max="4611" width="22.7109375" style="105" customWidth="1"/>
    <col min="4612" max="4614" width="9.28515625" style="105" bestFit="1" customWidth="1"/>
    <col min="4615" max="4618" width="9.140625" style="105"/>
    <col min="4619" max="4619" width="9.28515625" style="105" bestFit="1" customWidth="1"/>
    <col min="4620" max="4864" width="9.140625" style="105"/>
    <col min="4865" max="4865" width="6.7109375" style="105" customWidth="1"/>
    <col min="4866" max="4866" width="64.85546875" style="105" customWidth="1"/>
    <col min="4867" max="4867" width="22.7109375" style="105" customWidth="1"/>
    <col min="4868" max="4870" width="9.28515625" style="105" bestFit="1" customWidth="1"/>
    <col min="4871" max="4874" width="9.140625" style="105"/>
    <col min="4875" max="4875" width="9.28515625" style="105" bestFit="1" customWidth="1"/>
    <col min="4876" max="5120" width="9.140625" style="105"/>
    <col min="5121" max="5121" width="6.7109375" style="105" customWidth="1"/>
    <col min="5122" max="5122" width="64.85546875" style="105" customWidth="1"/>
    <col min="5123" max="5123" width="22.7109375" style="105" customWidth="1"/>
    <col min="5124" max="5126" width="9.28515625" style="105" bestFit="1" customWidth="1"/>
    <col min="5127" max="5130" width="9.140625" style="105"/>
    <col min="5131" max="5131" width="9.28515625" style="105" bestFit="1" customWidth="1"/>
    <col min="5132" max="5376" width="9.140625" style="105"/>
    <col min="5377" max="5377" width="6.7109375" style="105" customWidth="1"/>
    <col min="5378" max="5378" width="64.85546875" style="105" customWidth="1"/>
    <col min="5379" max="5379" width="22.7109375" style="105" customWidth="1"/>
    <col min="5380" max="5382" width="9.28515625" style="105" bestFit="1" customWidth="1"/>
    <col min="5383" max="5386" width="9.140625" style="105"/>
    <col min="5387" max="5387" width="9.28515625" style="105" bestFit="1" customWidth="1"/>
    <col min="5388" max="5632" width="9.140625" style="105"/>
    <col min="5633" max="5633" width="6.7109375" style="105" customWidth="1"/>
    <col min="5634" max="5634" width="64.85546875" style="105" customWidth="1"/>
    <col min="5635" max="5635" width="22.7109375" style="105" customWidth="1"/>
    <col min="5636" max="5638" width="9.28515625" style="105" bestFit="1" customWidth="1"/>
    <col min="5639" max="5642" width="9.140625" style="105"/>
    <col min="5643" max="5643" width="9.28515625" style="105" bestFit="1" customWidth="1"/>
    <col min="5644" max="5888" width="9.140625" style="105"/>
    <col min="5889" max="5889" width="6.7109375" style="105" customWidth="1"/>
    <col min="5890" max="5890" width="64.85546875" style="105" customWidth="1"/>
    <col min="5891" max="5891" width="22.7109375" style="105" customWidth="1"/>
    <col min="5892" max="5894" width="9.28515625" style="105" bestFit="1" customWidth="1"/>
    <col min="5895" max="5898" width="9.140625" style="105"/>
    <col min="5899" max="5899" width="9.28515625" style="105" bestFit="1" customWidth="1"/>
    <col min="5900" max="6144" width="9.140625" style="105"/>
    <col min="6145" max="6145" width="6.7109375" style="105" customWidth="1"/>
    <col min="6146" max="6146" width="64.85546875" style="105" customWidth="1"/>
    <col min="6147" max="6147" width="22.7109375" style="105" customWidth="1"/>
    <col min="6148" max="6150" width="9.28515625" style="105" bestFit="1" customWidth="1"/>
    <col min="6151" max="6154" width="9.140625" style="105"/>
    <col min="6155" max="6155" width="9.28515625" style="105" bestFit="1" customWidth="1"/>
    <col min="6156" max="6400" width="9.140625" style="105"/>
    <col min="6401" max="6401" width="6.7109375" style="105" customWidth="1"/>
    <col min="6402" max="6402" width="64.85546875" style="105" customWidth="1"/>
    <col min="6403" max="6403" width="22.7109375" style="105" customWidth="1"/>
    <col min="6404" max="6406" width="9.28515625" style="105" bestFit="1" customWidth="1"/>
    <col min="6407" max="6410" width="9.140625" style="105"/>
    <col min="6411" max="6411" width="9.28515625" style="105" bestFit="1" customWidth="1"/>
    <col min="6412" max="6656" width="9.140625" style="105"/>
    <col min="6657" max="6657" width="6.7109375" style="105" customWidth="1"/>
    <col min="6658" max="6658" width="64.85546875" style="105" customWidth="1"/>
    <col min="6659" max="6659" width="22.7109375" style="105" customWidth="1"/>
    <col min="6660" max="6662" width="9.28515625" style="105" bestFit="1" customWidth="1"/>
    <col min="6663" max="6666" width="9.140625" style="105"/>
    <col min="6667" max="6667" width="9.28515625" style="105" bestFit="1" customWidth="1"/>
    <col min="6668" max="6912" width="9.140625" style="105"/>
    <col min="6913" max="6913" width="6.7109375" style="105" customWidth="1"/>
    <col min="6914" max="6914" width="64.85546875" style="105" customWidth="1"/>
    <col min="6915" max="6915" width="22.7109375" style="105" customWidth="1"/>
    <col min="6916" max="6918" width="9.28515625" style="105" bestFit="1" customWidth="1"/>
    <col min="6919" max="6922" width="9.140625" style="105"/>
    <col min="6923" max="6923" width="9.28515625" style="105" bestFit="1" customWidth="1"/>
    <col min="6924" max="7168" width="9.140625" style="105"/>
    <col min="7169" max="7169" width="6.7109375" style="105" customWidth="1"/>
    <col min="7170" max="7170" width="64.85546875" style="105" customWidth="1"/>
    <col min="7171" max="7171" width="22.7109375" style="105" customWidth="1"/>
    <col min="7172" max="7174" width="9.28515625" style="105" bestFit="1" customWidth="1"/>
    <col min="7175" max="7178" width="9.140625" style="105"/>
    <col min="7179" max="7179" width="9.28515625" style="105" bestFit="1" customWidth="1"/>
    <col min="7180" max="7424" width="9.140625" style="105"/>
    <col min="7425" max="7425" width="6.7109375" style="105" customWidth="1"/>
    <col min="7426" max="7426" width="64.85546875" style="105" customWidth="1"/>
    <col min="7427" max="7427" width="22.7109375" style="105" customWidth="1"/>
    <col min="7428" max="7430" width="9.28515625" style="105" bestFit="1" customWidth="1"/>
    <col min="7431" max="7434" width="9.140625" style="105"/>
    <col min="7435" max="7435" width="9.28515625" style="105" bestFit="1" customWidth="1"/>
    <col min="7436" max="7680" width="9.140625" style="105"/>
    <col min="7681" max="7681" width="6.7109375" style="105" customWidth="1"/>
    <col min="7682" max="7682" width="64.85546875" style="105" customWidth="1"/>
    <col min="7683" max="7683" width="22.7109375" style="105" customWidth="1"/>
    <col min="7684" max="7686" width="9.28515625" style="105" bestFit="1" customWidth="1"/>
    <col min="7687" max="7690" width="9.140625" style="105"/>
    <col min="7691" max="7691" width="9.28515625" style="105" bestFit="1" customWidth="1"/>
    <col min="7692" max="7936" width="9.140625" style="105"/>
    <col min="7937" max="7937" width="6.7109375" style="105" customWidth="1"/>
    <col min="7938" max="7938" width="64.85546875" style="105" customWidth="1"/>
    <col min="7939" max="7939" width="22.7109375" style="105" customWidth="1"/>
    <col min="7940" max="7942" width="9.28515625" style="105" bestFit="1" customWidth="1"/>
    <col min="7943" max="7946" width="9.140625" style="105"/>
    <col min="7947" max="7947" width="9.28515625" style="105" bestFit="1" customWidth="1"/>
    <col min="7948" max="8192" width="9.140625" style="105"/>
    <col min="8193" max="8193" width="6.7109375" style="105" customWidth="1"/>
    <col min="8194" max="8194" width="64.85546875" style="105" customWidth="1"/>
    <col min="8195" max="8195" width="22.7109375" style="105" customWidth="1"/>
    <col min="8196" max="8198" width="9.28515625" style="105" bestFit="1" customWidth="1"/>
    <col min="8199" max="8202" width="9.140625" style="105"/>
    <col min="8203" max="8203" width="9.28515625" style="105" bestFit="1" customWidth="1"/>
    <col min="8204" max="8448" width="9.140625" style="105"/>
    <col min="8449" max="8449" width="6.7109375" style="105" customWidth="1"/>
    <col min="8450" max="8450" width="64.85546875" style="105" customWidth="1"/>
    <col min="8451" max="8451" width="22.7109375" style="105" customWidth="1"/>
    <col min="8452" max="8454" width="9.28515625" style="105" bestFit="1" customWidth="1"/>
    <col min="8455" max="8458" width="9.140625" style="105"/>
    <col min="8459" max="8459" width="9.28515625" style="105" bestFit="1" customWidth="1"/>
    <col min="8460" max="8704" width="9.140625" style="105"/>
    <col min="8705" max="8705" width="6.7109375" style="105" customWidth="1"/>
    <col min="8706" max="8706" width="64.85546875" style="105" customWidth="1"/>
    <col min="8707" max="8707" width="22.7109375" style="105" customWidth="1"/>
    <col min="8708" max="8710" width="9.28515625" style="105" bestFit="1" customWidth="1"/>
    <col min="8711" max="8714" width="9.140625" style="105"/>
    <col min="8715" max="8715" width="9.28515625" style="105" bestFit="1" customWidth="1"/>
    <col min="8716" max="8960" width="9.140625" style="105"/>
    <col min="8961" max="8961" width="6.7109375" style="105" customWidth="1"/>
    <col min="8962" max="8962" width="64.85546875" style="105" customWidth="1"/>
    <col min="8963" max="8963" width="22.7109375" style="105" customWidth="1"/>
    <col min="8964" max="8966" width="9.28515625" style="105" bestFit="1" customWidth="1"/>
    <col min="8967" max="8970" width="9.140625" style="105"/>
    <col min="8971" max="8971" width="9.28515625" style="105" bestFit="1" customWidth="1"/>
    <col min="8972" max="9216" width="9.140625" style="105"/>
    <col min="9217" max="9217" width="6.7109375" style="105" customWidth="1"/>
    <col min="9218" max="9218" width="64.85546875" style="105" customWidth="1"/>
    <col min="9219" max="9219" width="22.7109375" style="105" customWidth="1"/>
    <col min="9220" max="9222" width="9.28515625" style="105" bestFit="1" customWidth="1"/>
    <col min="9223" max="9226" width="9.140625" style="105"/>
    <col min="9227" max="9227" width="9.28515625" style="105" bestFit="1" customWidth="1"/>
    <col min="9228" max="9472" width="9.140625" style="105"/>
    <col min="9473" max="9473" width="6.7109375" style="105" customWidth="1"/>
    <col min="9474" max="9474" width="64.85546875" style="105" customWidth="1"/>
    <col min="9475" max="9475" width="22.7109375" style="105" customWidth="1"/>
    <col min="9476" max="9478" width="9.28515625" style="105" bestFit="1" customWidth="1"/>
    <col min="9479" max="9482" width="9.140625" style="105"/>
    <col min="9483" max="9483" width="9.28515625" style="105" bestFit="1" customWidth="1"/>
    <col min="9484" max="9728" width="9.140625" style="105"/>
    <col min="9729" max="9729" width="6.7109375" style="105" customWidth="1"/>
    <col min="9730" max="9730" width="64.85546875" style="105" customWidth="1"/>
    <col min="9731" max="9731" width="22.7109375" style="105" customWidth="1"/>
    <col min="9732" max="9734" width="9.28515625" style="105" bestFit="1" customWidth="1"/>
    <col min="9735" max="9738" width="9.140625" style="105"/>
    <col min="9739" max="9739" width="9.28515625" style="105" bestFit="1" customWidth="1"/>
    <col min="9740" max="9984" width="9.140625" style="105"/>
    <col min="9985" max="9985" width="6.7109375" style="105" customWidth="1"/>
    <col min="9986" max="9986" width="64.85546875" style="105" customWidth="1"/>
    <col min="9987" max="9987" width="22.7109375" style="105" customWidth="1"/>
    <col min="9988" max="9990" width="9.28515625" style="105" bestFit="1" customWidth="1"/>
    <col min="9991" max="9994" width="9.140625" style="105"/>
    <col min="9995" max="9995" width="9.28515625" style="105" bestFit="1" customWidth="1"/>
    <col min="9996" max="10240" width="9.140625" style="105"/>
    <col min="10241" max="10241" width="6.7109375" style="105" customWidth="1"/>
    <col min="10242" max="10242" width="64.85546875" style="105" customWidth="1"/>
    <col min="10243" max="10243" width="22.7109375" style="105" customWidth="1"/>
    <col min="10244" max="10246" width="9.28515625" style="105" bestFit="1" customWidth="1"/>
    <col min="10247" max="10250" width="9.140625" style="105"/>
    <col min="10251" max="10251" width="9.28515625" style="105" bestFit="1" customWidth="1"/>
    <col min="10252" max="10496" width="9.140625" style="105"/>
    <col min="10497" max="10497" width="6.7109375" style="105" customWidth="1"/>
    <col min="10498" max="10498" width="64.85546875" style="105" customWidth="1"/>
    <col min="10499" max="10499" width="22.7109375" style="105" customWidth="1"/>
    <col min="10500" max="10502" width="9.28515625" style="105" bestFit="1" customWidth="1"/>
    <col min="10503" max="10506" width="9.140625" style="105"/>
    <col min="10507" max="10507" width="9.28515625" style="105" bestFit="1" customWidth="1"/>
    <col min="10508" max="10752" width="9.140625" style="105"/>
    <col min="10753" max="10753" width="6.7109375" style="105" customWidth="1"/>
    <col min="10754" max="10754" width="64.85546875" style="105" customWidth="1"/>
    <col min="10755" max="10755" width="22.7109375" style="105" customWidth="1"/>
    <col min="10756" max="10758" width="9.28515625" style="105" bestFit="1" customWidth="1"/>
    <col min="10759" max="10762" width="9.140625" style="105"/>
    <col min="10763" max="10763" width="9.28515625" style="105" bestFit="1" customWidth="1"/>
    <col min="10764" max="11008" width="9.140625" style="105"/>
    <col min="11009" max="11009" width="6.7109375" style="105" customWidth="1"/>
    <col min="11010" max="11010" width="64.85546875" style="105" customWidth="1"/>
    <col min="11011" max="11011" width="22.7109375" style="105" customWidth="1"/>
    <col min="11012" max="11014" width="9.28515625" style="105" bestFit="1" customWidth="1"/>
    <col min="11015" max="11018" width="9.140625" style="105"/>
    <col min="11019" max="11019" width="9.28515625" style="105" bestFit="1" customWidth="1"/>
    <col min="11020" max="11264" width="9.140625" style="105"/>
    <col min="11265" max="11265" width="6.7109375" style="105" customWidth="1"/>
    <col min="11266" max="11266" width="64.85546875" style="105" customWidth="1"/>
    <col min="11267" max="11267" width="22.7109375" style="105" customWidth="1"/>
    <col min="11268" max="11270" width="9.28515625" style="105" bestFit="1" customWidth="1"/>
    <col min="11271" max="11274" width="9.140625" style="105"/>
    <col min="11275" max="11275" width="9.28515625" style="105" bestFit="1" customWidth="1"/>
    <col min="11276" max="11520" width="9.140625" style="105"/>
    <col min="11521" max="11521" width="6.7109375" style="105" customWidth="1"/>
    <col min="11522" max="11522" width="64.85546875" style="105" customWidth="1"/>
    <col min="11523" max="11523" width="22.7109375" style="105" customWidth="1"/>
    <col min="11524" max="11526" width="9.28515625" style="105" bestFit="1" customWidth="1"/>
    <col min="11527" max="11530" width="9.140625" style="105"/>
    <col min="11531" max="11531" width="9.28515625" style="105" bestFit="1" customWidth="1"/>
    <col min="11532" max="11776" width="9.140625" style="105"/>
    <col min="11777" max="11777" width="6.7109375" style="105" customWidth="1"/>
    <col min="11778" max="11778" width="64.85546875" style="105" customWidth="1"/>
    <col min="11779" max="11779" width="22.7109375" style="105" customWidth="1"/>
    <col min="11780" max="11782" width="9.28515625" style="105" bestFit="1" customWidth="1"/>
    <col min="11783" max="11786" width="9.140625" style="105"/>
    <col min="11787" max="11787" width="9.28515625" style="105" bestFit="1" customWidth="1"/>
    <col min="11788" max="12032" width="9.140625" style="105"/>
    <col min="12033" max="12033" width="6.7109375" style="105" customWidth="1"/>
    <col min="12034" max="12034" width="64.85546875" style="105" customWidth="1"/>
    <col min="12035" max="12035" width="22.7109375" style="105" customWidth="1"/>
    <col min="12036" max="12038" width="9.28515625" style="105" bestFit="1" customWidth="1"/>
    <col min="12039" max="12042" width="9.140625" style="105"/>
    <col min="12043" max="12043" width="9.28515625" style="105" bestFit="1" customWidth="1"/>
    <col min="12044" max="12288" width="9.140625" style="105"/>
    <col min="12289" max="12289" width="6.7109375" style="105" customWidth="1"/>
    <col min="12290" max="12290" width="64.85546875" style="105" customWidth="1"/>
    <col min="12291" max="12291" width="22.7109375" style="105" customWidth="1"/>
    <col min="12292" max="12294" width="9.28515625" style="105" bestFit="1" customWidth="1"/>
    <col min="12295" max="12298" width="9.140625" style="105"/>
    <col min="12299" max="12299" width="9.28515625" style="105" bestFit="1" customWidth="1"/>
    <col min="12300" max="12544" width="9.140625" style="105"/>
    <col min="12545" max="12545" width="6.7109375" style="105" customWidth="1"/>
    <col min="12546" max="12546" width="64.85546875" style="105" customWidth="1"/>
    <col min="12547" max="12547" width="22.7109375" style="105" customWidth="1"/>
    <col min="12548" max="12550" width="9.28515625" style="105" bestFit="1" customWidth="1"/>
    <col min="12551" max="12554" width="9.140625" style="105"/>
    <col min="12555" max="12555" width="9.28515625" style="105" bestFit="1" customWidth="1"/>
    <col min="12556" max="12800" width="9.140625" style="105"/>
    <col min="12801" max="12801" width="6.7109375" style="105" customWidth="1"/>
    <col min="12802" max="12802" width="64.85546875" style="105" customWidth="1"/>
    <col min="12803" max="12803" width="22.7109375" style="105" customWidth="1"/>
    <col min="12804" max="12806" width="9.28515625" style="105" bestFit="1" customWidth="1"/>
    <col min="12807" max="12810" width="9.140625" style="105"/>
    <col min="12811" max="12811" width="9.28515625" style="105" bestFit="1" customWidth="1"/>
    <col min="12812" max="13056" width="9.140625" style="105"/>
    <col min="13057" max="13057" width="6.7109375" style="105" customWidth="1"/>
    <col min="13058" max="13058" width="64.85546875" style="105" customWidth="1"/>
    <col min="13059" max="13059" width="22.7109375" style="105" customWidth="1"/>
    <col min="13060" max="13062" width="9.28515625" style="105" bestFit="1" customWidth="1"/>
    <col min="13063" max="13066" width="9.140625" style="105"/>
    <col min="13067" max="13067" width="9.28515625" style="105" bestFit="1" customWidth="1"/>
    <col min="13068" max="13312" width="9.140625" style="105"/>
    <col min="13313" max="13313" width="6.7109375" style="105" customWidth="1"/>
    <col min="13314" max="13314" width="64.85546875" style="105" customWidth="1"/>
    <col min="13315" max="13315" width="22.7109375" style="105" customWidth="1"/>
    <col min="13316" max="13318" width="9.28515625" style="105" bestFit="1" customWidth="1"/>
    <col min="13319" max="13322" width="9.140625" style="105"/>
    <col min="13323" max="13323" width="9.28515625" style="105" bestFit="1" customWidth="1"/>
    <col min="13324" max="13568" width="9.140625" style="105"/>
    <col min="13569" max="13569" width="6.7109375" style="105" customWidth="1"/>
    <col min="13570" max="13570" width="64.85546875" style="105" customWidth="1"/>
    <col min="13571" max="13571" width="22.7109375" style="105" customWidth="1"/>
    <col min="13572" max="13574" width="9.28515625" style="105" bestFit="1" customWidth="1"/>
    <col min="13575" max="13578" width="9.140625" style="105"/>
    <col min="13579" max="13579" width="9.28515625" style="105" bestFit="1" customWidth="1"/>
    <col min="13580" max="13824" width="9.140625" style="105"/>
    <col min="13825" max="13825" width="6.7109375" style="105" customWidth="1"/>
    <col min="13826" max="13826" width="64.85546875" style="105" customWidth="1"/>
    <col min="13827" max="13827" width="22.7109375" style="105" customWidth="1"/>
    <col min="13828" max="13830" width="9.28515625" style="105" bestFit="1" customWidth="1"/>
    <col min="13831" max="13834" width="9.140625" style="105"/>
    <col min="13835" max="13835" width="9.28515625" style="105" bestFit="1" customWidth="1"/>
    <col min="13836" max="14080" width="9.140625" style="105"/>
    <col min="14081" max="14081" width="6.7109375" style="105" customWidth="1"/>
    <col min="14082" max="14082" width="64.85546875" style="105" customWidth="1"/>
    <col min="14083" max="14083" width="22.7109375" style="105" customWidth="1"/>
    <col min="14084" max="14086" width="9.28515625" style="105" bestFit="1" customWidth="1"/>
    <col min="14087" max="14090" width="9.140625" style="105"/>
    <col min="14091" max="14091" width="9.28515625" style="105" bestFit="1" customWidth="1"/>
    <col min="14092" max="14336" width="9.140625" style="105"/>
    <col min="14337" max="14337" width="6.7109375" style="105" customWidth="1"/>
    <col min="14338" max="14338" width="64.85546875" style="105" customWidth="1"/>
    <col min="14339" max="14339" width="22.7109375" style="105" customWidth="1"/>
    <col min="14340" max="14342" width="9.28515625" style="105" bestFit="1" customWidth="1"/>
    <col min="14343" max="14346" width="9.140625" style="105"/>
    <col min="14347" max="14347" width="9.28515625" style="105" bestFit="1" customWidth="1"/>
    <col min="14348" max="14592" width="9.140625" style="105"/>
    <col min="14593" max="14593" width="6.7109375" style="105" customWidth="1"/>
    <col min="14594" max="14594" width="64.85546875" style="105" customWidth="1"/>
    <col min="14595" max="14595" width="22.7109375" style="105" customWidth="1"/>
    <col min="14596" max="14598" width="9.28515625" style="105" bestFit="1" customWidth="1"/>
    <col min="14599" max="14602" width="9.140625" style="105"/>
    <col min="14603" max="14603" width="9.28515625" style="105" bestFit="1" customWidth="1"/>
    <col min="14604" max="14848" width="9.140625" style="105"/>
    <col min="14849" max="14849" width="6.7109375" style="105" customWidth="1"/>
    <col min="14850" max="14850" width="64.85546875" style="105" customWidth="1"/>
    <col min="14851" max="14851" width="22.7109375" style="105" customWidth="1"/>
    <col min="14852" max="14854" width="9.28515625" style="105" bestFit="1" customWidth="1"/>
    <col min="14855" max="14858" width="9.140625" style="105"/>
    <col min="14859" max="14859" width="9.28515625" style="105" bestFit="1" customWidth="1"/>
    <col min="14860" max="15104" width="9.140625" style="105"/>
    <col min="15105" max="15105" width="6.7109375" style="105" customWidth="1"/>
    <col min="15106" max="15106" width="64.85546875" style="105" customWidth="1"/>
    <col min="15107" max="15107" width="22.7109375" style="105" customWidth="1"/>
    <col min="15108" max="15110" width="9.28515625" style="105" bestFit="1" customWidth="1"/>
    <col min="15111" max="15114" width="9.140625" style="105"/>
    <col min="15115" max="15115" width="9.28515625" style="105" bestFit="1" customWidth="1"/>
    <col min="15116" max="15360" width="9.140625" style="105"/>
    <col min="15361" max="15361" width="6.7109375" style="105" customWidth="1"/>
    <col min="15362" max="15362" width="64.85546875" style="105" customWidth="1"/>
    <col min="15363" max="15363" width="22.7109375" style="105" customWidth="1"/>
    <col min="15364" max="15366" width="9.28515625" style="105" bestFit="1" customWidth="1"/>
    <col min="15367" max="15370" width="9.140625" style="105"/>
    <col min="15371" max="15371" width="9.28515625" style="105" bestFit="1" customWidth="1"/>
    <col min="15372" max="15616" width="9.140625" style="105"/>
    <col min="15617" max="15617" width="6.7109375" style="105" customWidth="1"/>
    <col min="15618" max="15618" width="64.85546875" style="105" customWidth="1"/>
    <col min="15619" max="15619" width="22.7109375" style="105" customWidth="1"/>
    <col min="15620" max="15622" width="9.28515625" style="105" bestFit="1" customWidth="1"/>
    <col min="15623" max="15626" width="9.140625" style="105"/>
    <col min="15627" max="15627" width="9.28515625" style="105" bestFit="1" customWidth="1"/>
    <col min="15628" max="15872" width="9.140625" style="105"/>
    <col min="15873" max="15873" width="6.7109375" style="105" customWidth="1"/>
    <col min="15874" max="15874" width="64.85546875" style="105" customWidth="1"/>
    <col min="15875" max="15875" width="22.7109375" style="105" customWidth="1"/>
    <col min="15876" max="15878" width="9.28515625" style="105" bestFit="1" customWidth="1"/>
    <col min="15879" max="15882" width="9.140625" style="105"/>
    <col min="15883" max="15883" width="9.28515625" style="105" bestFit="1" customWidth="1"/>
    <col min="15884" max="16128" width="9.140625" style="105"/>
    <col min="16129" max="16129" width="6.7109375" style="105" customWidth="1"/>
    <col min="16130" max="16130" width="64.85546875" style="105" customWidth="1"/>
    <col min="16131" max="16131" width="22.7109375" style="105" customWidth="1"/>
    <col min="16132" max="16134" width="9.28515625" style="105" bestFit="1" customWidth="1"/>
    <col min="16135" max="16138" width="9.140625" style="105"/>
    <col min="16139" max="16139" width="9.28515625" style="105" bestFit="1" customWidth="1"/>
    <col min="16140" max="16384" width="9.140625" style="105"/>
  </cols>
  <sheetData>
    <row r="1" spans="1:8" ht="15.75">
      <c r="A1" s="185" t="s">
        <v>314</v>
      </c>
      <c r="B1" s="185"/>
      <c r="C1" s="185"/>
      <c r="D1" s="185"/>
    </row>
    <row r="2" spans="1:8" ht="15.75">
      <c r="A2" s="164" t="s">
        <v>244</v>
      </c>
      <c r="B2" s="171"/>
      <c r="C2" s="171"/>
      <c r="D2" s="171"/>
    </row>
    <row r="3" spans="1:8" ht="15.75">
      <c r="A3" s="164" t="s">
        <v>245</v>
      </c>
      <c r="B3" s="172"/>
      <c r="C3" s="172"/>
      <c r="D3" s="172"/>
    </row>
    <row r="4" spans="1:8" ht="15.75">
      <c r="A4" s="40"/>
      <c r="B4" s="40"/>
      <c r="C4" s="40"/>
      <c r="D4" s="104" t="s">
        <v>246</v>
      </c>
    </row>
    <row r="5" spans="1:8" ht="27.75" customHeight="1">
      <c r="A5" s="186" t="s">
        <v>315</v>
      </c>
      <c r="B5" s="186"/>
      <c r="C5" s="186"/>
      <c r="D5" s="186"/>
    </row>
    <row r="6" spans="1:8" ht="15.75">
      <c r="A6" s="186" t="s">
        <v>263</v>
      </c>
      <c r="B6" s="186"/>
      <c r="C6" s="186"/>
      <c r="D6" s="186"/>
    </row>
    <row r="7" spans="1:8">
      <c r="A7" s="184" t="s">
        <v>11</v>
      </c>
      <c r="B7" s="184"/>
      <c r="C7" s="184"/>
      <c r="D7" s="184"/>
    </row>
    <row r="8" spans="1:8" ht="14.25">
      <c r="A8" s="106" t="s">
        <v>264</v>
      </c>
      <c r="B8" s="107" t="s">
        <v>3</v>
      </c>
      <c r="C8" s="108" t="s">
        <v>132</v>
      </c>
      <c r="D8" s="108" t="s">
        <v>133</v>
      </c>
    </row>
    <row r="9" spans="1:8" s="111" customFormat="1" ht="11.25">
      <c r="A9" s="109">
        <v>1</v>
      </c>
      <c r="B9" s="109">
        <v>2</v>
      </c>
      <c r="C9" s="110">
        <v>3</v>
      </c>
      <c r="D9" s="110">
        <v>4</v>
      </c>
    </row>
    <row r="10" spans="1:8" s="115" customFormat="1" ht="31.5">
      <c r="A10" s="112" t="s">
        <v>250</v>
      </c>
      <c r="B10" s="113" t="s">
        <v>148</v>
      </c>
      <c r="C10" s="114">
        <f>C28+C29</f>
        <v>0</v>
      </c>
      <c r="D10" s="114">
        <f>D28+D29</f>
        <v>0</v>
      </c>
      <c r="F10" s="116"/>
      <c r="H10" s="116"/>
    </row>
    <row r="11" spans="1:8" s="115" customFormat="1" ht="15.75" hidden="1">
      <c r="A11" s="117"/>
      <c r="B11" s="118" t="s">
        <v>265</v>
      </c>
      <c r="C11" s="119" t="e">
        <f>SUM(C12:C18)</f>
        <v>#REF!</v>
      </c>
      <c r="D11" s="119" t="e">
        <f>SUM(D12:D18)</f>
        <v>#REF!</v>
      </c>
      <c r="F11" s="116"/>
      <c r="H11" s="116"/>
    </row>
    <row r="12" spans="1:8" s="115" customFormat="1" ht="31.5" hidden="1">
      <c r="A12" s="117"/>
      <c r="B12" s="120" t="s">
        <v>266</v>
      </c>
      <c r="C12" s="121" t="e">
        <f>#REF!+#REF!+#REF!</f>
        <v>#REF!</v>
      </c>
      <c r="D12" s="121" t="e">
        <f>#REF!+#REF!+#REF!</f>
        <v>#REF!</v>
      </c>
      <c r="F12" s="116"/>
      <c r="H12" s="116"/>
    </row>
    <row r="13" spans="1:8" s="115" customFormat="1" ht="15.75" hidden="1">
      <c r="A13" s="117"/>
      <c r="B13" s="120" t="s">
        <v>113</v>
      </c>
      <c r="C13" s="121" t="e">
        <f>#REF!</f>
        <v>#REF!</v>
      </c>
      <c r="D13" s="121" t="e">
        <f>#REF!</f>
        <v>#REF!</v>
      </c>
      <c r="F13" s="116"/>
      <c r="H13" s="116"/>
    </row>
    <row r="14" spans="1:8" s="115" customFormat="1" ht="173.25" hidden="1">
      <c r="A14" s="122"/>
      <c r="B14" s="120" t="s">
        <v>193</v>
      </c>
      <c r="C14" s="121" t="e">
        <f>#REF!</f>
        <v>#REF!</v>
      </c>
      <c r="D14" s="123" t="e">
        <f>#REF!</f>
        <v>#REF!</v>
      </c>
      <c r="F14" s="116"/>
      <c r="H14" s="116"/>
    </row>
    <row r="15" spans="1:8" s="115" customFormat="1" ht="63" hidden="1">
      <c r="A15" s="122"/>
      <c r="B15" s="120" t="s">
        <v>267</v>
      </c>
      <c r="C15" s="121" t="e">
        <f>#REF!</f>
        <v>#REF!</v>
      </c>
      <c r="D15" s="123" t="e">
        <f>#REF!</f>
        <v>#REF!</v>
      </c>
      <c r="F15" s="116"/>
      <c r="H15" s="116"/>
    </row>
    <row r="16" spans="1:8" s="115" customFormat="1" ht="78.75" hidden="1">
      <c r="A16" s="122"/>
      <c r="B16" s="120" t="s">
        <v>268</v>
      </c>
      <c r="C16" s="121" t="e">
        <f>#REF!</f>
        <v>#REF!</v>
      </c>
      <c r="D16" s="123" t="e">
        <f>#REF!</f>
        <v>#REF!</v>
      </c>
      <c r="F16" s="116"/>
      <c r="H16" s="116"/>
    </row>
    <row r="17" spans="1:8" s="115" customFormat="1" ht="78.75" hidden="1">
      <c r="A17" s="122"/>
      <c r="B17" s="120" t="s">
        <v>269</v>
      </c>
      <c r="C17" s="121" t="e">
        <f>#REF!</f>
        <v>#REF!</v>
      </c>
      <c r="D17" s="123" t="e">
        <f>#REF!</f>
        <v>#REF!</v>
      </c>
      <c r="F17" s="116"/>
      <c r="H17" s="116"/>
    </row>
    <row r="18" spans="1:8" s="115" customFormat="1" ht="15.75" hidden="1">
      <c r="A18" s="122"/>
      <c r="B18" s="124" t="s">
        <v>270</v>
      </c>
      <c r="C18" s="121" t="e">
        <f>#REF!</f>
        <v>#REF!</v>
      </c>
      <c r="D18" s="123" t="e">
        <f>#REF!</f>
        <v>#REF!</v>
      </c>
      <c r="F18" s="116"/>
      <c r="H18" s="116"/>
    </row>
    <row r="19" spans="1:8" s="115" customFormat="1" ht="15.75" hidden="1">
      <c r="A19" s="117"/>
      <c r="B19" s="118" t="s">
        <v>271</v>
      </c>
      <c r="C19" s="119" t="e">
        <f>C20</f>
        <v>#REF!</v>
      </c>
      <c r="D19" s="119" t="e">
        <f>D20</f>
        <v>#REF!</v>
      </c>
      <c r="F19" s="116"/>
      <c r="H19" s="116"/>
    </row>
    <row r="20" spans="1:8" s="115" customFormat="1" ht="15.75" hidden="1">
      <c r="A20" s="125"/>
      <c r="B20" s="126" t="s">
        <v>270</v>
      </c>
      <c r="C20" s="121" t="e">
        <f>#REF!</f>
        <v>#REF!</v>
      </c>
      <c r="D20" s="123" t="e">
        <f>#REF!</f>
        <v>#REF!</v>
      </c>
      <c r="F20" s="116"/>
      <c r="H20" s="116"/>
    </row>
    <row r="21" spans="1:8" s="115" customFormat="1" ht="31.5" hidden="1">
      <c r="A21" s="127"/>
      <c r="B21" s="118" t="s">
        <v>272</v>
      </c>
      <c r="C21" s="119" t="e">
        <f>SUM(C22:C25)</f>
        <v>#REF!</v>
      </c>
      <c r="D21" s="119" t="e">
        <f>SUM(D22:D25)</f>
        <v>#REF!</v>
      </c>
      <c r="F21" s="116"/>
      <c r="H21" s="116"/>
    </row>
    <row r="22" spans="1:8" s="115" customFormat="1" ht="31.5" hidden="1">
      <c r="A22" s="127"/>
      <c r="B22" s="128" t="s">
        <v>266</v>
      </c>
      <c r="C22" s="121" t="e">
        <f>#REF!</f>
        <v>#REF!</v>
      </c>
      <c r="D22" s="121" t="e">
        <f>#REF!</f>
        <v>#REF!</v>
      </c>
      <c r="F22" s="116"/>
      <c r="H22" s="116"/>
    </row>
    <row r="23" spans="1:8" s="115" customFormat="1" ht="110.25" hidden="1">
      <c r="A23" s="122"/>
      <c r="B23" s="120" t="s">
        <v>273</v>
      </c>
      <c r="C23" s="121" t="e">
        <f>#REF!</f>
        <v>#REF!</v>
      </c>
      <c r="D23" s="123" t="e">
        <f>#REF!</f>
        <v>#REF!</v>
      </c>
      <c r="F23" s="116"/>
      <c r="H23" s="116"/>
    </row>
    <row r="24" spans="1:8" s="115" customFormat="1" ht="47.25" hidden="1">
      <c r="A24" s="127"/>
      <c r="B24" s="120" t="s">
        <v>274</v>
      </c>
      <c r="C24" s="119" t="e">
        <f>#REF!</f>
        <v>#REF!</v>
      </c>
      <c r="D24" s="121" t="e">
        <f>#REF!</f>
        <v>#REF!</v>
      </c>
      <c r="F24" s="116"/>
      <c r="H24" s="116"/>
    </row>
    <row r="25" spans="1:8" s="115" customFormat="1" ht="15.75" hidden="1">
      <c r="A25" s="122"/>
      <c r="B25" s="124" t="s">
        <v>270</v>
      </c>
      <c r="C25" s="121" t="e">
        <f>#REF!</f>
        <v>#REF!</v>
      </c>
      <c r="D25" s="123" t="e">
        <f>#REF!</f>
        <v>#REF!</v>
      </c>
      <c r="F25" s="116"/>
      <c r="H25" s="116"/>
    </row>
    <row r="26" spans="1:8" s="115" customFormat="1" ht="31.5" hidden="1">
      <c r="A26" s="127"/>
      <c r="B26" s="118" t="s">
        <v>275</v>
      </c>
      <c r="C26" s="119" t="e">
        <f>SUM(C27:C31)</f>
        <v>#REF!</v>
      </c>
      <c r="D26" s="119" t="e">
        <f>SUM(D27:D31)</f>
        <v>#REF!</v>
      </c>
      <c r="F26" s="116"/>
      <c r="H26" s="116"/>
    </row>
    <row r="27" spans="1:8" s="115" customFormat="1" ht="63" hidden="1">
      <c r="A27" s="122"/>
      <c r="B27" s="120" t="s">
        <v>276</v>
      </c>
      <c r="C27" s="121" t="e">
        <f>#REF!</f>
        <v>#REF!</v>
      </c>
      <c r="D27" s="123" t="e">
        <f>#REF!</f>
        <v>#REF!</v>
      </c>
    </row>
    <row r="28" spans="1:8" s="115" customFormat="1" ht="63">
      <c r="A28" s="122"/>
      <c r="B28" s="120" t="s">
        <v>212</v>
      </c>
      <c r="C28" s="129">
        <f>'кор-ка пр. 9.1'!H332</f>
        <v>-1130.4000000000001</v>
      </c>
      <c r="D28" s="130">
        <f>'кор-ка пр. 9.1'!M332</f>
        <v>-1130.4000000000001</v>
      </c>
    </row>
    <row r="29" spans="1:8" s="115" customFormat="1" ht="47.25">
      <c r="A29" s="122"/>
      <c r="B29" s="120" t="s">
        <v>213</v>
      </c>
      <c r="C29" s="121">
        <f>'кор-ка пр. 9.1'!H336</f>
        <v>1130.4000000000001</v>
      </c>
      <c r="D29" s="123">
        <f>'кор-ка пр. 9.1'!M336</f>
        <v>1130.4000000000001</v>
      </c>
    </row>
    <row r="30" spans="1:8" s="115" customFormat="1" ht="47.25" hidden="1">
      <c r="A30" s="122"/>
      <c r="B30" s="120" t="s">
        <v>277</v>
      </c>
      <c r="C30" s="121"/>
      <c r="D30" s="123"/>
    </row>
    <row r="31" spans="1:8" s="115" customFormat="1" ht="15.75" hidden="1">
      <c r="A31" s="122"/>
      <c r="B31" s="124" t="s">
        <v>270</v>
      </c>
      <c r="C31" s="121"/>
      <c r="D31" s="123"/>
    </row>
    <row r="32" spans="1:8" s="115" customFormat="1" ht="15.75">
      <c r="A32" s="112" t="s">
        <v>102</v>
      </c>
      <c r="B32" s="113" t="s">
        <v>84</v>
      </c>
      <c r="C32" s="114">
        <f>SUM(C33:C42)</f>
        <v>0</v>
      </c>
      <c r="D32" s="114">
        <f>SUM(D34:D42)</f>
        <v>0</v>
      </c>
    </row>
    <row r="33" spans="1:4" s="115" customFormat="1" ht="31.5" hidden="1">
      <c r="A33" s="112"/>
      <c r="B33" s="120" t="s">
        <v>266</v>
      </c>
      <c r="C33" s="131"/>
      <c r="D33" s="114"/>
    </row>
    <row r="34" spans="1:4" s="115" customFormat="1" ht="94.5" hidden="1">
      <c r="A34" s="122"/>
      <c r="B34" s="120" t="s">
        <v>194</v>
      </c>
      <c r="C34" s="121"/>
      <c r="D34" s="123"/>
    </row>
    <row r="35" spans="1:4" s="133" customFormat="1" ht="78.75" hidden="1">
      <c r="A35" s="122"/>
      <c r="B35" s="132" t="s">
        <v>195</v>
      </c>
      <c r="C35" s="121"/>
      <c r="D35" s="123"/>
    </row>
    <row r="36" spans="1:4" s="133" customFormat="1" ht="63">
      <c r="A36" s="122"/>
      <c r="B36" s="120" t="s">
        <v>229</v>
      </c>
      <c r="C36" s="129">
        <f>'кор-ка пр. 9.1'!H225</f>
        <v>-82.7</v>
      </c>
      <c r="D36" s="121">
        <f>'кор-ка пр. 9.1'!I225</f>
        <v>0</v>
      </c>
    </row>
    <row r="37" spans="1:4" s="133" customFormat="1" ht="47.25">
      <c r="A37" s="122"/>
      <c r="B37" s="120" t="s">
        <v>231</v>
      </c>
      <c r="C37" s="121">
        <f>'кор-ка пр. 9.1'!H229</f>
        <v>82.7</v>
      </c>
      <c r="D37" s="121"/>
    </row>
    <row r="38" spans="1:4" s="133" customFormat="1" ht="63" hidden="1">
      <c r="A38" s="122"/>
      <c r="B38" s="124" t="s">
        <v>196</v>
      </c>
      <c r="C38" s="121"/>
      <c r="D38" s="123"/>
    </row>
    <row r="39" spans="1:4" s="133" customFormat="1" ht="47.25">
      <c r="A39" s="122"/>
      <c r="B39" s="120" t="s">
        <v>233</v>
      </c>
      <c r="C39" s="129">
        <f>'кор-ка пр. 9.1'!H261</f>
        <v>-145.4</v>
      </c>
      <c r="D39" s="123"/>
    </row>
    <row r="40" spans="1:4" s="133" customFormat="1" ht="31.5">
      <c r="A40" s="122"/>
      <c r="B40" s="120" t="s">
        <v>234</v>
      </c>
      <c r="C40" s="121">
        <f>'кор-ка пр. 9.1'!H265</f>
        <v>145.4</v>
      </c>
      <c r="D40" s="123"/>
    </row>
    <row r="41" spans="1:4" s="133" customFormat="1" ht="173.25" hidden="1">
      <c r="A41" s="122"/>
      <c r="B41" s="132" t="s">
        <v>193</v>
      </c>
      <c r="C41" s="121"/>
      <c r="D41" s="134"/>
    </row>
    <row r="42" spans="1:4" s="115" customFormat="1" ht="15.75" hidden="1">
      <c r="A42" s="122"/>
      <c r="B42" s="126" t="s">
        <v>270</v>
      </c>
      <c r="C42" s="121"/>
      <c r="D42" s="123"/>
    </row>
    <row r="43" spans="1:4" s="136" customFormat="1" ht="31.5" hidden="1">
      <c r="A43" s="135" t="s">
        <v>146</v>
      </c>
      <c r="B43" s="113" t="s">
        <v>278</v>
      </c>
      <c r="C43" s="114">
        <f>C44</f>
        <v>0</v>
      </c>
      <c r="D43" s="114">
        <f>D44</f>
        <v>0</v>
      </c>
    </row>
    <row r="44" spans="1:4" s="115" customFormat="1" ht="15.75" hidden="1">
      <c r="A44" s="122"/>
      <c r="B44" s="126" t="s">
        <v>270</v>
      </c>
      <c r="C44" s="121"/>
      <c r="D44" s="123"/>
    </row>
    <row r="45" spans="1:4" s="136" customFormat="1" ht="31.5" hidden="1">
      <c r="A45" s="135" t="s">
        <v>252</v>
      </c>
      <c r="B45" s="113" t="s">
        <v>279</v>
      </c>
      <c r="C45" s="114">
        <f>C46</f>
        <v>0</v>
      </c>
      <c r="D45" s="114">
        <f>D46</f>
        <v>0</v>
      </c>
    </row>
    <row r="46" spans="1:4" s="136" customFormat="1" ht="31.5" hidden="1">
      <c r="A46" s="122"/>
      <c r="B46" s="120" t="s">
        <v>145</v>
      </c>
      <c r="C46" s="121"/>
      <c r="D46" s="123"/>
    </row>
    <row r="47" spans="1:4" s="136" customFormat="1" ht="31.5" hidden="1">
      <c r="A47" s="112" t="s">
        <v>254</v>
      </c>
      <c r="B47" s="113" t="s">
        <v>82</v>
      </c>
      <c r="C47" s="114">
        <f>SUM(C48:C51)</f>
        <v>0</v>
      </c>
      <c r="D47" s="114">
        <f>SUM(D48:D51)</f>
        <v>0</v>
      </c>
    </row>
    <row r="48" spans="1:4" s="136" customFormat="1" ht="94.5" hidden="1">
      <c r="A48" s="122"/>
      <c r="B48" s="128" t="s">
        <v>280</v>
      </c>
      <c r="C48" s="121"/>
      <c r="D48" s="123"/>
    </row>
    <row r="49" spans="1:4" s="115" customFormat="1" ht="63" hidden="1">
      <c r="A49" s="137"/>
      <c r="B49" s="120" t="s">
        <v>220</v>
      </c>
      <c r="C49" s="121"/>
      <c r="D49" s="123"/>
    </row>
    <row r="50" spans="1:4" s="115" customFormat="1" ht="47.25" hidden="1">
      <c r="A50" s="122"/>
      <c r="B50" s="120" t="s">
        <v>221</v>
      </c>
      <c r="C50" s="121"/>
      <c r="D50" s="123"/>
    </row>
    <row r="51" spans="1:4" s="115" customFormat="1" ht="15.75" hidden="1">
      <c r="A51" s="122"/>
      <c r="B51" s="126" t="s">
        <v>270</v>
      </c>
      <c r="C51" s="121"/>
      <c r="D51" s="123"/>
    </row>
    <row r="52" spans="1:4" s="115" customFormat="1" ht="31.5">
      <c r="A52" s="112" t="s">
        <v>257</v>
      </c>
      <c r="B52" s="113" t="s">
        <v>116</v>
      </c>
      <c r="C52" s="114">
        <f>SUM(C53:C58)</f>
        <v>0</v>
      </c>
      <c r="D52" s="114">
        <f>SUM(D53:D58)</f>
        <v>0</v>
      </c>
    </row>
    <row r="53" spans="1:4" s="115" customFormat="1" ht="110.25" hidden="1">
      <c r="A53" s="112"/>
      <c r="B53" s="138" t="s">
        <v>281</v>
      </c>
      <c r="C53" s="131"/>
      <c r="D53" s="123"/>
    </row>
    <row r="54" spans="1:4" s="115" customFormat="1" ht="63">
      <c r="A54" s="122"/>
      <c r="B54" s="120" t="s">
        <v>214</v>
      </c>
      <c r="C54" s="129">
        <f>'кор-ка пр. 9.1'!H93</f>
        <v>-14.9</v>
      </c>
      <c r="D54" s="129">
        <f>'кор-ка пр. 9.1'!M93</f>
        <v>-14.9</v>
      </c>
    </row>
    <row r="55" spans="1:4" s="136" customFormat="1" ht="47.25">
      <c r="A55" s="122"/>
      <c r="B55" s="120" t="s">
        <v>215</v>
      </c>
      <c r="C55" s="121">
        <f>'кор-ка пр. 9.1'!H97</f>
        <v>14.9</v>
      </c>
      <c r="D55" s="123">
        <f>'кор-ка пр. 9.1'!M97</f>
        <v>14.9</v>
      </c>
    </row>
    <row r="56" spans="1:4" s="136" customFormat="1" ht="110.25" hidden="1">
      <c r="A56" s="122"/>
      <c r="B56" s="132" t="s">
        <v>282</v>
      </c>
      <c r="C56" s="121"/>
      <c r="D56" s="123"/>
    </row>
    <row r="57" spans="1:4" s="115" customFormat="1" ht="31.5" hidden="1">
      <c r="A57" s="122"/>
      <c r="B57" s="132" t="s">
        <v>283</v>
      </c>
      <c r="C57" s="121"/>
      <c r="D57" s="123"/>
    </row>
    <row r="58" spans="1:4" s="115" customFormat="1" ht="15.75" hidden="1">
      <c r="A58" s="125"/>
      <c r="B58" s="126" t="s">
        <v>270</v>
      </c>
      <c r="C58" s="121"/>
      <c r="D58" s="123"/>
    </row>
    <row r="59" spans="1:4" s="136" customFormat="1" ht="47.25" hidden="1">
      <c r="A59" s="112" t="s">
        <v>259</v>
      </c>
      <c r="B59" s="113" t="s">
        <v>284</v>
      </c>
      <c r="C59" s="114">
        <f>C60+C61</f>
        <v>0</v>
      </c>
      <c r="D59" s="114">
        <f>D60+D61</f>
        <v>0</v>
      </c>
    </row>
    <row r="60" spans="1:4" s="136" customFormat="1" ht="15.75" hidden="1">
      <c r="A60" s="112"/>
      <c r="B60" s="120" t="s">
        <v>285</v>
      </c>
      <c r="C60" s="131"/>
      <c r="D60" s="131"/>
    </row>
    <row r="61" spans="1:4" s="115" customFormat="1" ht="15.75" hidden="1">
      <c r="A61" s="122"/>
      <c r="B61" s="126" t="s">
        <v>270</v>
      </c>
      <c r="C61" s="121"/>
      <c r="D61" s="123"/>
    </row>
    <row r="62" spans="1:4" s="115" customFormat="1" ht="78.75" hidden="1">
      <c r="A62" s="112" t="s">
        <v>260</v>
      </c>
      <c r="B62" s="113" t="s">
        <v>286</v>
      </c>
      <c r="C62" s="114">
        <f>SUM(C63:C66)</f>
        <v>0</v>
      </c>
      <c r="D62" s="114">
        <f>SUM(D63:D66)</f>
        <v>0</v>
      </c>
    </row>
    <row r="63" spans="1:4" s="115" customFormat="1" ht="15.75" hidden="1">
      <c r="A63" s="112"/>
      <c r="B63" s="139" t="s">
        <v>287</v>
      </c>
      <c r="C63" s="131"/>
      <c r="D63" s="131"/>
    </row>
    <row r="64" spans="1:4" s="115" customFormat="1" ht="15.75" hidden="1">
      <c r="A64" s="112"/>
      <c r="B64" s="139" t="s">
        <v>288</v>
      </c>
      <c r="C64" s="131"/>
      <c r="D64" s="131"/>
    </row>
    <row r="65" spans="1:5" s="115" customFormat="1" ht="15.75" hidden="1">
      <c r="A65" s="112"/>
      <c r="B65" s="139" t="s">
        <v>289</v>
      </c>
      <c r="C65" s="131"/>
      <c r="D65" s="131"/>
    </row>
    <row r="66" spans="1:5" s="115" customFormat="1" ht="15.75" hidden="1">
      <c r="A66" s="112"/>
      <c r="B66" s="120" t="s">
        <v>113</v>
      </c>
      <c r="C66" s="131"/>
      <c r="D66" s="131"/>
    </row>
    <row r="67" spans="1:5" s="115" customFormat="1" ht="31.5">
      <c r="A67" s="112" t="s">
        <v>261</v>
      </c>
      <c r="B67" s="113" t="s">
        <v>290</v>
      </c>
      <c r="C67" s="140">
        <f>C68+C78+C80</f>
        <v>-350</v>
      </c>
      <c r="D67" s="140">
        <f>D68+D78+D80</f>
        <v>-350</v>
      </c>
    </row>
    <row r="68" spans="1:5" s="115" customFormat="1" ht="31.5">
      <c r="A68" s="122"/>
      <c r="B68" s="118" t="s">
        <v>291</v>
      </c>
      <c r="C68" s="141">
        <f>SUM(C69:C77)</f>
        <v>-50</v>
      </c>
      <c r="D68" s="141">
        <f>SUM(D69:D77)</f>
        <v>-50</v>
      </c>
      <c r="E68" s="142"/>
    </row>
    <row r="69" spans="1:5" s="115" customFormat="1" ht="15.75" hidden="1">
      <c r="A69" s="122"/>
      <c r="B69" s="120" t="s">
        <v>285</v>
      </c>
      <c r="C69" s="143"/>
      <c r="D69" s="143"/>
      <c r="E69" s="142"/>
    </row>
    <row r="70" spans="1:5" s="115" customFormat="1" ht="126" hidden="1">
      <c r="A70" s="122"/>
      <c r="B70" s="128" t="s">
        <v>292</v>
      </c>
      <c r="C70" s="143"/>
      <c r="D70" s="143"/>
      <c r="E70" s="142"/>
    </row>
    <row r="71" spans="1:5" s="115" customFormat="1" ht="173.25" hidden="1">
      <c r="A71" s="122"/>
      <c r="B71" s="144" t="s">
        <v>293</v>
      </c>
      <c r="C71" s="143"/>
      <c r="D71" s="143"/>
    </row>
    <row r="72" spans="1:5" s="115" customFormat="1" ht="63">
      <c r="A72" s="122"/>
      <c r="B72" s="120" t="s">
        <v>294</v>
      </c>
      <c r="C72" s="141">
        <f>'кор-ка пр. 9.1'!H313</f>
        <v>-50</v>
      </c>
      <c r="D72" s="141">
        <f>'кор-ка пр. 9.1'!M313</f>
        <v>-50</v>
      </c>
    </row>
    <row r="73" spans="1:5" s="115" customFormat="1" ht="31.5" hidden="1">
      <c r="A73" s="122"/>
      <c r="B73" s="120" t="s">
        <v>295</v>
      </c>
      <c r="C73" s="143"/>
      <c r="D73" s="145"/>
    </row>
    <row r="74" spans="1:5" s="115" customFormat="1" ht="78.75" hidden="1">
      <c r="A74" s="122"/>
      <c r="B74" s="120" t="s">
        <v>296</v>
      </c>
      <c r="C74" s="143"/>
      <c r="D74" s="145"/>
    </row>
    <row r="75" spans="1:5" s="115" customFormat="1" ht="63" hidden="1">
      <c r="A75" s="122"/>
      <c r="B75" s="120" t="s">
        <v>297</v>
      </c>
      <c r="C75" s="143"/>
      <c r="D75" s="145"/>
    </row>
    <row r="76" spans="1:5" s="115" customFormat="1" ht="94.5" hidden="1">
      <c r="A76" s="122"/>
      <c r="B76" s="120" t="s">
        <v>298</v>
      </c>
      <c r="C76" s="143"/>
      <c r="D76" s="145"/>
    </row>
    <row r="77" spans="1:5" s="115" customFormat="1" ht="15.75" hidden="1">
      <c r="A77" s="122"/>
      <c r="B77" s="139" t="s">
        <v>299</v>
      </c>
      <c r="C77" s="143"/>
      <c r="D77" s="145"/>
    </row>
    <row r="78" spans="1:5" s="115" customFormat="1" ht="31.5" hidden="1">
      <c r="A78" s="122"/>
      <c r="B78" s="118" t="s">
        <v>300</v>
      </c>
      <c r="C78" s="143"/>
      <c r="D78" s="143"/>
    </row>
    <row r="79" spans="1:5" s="115" customFormat="1" ht="15.75" hidden="1">
      <c r="A79" s="122"/>
      <c r="B79" s="126" t="s">
        <v>270</v>
      </c>
      <c r="C79" s="143"/>
      <c r="D79" s="145"/>
    </row>
    <row r="80" spans="1:5" s="115" customFormat="1" ht="31.5">
      <c r="A80" s="122"/>
      <c r="B80" s="146" t="s">
        <v>301</v>
      </c>
      <c r="C80" s="141">
        <f>C81</f>
        <v>-300</v>
      </c>
      <c r="D80" s="141">
        <f>D81</f>
        <v>-300</v>
      </c>
    </row>
    <row r="81" spans="1:5" s="115" customFormat="1" ht="15.75">
      <c r="A81" s="122"/>
      <c r="B81" s="126" t="s">
        <v>270</v>
      </c>
      <c r="C81" s="141">
        <f>'кор-ка пр. 9.1'!H74</f>
        <v>-300</v>
      </c>
      <c r="D81" s="141">
        <f>'кор-ка пр. 9.1'!I74</f>
        <v>-300</v>
      </c>
    </row>
    <row r="82" spans="1:5" s="115" customFormat="1" ht="47.25">
      <c r="A82" s="112" t="s">
        <v>262</v>
      </c>
      <c r="B82" s="147" t="s">
        <v>302</v>
      </c>
      <c r="C82" s="140">
        <f>SUM(C83:C84)</f>
        <v>-1285.9000000000001</v>
      </c>
      <c r="D82" s="140">
        <f>SUM(D83:D84)</f>
        <v>-1285.9000000000001</v>
      </c>
    </row>
    <row r="83" spans="1:5" s="115" customFormat="1" ht="15.75">
      <c r="A83" s="112"/>
      <c r="B83" s="120" t="s">
        <v>285</v>
      </c>
      <c r="C83" s="148"/>
      <c r="D83" s="148"/>
    </row>
    <row r="84" spans="1:5" s="150" customFormat="1" ht="15.75">
      <c r="A84" s="125"/>
      <c r="B84" s="126" t="s">
        <v>270</v>
      </c>
      <c r="C84" s="141">
        <f>'кор-ка пр. 9.1'!H121</f>
        <v>-1285.9000000000001</v>
      </c>
      <c r="D84" s="149">
        <f>'кор-ка пр. 9.1'!M121</f>
        <v>-1285.9000000000001</v>
      </c>
    </row>
    <row r="85" spans="1:5" ht="31.5" hidden="1">
      <c r="A85" s="112" t="s">
        <v>303</v>
      </c>
      <c r="B85" s="113" t="s">
        <v>125</v>
      </c>
      <c r="C85" s="151">
        <f>C86</f>
        <v>0</v>
      </c>
      <c r="D85" s="151">
        <f>D86</f>
        <v>0</v>
      </c>
    </row>
    <row r="86" spans="1:5" ht="15.75" hidden="1">
      <c r="A86" s="122"/>
      <c r="B86" s="126" t="s">
        <v>270</v>
      </c>
      <c r="C86" s="143"/>
      <c r="D86" s="152"/>
    </row>
    <row r="87" spans="1:5" ht="31.5">
      <c r="A87" s="112" t="s">
        <v>304</v>
      </c>
      <c r="B87" s="113" t="s">
        <v>305</v>
      </c>
      <c r="C87" s="151">
        <f>C88+C91+C93+C95</f>
        <v>0</v>
      </c>
      <c r="D87" s="151">
        <f>D88+D91+D93+D95</f>
        <v>0</v>
      </c>
    </row>
    <row r="88" spans="1:5" ht="31.5" hidden="1">
      <c r="A88" s="122"/>
      <c r="B88" s="118" t="s">
        <v>306</v>
      </c>
      <c r="C88" s="143"/>
      <c r="D88" s="143"/>
      <c r="E88" s="153"/>
    </row>
    <row r="89" spans="1:5" ht="15.75" hidden="1">
      <c r="A89" s="122"/>
      <c r="B89" s="120" t="s">
        <v>285</v>
      </c>
      <c r="C89" s="143"/>
      <c r="D89" s="143"/>
      <c r="E89" s="153"/>
    </row>
    <row r="90" spans="1:5" ht="15.75" hidden="1">
      <c r="A90" s="122"/>
      <c r="B90" s="126" t="s">
        <v>270</v>
      </c>
      <c r="C90" s="143"/>
      <c r="D90" s="154"/>
    </row>
    <row r="91" spans="1:5" ht="15.75" hidden="1">
      <c r="A91" s="122"/>
      <c r="B91" s="118" t="s">
        <v>307</v>
      </c>
      <c r="C91" s="155">
        <f>C92</f>
        <v>0</v>
      </c>
      <c r="D91" s="155">
        <f>D92</f>
        <v>0</v>
      </c>
    </row>
    <row r="92" spans="1:5" ht="15.75" hidden="1">
      <c r="A92" s="122"/>
      <c r="B92" s="126" t="s">
        <v>270</v>
      </c>
      <c r="C92" s="143"/>
      <c r="D92" s="156"/>
    </row>
    <row r="93" spans="1:5" ht="31.5" hidden="1">
      <c r="A93" s="122"/>
      <c r="B93" s="118" t="s">
        <v>308</v>
      </c>
      <c r="C93" s="155">
        <f>C94</f>
        <v>0</v>
      </c>
      <c r="D93" s="155">
        <f>D94</f>
        <v>0</v>
      </c>
    </row>
    <row r="94" spans="1:5" ht="15.75" hidden="1">
      <c r="A94" s="122"/>
      <c r="B94" s="126" t="s">
        <v>270</v>
      </c>
      <c r="C94" s="143"/>
      <c r="D94" s="156"/>
    </row>
    <row r="95" spans="1:5" ht="15.75">
      <c r="A95" s="122"/>
      <c r="B95" s="118" t="s">
        <v>309</v>
      </c>
      <c r="C95" s="155">
        <f>C96+C97+C98+C99</f>
        <v>0</v>
      </c>
      <c r="D95" s="155">
        <f>D96+D97+D98+D99</f>
        <v>0</v>
      </c>
    </row>
    <row r="96" spans="1:5" ht="47.25">
      <c r="A96" s="122"/>
      <c r="B96" s="120" t="s">
        <v>226</v>
      </c>
      <c r="C96" s="143">
        <f>'кор-ка пр. 9.1'!H214</f>
        <v>1373.4</v>
      </c>
      <c r="D96" s="157">
        <f>'кор-ка пр. 9.1'!M214</f>
        <v>1375.8</v>
      </c>
    </row>
    <row r="97" spans="1:4" ht="31.5">
      <c r="A97" s="122"/>
      <c r="B97" s="120" t="s">
        <v>227</v>
      </c>
      <c r="C97" s="143">
        <f>'кор-ка пр. 9.1'!H218</f>
        <v>13.9</v>
      </c>
      <c r="D97" s="157">
        <f>'кор-ка пр. 9.1'!M218</f>
        <v>13.9</v>
      </c>
    </row>
    <row r="98" spans="1:4" ht="78.75" hidden="1">
      <c r="A98" s="122"/>
      <c r="B98" s="128" t="s">
        <v>310</v>
      </c>
      <c r="C98" s="143"/>
      <c r="D98" s="157"/>
    </row>
    <row r="99" spans="1:4" ht="15.75">
      <c r="A99" s="122"/>
      <c r="B99" s="126" t="s">
        <v>270</v>
      </c>
      <c r="C99" s="141">
        <f>'кор-ка пр. 9.1'!H210</f>
        <v>-1387.3</v>
      </c>
      <c r="D99" s="158">
        <f>'кор-ка пр. 9.1'!M210</f>
        <v>-1389.7</v>
      </c>
    </row>
    <row r="100" spans="1:4" ht="47.25" hidden="1">
      <c r="A100" s="112" t="s">
        <v>311</v>
      </c>
      <c r="B100" s="113" t="s">
        <v>85</v>
      </c>
      <c r="C100" s="151">
        <f>SUM(C101:C103)</f>
        <v>0</v>
      </c>
      <c r="D100" s="151">
        <f>SUM(D101:D103)</f>
        <v>0</v>
      </c>
    </row>
    <row r="101" spans="1:4" ht="94.5" hidden="1">
      <c r="A101" s="122"/>
      <c r="B101" s="128" t="s">
        <v>197</v>
      </c>
      <c r="C101" s="143"/>
      <c r="D101" s="156"/>
    </row>
    <row r="102" spans="1:4" ht="78.75" hidden="1">
      <c r="A102" s="122"/>
      <c r="B102" s="120" t="s">
        <v>223</v>
      </c>
      <c r="C102" s="143"/>
      <c r="D102" s="156"/>
    </row>
    <row r="103" spans="1:4" ht="63" hidden="1">
      <c r="A103" s="122"/>
      <c r="B103" s="120" t="s">
        <v>224</v>
      </c>
      <c r="C103" s="143"/>
      <c r="D103" s="156"/>
    </row>
    <row r="104" spans="1:4" ht="15.75">
      <c r="A104" s="159"/>
      <c r="B104" s="160" t="s">
        <v>0</v>
      </c>
      <c r="C104" s="161">
        <f>C10+C32+C43+C45+C47+C52+C59+C62+C67+C82+C85+C87+C100</f>
        <v>-1635.9</v>
      </c>
      <c r="D104" s="161">
        <f>D10+D32+D43+D45+D47+D52+D59+D62+D67+D82+D85+D87+D100</f>
        <v>-1635.9</v>
      </c>
    </row>
    <row r="108" spans="1:4">
      <c r="D108" s="163"/>
    </row>
  </sheetData>
  <mergeCells count="6">
    <mergeCell ref="A7:D7"/>
    <mergeCell ref="A1:D1"/>
    <mergeCell ref="A2:D2"/>
    <mergeCell ref="A3:D3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кор-ка пр.7.1</vt:lpstr>
      <vt:lpstr>кор-ка пр. 9.1</vt:lpstr>
      <vt:lpstr>кор-ка пр.11.1</vt:lpstr>
      <vt:lpstr>кор-ка пр.13.1</vt:lpstr>
      <vt:lpstr>'кор-ка пр. 9.1'!Заголовки_для_печати</vt:lpstr>
      <vt:lpstr>'кор-ка пр.7.1'!Заголовки_для_печати</vt:lpstr>
      <vt:lpstr>'кор-ка пр. 9.1'!Область_печати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DUMA</cp:lastModifiedBy>
  <cp:lastPrinted>2015-02-02T05:10:08Z</cp:lastPrinted>
  <dcterms:created xsi:type="dcterms:W3CDTF">1996-10-08T23:32:33Z</dcterms:created>
  <dcterms:modified xsi:type="dcterms:W3CDTF">2015-02-17T06:05:52Z</dcterms:modified>
</cp:coreProperties>
</file>