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165" windowWidth="17400" windowHeight="11760" tabRatio="756" activeTab="3"/>
  </bookViews>
  <sheets>
    <sheet name="кор-ка пр.6" sheetId="44" r:id="rId1"/>
    <sheet name="кор-ка пр 8" sheetId="43" r:id="rId2"/>
    <sheet name="кор-ка пр.10.1" sheetId="36" r:id="rId3"/>
    <sheet name="кор-ка пр.12.1" sheetId="49" r:id="rId4"/>
  </sheets>
  <externalReferences>
    <externalReference r:id="rId5"/>
    <externalReference r:id="rId6"/>
  </externalReferences>
  <definedNames>
    <definedName name="_xlnm._FilterDatabase" localSheetId="1" hidden="1">'кор-ка пр 8'!$A$12:$O$1003</definedName>
    <definedName name="_xlnm._FilterDatabase" localSheetId="0" hidden="1">'кор-ка пр.6'!$A$13:$N$726</definedName>
    <definedName name="_xlnm.Print_Titles" localSheetId="1">'кор-ка пр 8'!$11:$12</definedName>
    <definedName name="_xlnm.Print_Titles" localSheetId="3">'кор-ка пр.12.1'!$8:$9</definedName>
    <definedName name="_xlnm.Print_Titles" localSheetId="0">'кор-ка пр.6'!$12:$13</definedName>
    <definedName name="_xlnm.Print_Area" localSheetId="1">'кор-ка пр 8'!$A$1:$L$1019</definedName>
  </definedNames>
  <calcPr calcId="125725"/>
</workbook>
</file>

<file path=xl/calcChain.xml><?xml version="1.0" encoding="utf-8"?>
<calcChain xmlns="http://schemas.openxmlformats.org/spreadsheetml/2006/main">
  <c r="I633" i="43"/>
  <c r="C44" i="49"/>
  <c r="C52"/>
  <c r="C165"/>
  <c r="C157"/>
  <c r="C137"/>
  <c r="C128"/>
  <c r="C73"/>
  <c r="C71"/>
  <c r="I337" i="43"/>
  <c r="I730"/>
  <c r="I718"/>
  <c r="K678" i="44"/>
  <c r="K677" s="1"/>
  <c r="K676" s="1"/>
  <c r="J678"/>
  <c r="J677" s="1"/>
  <c r="J676" s="1"/>
  <c r="I678"/>
  <c r="I677" s="1"/>
  <c r="I676" s="1"/>
  <c r="K383"/>
  <c r="K382" s="1"/>
  <c r="I475" i="43"/>
  <c r="L474"/>
  <c r="L473" s="1"/>
  <c r="K474"/>
  <c r="K473" s="1"/>
  <c r="J474"/>
  <c r="J473" s="1"/>
  <c r="I478"/>
  <c r="K88" i="44"/>
  <c r="K419"/>
  <c r="K418" s="1"/>
  <c r="K417" s="1"/>
  <c r="I524" i="43"/>
  <c r="I523" s="1"/>
  <c r="L523"/>
  <c r="L522" s="1"/>
  <c r="L521" s="1"/>
  <c r="K523"/>
  <c r="K522" s="1"/>
  <c r="K521" s="1"/>
  <c r="J523"/>
  <c r="J522" s="1"/>
  <c r="J521" s="1"/>
  <c r="I806"/>
  <c r="I453"/>
  <c r="J747"/>
  <c r="K747"/>
  <c r="J707" i="44" s="1"/>
  <c r="L747" i="43"/>
  <c r="I748"/>
  <c r="I747" s="1"/>
  <c r="I750"/>
  <c r="J719"/>
  <c r="I675" i="44" s="1"/>
  <c r="K719" i="43"/>
  <c r="L719"/>
  <c r="K675" i="44" s="1"/>
  <c r="I720" i="43"/>
  <c r="H720" s="1"/>
  <c r="K534" i="44"/>
  <c r="I603" i="43"/>
  <c r="I605"/>
  <c r="L602"/>
  <c r="K602"/>
  <c r="J602"/>
  <c r="K499" i="44"/>
  <c r="I586" i="43"/>
  <c r="I588"/>
  <c r="I587" s="1"/>
  <c r="J585"/>
  <c r="K585"/>
  <c r="L585"/>
  <c r="H524" l="1"/>
  <c r="I474"/>
  <c r="I473" s="1"/>
  <c r="H473" s="1"/>
  <c r="H475"/>
  <c r="I729"/>
  <c r="H748"/>
  <c r="H419" i="44"/>
  <c r="I522" i="43"/>
  <c r="I521" s="1"/>
  <c r="H523"/>
  <c r="I602"/>
  <c r="H602" s="1"/>
  <c r="H603"/>
  <c r="H586"/>
  <c r="I707" i="44"/>
  <c r="H707"/>
  <c r="G707" s="1"/>
  <c r="I585" i="43"/>
  <c r="I719"/>
  <c r="J675" i="44"/>
  <c r="I717" i="43"/>
  <c r="H747"/>
  <c r="K91" i="44"/>
  <c r="K90" s="1"/>
  <c r="K89" s="1"/>
  <c r="J88" s="1"/>
  <c r="J89"/>
  <c r="I88" s="1"/>
  <c r="L116" i="43"/>
  <c r="L115" s="1"/>
  <c r="L114" s="1"/>
  <c r="L113" s="1"/>
  <c r="K116"/>
  <c r="J116"/>
  <c r="J115" s="1"/>
  <c r="J114" s="1"/>
  <c r="J113" s="1"/>
  <c r="K114"/>
  <c r="K113" s="1"/>
  <c r="I132"/>
  <c r="K296" i="44"/>
  <c r="K295" s="1"/>
  <c r="K294" s="1"/>
  <c r="K293" s="1"/>
  <c r="K292" s="1"/>
  <c r="I367" i="43"/>
  <c r="H367" s="1"/>
  <c r="L366"/>
  <c r="L365" s="1"/>
  <c r="L364" s="1"/>
  <c r="L363" s="1"/>
  <c r="L362" s="1"/>
  <c r="K366"/>
  <c r="K365" s="1"/>
  <c r="J366"/>
  <c r="J365" s="1"/>
  <c r="J364" s="1"/>
  <c r="J363" s="1"/>
  <c r="J362" s="1"/>
  <c r="I361"/>
  <c r="C53" i="49"/>
  <c r="C19"/>
  <c r="K463" i="44"/>
  <c r="K462" s="1"/>
  <c r="K461" s="1"/>
  <c r="I834" i="43"/>
  <c r="H834" s="1"/>
  <c r="L833"/>
  <c r="L832" s="1"/>
  <c r="L831" s="1"/>
  <c r="K833"/>
  <c r="K832" s="1"/>
  <c r="J833"/>
  <c r="J832" s="1"/>
  <c r="J831" s="1"/>
  <c r="I184" i="44"/>
  <c r="J184"/>
  <c r="K184"/>
  <c r="K183" s="1"/>
  <c r="H184"/>
  <c r="I278" i="43"/>
  <c r="L277"/>
  <c r="K228" i="44" s="1"/>
  <c r="K277" i="43"/>
  <c r="K276" s="1"/>
  <c r="K275" s="1"/>
  <c r="K274" s="1"/>
  <c r="J277"/>
  <c r="J276" s="1"/>
  <c r="J275" s="1"/>
  <c r="J274" s="1"/>
  <c r="I272"/>
  <c r="I728" l="1"/>
  <c r="H683" i="44"/>
  <c r="H383"/>
  <c r="H474" i="43"/>
  <c r="H534" i="44"/>
  <c r="H521" i="43"/>
  <c r="H522"/>
  <c r="I116"/>
  <c r="I115" s="1"/>
  <c r="I114" s="1"/>
  <c r="I113" s="1"/>
  <c r="H117"/>
  <c r="I277"/>
  <c r="H228" i="44" s="1"/>
  <c r="H278" i="43"/>
  <c r="I833"/>
  <c r="I832" s="1"/>
  <c r="I831" s="1"/>
  <c r="H675" i="44"/>
  <c r="H719" i="43"/>
  <c r="H585"/>
  <c r="H499" i="44"/>
  <c r="L276" i="43"/>
  <c r="L275" s="1"/>
  <c r="L274" s="1"/>
  <c r="I366"/>
  <c r="H366" s="1"/>
  <c r="K364"/>
  <c r="K363" s="1"/>
  <c r="K362" s="1"/>
  <c r="I228" i="44"/>
  <c r="K831" i="43"/>
  <c r="H832"/>
  <c r="K227" i="44"/>
  <c r="K226" s="1"/>
  <c r="K225" s="1"/>
  <c r="J228"/>
  <c r="G184"/>
  <c r="H183"/>
  <c r="J183"/>
  <c r="I183"/>
  <c r="I415"/>
  <c r="J415"/>
  <c r="K415"/>
  <c r="H415"/>
  <c r="I394"/>
  <c r="J394"/>
  <c r="K394"/>
  <c r="H394"/>
  <c r="I348"/>
  <c r="K348"/>
  <c r="H348"/>
  <c r="I361"/>
  <c r="J361"/>
  <c r="K361"/>
  <c r="H361"/>
  <c r="I332"/>
  <c r="J332"/>
  <c r="K332"/>
  <c r="H332"/>
  <c r="I327"/>
  <c r="J327"/>
  <c r="K327"/>
  <c r="H327"/>
  <c r="I322"/>
  <c r="J322"/>
  <c r="K322"/>
  <c r="H322"/>
  <c r="H285"/>
  <c r="I306"/>
  <c r="J306"/>
  <c r="K306"/>
  <c r="H306"/>
  <c r="I311"/>
  <c r="J311"/>
  <c r="K311"/>
  <c r="H311"/>
  <c r="I540"/>
  <c r="J540"/>
  <c r="K540"/>
  <c r="H540"/>
  <c r="H536"/>
  <c r="K543"/>
  <c r="K542" s="1"/>
  <c r="H501"/>
  <c r="K503"/>
  <c r="K502" s="1"/>
  <c r="J503"/>
  <c r="J502" s="1"/>
  <c r="I503"/>
  <c r="I502" s="1"/>
  <c r="K591"/>
  <c r="K621"/>
  <c r="K620" s="1"/>
  <c r="K619" s="1"/>
  <c r="K618" s="1"/>
  <c r="I44" i="36" s="1"/>
  <c r="I43" s="1"/>
  <c r="J621" i="44"/>
  <c r="J620" s="1"/>
  <c r="J619" s="1"/>
  <c r="J618" s="1"/>
  <c r="H44" i="36" s="1"/>
  <c r="H43" s="1"/>
  <c r="I621" i="44"/>
  <c r="I620" s="1"/>
  <c r="I619" s="1"/>
  <c r="I618" s="1"/>
  <c r="G44" i="36" s="1"/>
  <c r="G43" s="1"/>
  <c r="H116" i="43" l="1"/>
  <c r="I727"/>
  <c r="H277"/>
  <c r="H114"/>
  <c r="C111" i="49" s="1"/>
  <c r="H113" i="43"/>
  <c r="H115"/>
  <c r="H91" i="44"/>
  <c r="I276" i="43"/>
  <c r="I275" s="1"/>
  <c r="H833"/>
  <c r="H831"/>
  <c r="C18" i="49" s="1"/>
  <c r="H463" i="44"/>
  <c r="G675"/>
  <c r="I365" i="43"/>
  <c r="H296" i="44"/>
  <c r="K702"/>
  <c r="K697"/>
  <c r="J697"/>
  <c r="I697"/>
  <c r="H725"/>
  <c r="H245"/>
  <c r="I788" i="43"/>
  <c r="I233" i="44"/>
  <c r="J233"/>
  <c r="K233"/>
  <c r="H233"/>
  <c r="I220"/>
  <c r="J220"/>
  <c r="K220"/>
  <c r="H220"/>
  <c r="I209"/>
  <c r="J209"/>
  <c r="K209"/>
  <c r="H209"/>
  <c r="I202"/>
  <c r="J202"/>
  <c r="K202"/>
  <c r="I198"/>
  <c r="J198"/>
  <c r="K198"/>
  <c r="I188"/>
  <c r="J188"/>
  <c r="K188"/>
  <c r="H188"/>
  <c r="K724"/>
  <c r="K723" s="1"/>
  <c r="K722" s="1"/>
  <c r="K721" s="1"/>
  <c r="J724"/>
  <c r="J723" s="1"/>
  <c r="J722" s="1"/>
  <c r="J721" s="1"/>
  <c r="I724"/>
  <c r="I723" s="1"/>
  <c r="I722" s="1"/>
  <c r="I721" s="1"/>
  <c r="H614"/>
  <c r="H613" s="1"/>
  <c r="K603"/>
  <c r="K602" s="1"/>
  <c r="J603"/>
  <c r="J602" s="1"/>
  <c r="I603"/>
  <c r="I602" s="1"/>
  <c r="K539"/>
  <c r="K538" s="1"/>
  <c r="J539"/>
  <c r="J538" s="1"/>
  <c r="I539"/>
  <c r="I538" s="1"/>
  <c r="K393"/>
  <c r="J393"/>
  <c r="J392" s="1"/>
  <c r="I393"/>
  <c r="I391" s="1"/>
  <c r="K310"/>
  <c r="J310"/>
  <c r="I310"/>
  <c r="K305"/>
  <c r="I305"/>
  <c r="H305"/>
  <c r="H284"/>
  <c r="J173"/>
  <c r="J170"/>
  <c r="K55"/>
  <c r="J55"/>
  <c r="I55"/>
  <c r="K24"/>
  <c r="J24"/>
  <c r="I24"/>
  <c r="K22"/>
  <c r="J22"/>
  <c r="I22"/>
  <c r="K19"/>
  <c r="K18" s="1"/>
  <c r="K17" s="1"/>
  <c r="K16" s="1"/>
  <c r="K15" s="1"/>
  <c r="I12" i="36" s="1"/>
  <c r="J19" i="44"/>
  <c r="J18" s="1"/>
  <c r="J17" s="1"/>
  <c r="J16" s="1"/>
  <c r="J15" s="1"/>
  <c r="H12" i="36" s="1"/>
  <c r="I19" i="44"/>
  <c r="I18" s="1"/>
  <c r="I17" s="1"/>
  <c r="I16" s="1"/>
  <c r="I15" s="1"/>
  <c r="G12" i="36" s="1"/>
  <c r="J723" i="43"/>
  <c r="J722" s="1"/>
  <c r="J721" s="1"/>
  <c r="K723"/>
  <c r="K722" s="1"/>
  <c r="K721" s="1"/>
  <c r="L723"/>
  <c r="L722" s="1"/>
  <c r="L721" s="1"/>
  <c r="I726"/>
  <c r="I744"/>
  <c r="I618"/>
  <c r="I620"/>
  <c r="L551"/>
  <c r="L550" s="1"/>
  <c r="L549" s="1"/>
  <c r="L548" s="1"/>
  <c r="L547" s="1"/>
  <c r="K551"/>
  <c r="K550" s="1"/>
  <c r="K549" s="1"/>
  <c r="K548" s="1"/>
  <c r="K547" s="1"/>
  <c r="J551"/>
  <c r="J550" s="1"/>
  <c r="J549" s="1"/>
  <c r="J548" s="1"/>
  <c r="J547" s="1"/>
  <c r="I556"/>
  <c r="J556"/>
  <c r="I477" i="44" s="1"/>
  <c r="I476" s="1"/>
  <c r="I475" s="1"/>
  <c r="K556" i="43"/>
  <c r="L556"/>
  <c r="H557"/>
  <c r="H536"/>
  <c r="L535"/>
  <c r="K535"/>
  <c r="J535"/>
  <c r="I535"/>
  <c r="H435" i="44" s="1"/>
  <c r="I615" i="43"/>
  <c r="L614"/>
  <c r="L613" s="1"/>
  <c r="K614"/>
  <c r="K613" s="1"/>
  <c r="J614"/>
  <c r="J613" s="1"/>
  <c r="L593"/>
  <c r="H593" s="1"/>
  <c r="K592"/>
  <c r="J592"/>
  <c r="I592"/>
  <c r="L658"/>
  <c r="H658" s="1"/>
  <c r="K657"/>
  <c r="J657"/>
  <c r="I657"/>
  <c r="I632"/>
  <c r="H592" i="44" s="1"/>
  <c r="I631" i="43"/>
  <c r="H631" s="1"/>
  <c r="L630"/>
  <c r="K630"/>
  <c r="J630"/>
  <c r="I664"/>
  <c r="J652"/>
  <c r="K652"/>
  <c r="L652"/>
  <c r="I652"/>
  <c r="J640"/>
  <c r="K640"/>
  <c r="L640"/>
  <c r="I640"/>
  <c r="J636"/>
  <c r="K636"/>
  <c r="L636"/>
  <c r="I636"/>
  <c r="J632"/>
  <c r="J628" s="1"/>
  <c r="K632"/>
  <c r="K628" s="1"/>
  <c r="L632"/>
  <c r="L628" s="1"/>
  <c r="J762"/>
  <c r="J761" s="1"/>
  <c r="J760" s="1"/>
  <c r="J759" s="1"/>
  <c r="J758" s="1"/>
  <c r="J757" s="1"/>
  <c r="K762"/>
  <c r="K761" s="1"/>
  <c r="K760" s="1"/>
  <c r="K759" s="1"/>
  <c r="K758" s="1"/>
  <c r="K757" s="1"/>
  <c r="L762"/>
  <c r="L761" s="1"/>
  <c r="L760" s="1"/>
  <c r="L759" s="1"/>
  <c r="L758" s="1"/>
  <c r="L757" s="1"/>
  <c r="I762"/>
  <c r="I761" s="1"/>
  <c r="I760" s="1"/>
  <c r="I759" s="1"/>
  <c r="I758" s="1"/>
  <c r="I757" s="1"/>
  <c r="J743"/>
  <c r="J742" s="1"/>
  <c r="J738" s="1"/>
  <c r="K743"/>
  <c r="K742" s="1"/>
  <c r="K738" s="1"/>
  <c r="L743"/>
  <c r="L742" s="1"/>
  <c r="L738" s="1"/>
  <c r="J749"/>
  <c r="K749"/>
  <c r="L749"/>
  <c r="I749"/>
  <c r="I737"/>
  <c r="I741"/>
  <c r="J712"/>
  <c r="J711" s="1"/>
  <c r="J710" s="1"/>
  <c r="J709" s="1"/>
  <c r="J708" s="1"/>
  <c r="K712"/>
  <c r="K711" s="1"/>
  <c r="K710" s="1"/>
  <c r="K709" s="1"/>
  <c r="K708" s="1"/>
  <c r="L712"/>
  <c r="L711" s="1"/>
  <c r="L710" s="1"/>
  <c r="L709" s="1"/>
  <c r="L708" s="1"/>
  <c r="I712"/>
  <c r="I711" s="1"/>
  <c r="I710" s="1"/>
  <c r="I709" s="1"/>
  <c r="I708" s="1"/>
  <c r="J685"/>
  <c r="I635" i="44" s="1"/>
  <c r="K685" i="43"/>
  <c r="J635" i="44" s="1"/>
  <c r="L685" i="43"/>
  <c r="K635" i="44" s="1"/>
  <c r="I685" i="43"/>
  <c r="I684" s="1"/>
  <c r="I688"/>
  <c r="I687" s="1"/>
  <c r="J20"/>
  <c r="J19" s="1"/>
  <c r="J18" s="1"/>
  <c r="J17" s="1"/>
  <c r="J16" s="1"/>
  <c r="J15" s="1"/>
  <c r="K20"/>
  <c r="K19" s="1"/>
  <c r="K18" s="1"/>
  <c r="K17" s="1"/>
  <c r="K16" s="1"/>
  <c r="K15" s="1"/>
  <c r="L20"/>
  <c r="L19" s="1"/>
  <c r="L18" s="1"/>
  <c r="L17" s="1"/>
  <c r="L16" s="1"/>
  <c r="L15" s="1"/>
  <c r="I20"/>
  <c r="I19" s="1"/>
  <c r="I18" s="1"/>
  <c r="I17" s="1"/>
  <c r="I16" s="1"/>
  <c r="I15" s="1"/>
  <c r="J999"/>
  <c r="J998" s="1"/>
  <c r="J997" s="1"/>
  <c r="K999"/>
  <c r="K998" s="1"/>
  <c r="K997" s="1"/>
  <c r="L999"/>
  <c r="L998" s="1"/>
  <c r="L997" s="1"/>
  <c r="J995"/>
  <c r="J994" s="1"/>
  <c r="J993" s="1"/>
  <c r="J992" s="1"/>
  <c r="K995"/>
  <c r="K994" s="1"/>
  <c r="K993" s="1"/>
  <c r="K992" s="1"/>
  <c r="L995"/>
  <c r="L994" s="1"/>
  <c r="L993" s="1"/>
  <c r="L992" s="1"/>
  <c r="I995"/>
  <c r="I994" s="1"/>
  <c r="I993" s="1"/>
  <c r="I992" s="1"/>
  <c r="J990"/>
  <c r="J989" s="1"/>
  <c r="K990"/>
  <c r="K989" s="1"/>
  <c r="L990"/>
  <c r="L989" s="1"/>
  <c r="I990"/>
  <c r="I989" s="1"/>
  <c r="J986"/>
  <c r="J985" s="1"/>
  <c r="K986"/>
  <c r="K985" s="1"/>
  <c r="L986"/>
  <c r="L985" s="1"/>
  <c r="I986"/>
  <c r="I985" s="1"/>
  <c r="J982"/>
  <c r="K982"/>
  <c r="L982"/>
  <c r="I982"/>
  <c r="H56" i="44" s="1"/>
  <c r="J968" i="43"/>
  <c r="K968"/>
  <c r="L968"/>
  <c r="I968"/>
  <c r="J973"/>
  <c r="I693" i="44" s="1"/>
  <c r="K973" i="43"/>
  <c r="J693" i="44" s="1"/>
  <c r="L973" i="43"/>
  <c r="K693" i="44" s="1"/>
  <c r="I973" i="43"/>
  <c r="H693" i="44" s="1"/>
  <c r="J970" i="43"/>
  <c r="I691" i="44" s="1"/>
  <c r="K970" i="43"/>
  <c r="J691" i="44" s="1"/>
  <c r="L970" i="43"/>
  <c r="K691" i="44" s="1"/>
  <c r="I970" i="43"/>
  <c r="H691" i="44" s="1"/>
  <c r="J965" i="43"/>
  <c r="J964" s="1"/>
  <c r="K965"/>
  <c r="K964" s="1"/>
  <c r="L965"/>
  <c r="L964" s="1"/>
  <c r="I965"/>
  <c r="I964" s="1"/>
  <c r="J961"/>
  <c r="J960" s="1"/>
  <c r="J959" s="1"/>
  <c r="J958" s="1"/>
  <c r="J957" s="1"/>
  <c r="K961"/>
  <c r="K960" s="1"/>
  <c r="K959" s="1"/>
  <c r="K958" s="1"/>
  <c r="K957" s="1"/>
  <c r="L961"/>
  <c r="L960" s="1"/>
  <c r="L959" s="1"/>
  <c r="L958" s="1"/>
  <c r="L957" s="1"/>
  <c r="I961"/>
  <c r="I960" s="1"/>
  <c r="J955"/>
  <c r="J954" s="1"/>
  <c r="J953" s="1"/>
  <c r="K955"/>
  <c r="K954" s="1"/>
  <c r="K953" s="1"/>
  <c r="L955"/>
  <c r="L954" s="1"/>
  <c r="L953" s="1"/>
  <c r="I955"/>
  <c r="I954" s="1"/>
  <c r="I953" s="1"/>
  <c r="J951"/>
  <c r="J950" s="1"/>
  <c r="K951"/>
  <c r="K950" s="1"/>
  <c r="L951"/>
  <c r="L950" s="1"/>
  <c r="I951"/>
  <c r="I950" s="1"/>
  <c r="J944"/>
  <c r="J943" s="1"/>
  <c r="J942" s="1"/>
  <c r="K944"/>
  <c r="K943" s="1"/>
  <c r="K942" s="1"/>
  <c r="L944"/>
  <c r="L943" s="1"/>
  <c r="L942" s="1"/>
  <c r="I944"/>
  <c r="I943" s="1"/>
  <c r="I942" s="1"/>
  <c r="J940"/>
  <c r="J939" s="1"/>
  <c r="J938" s="1"/>
  <c r="K940"/>
  <c r="K939" s="1"/>
  <c r="K938" s="1"/>
  <c r="L940"/>
  <c r="L939" s="1"/>
  <c r="L938" s="1"/>
  <c r="I940"/>
  <c r="I939" s="1"/>
  <c r="I938" s="1"/>
  <c r="I885"/>
  <c r="I918"/>
  <c r="H918" s="1"/>
  <c r="L917"/>
  <c r="K917"/>
  <c r="J917"/>
  <c r="I917"/>
  <c r="H570" i="44" s="1"/>
  <c r="L916" i="43"/>
  <c r="L915" s="1"/>
  <c r="K928"/>
  <c r="J578" i="44" s="1"/>
  <c r="L928" i="43"/>
  <c r="K578" i="44" s="1"/>
  <c r="J926" i="43"/>
  <c r="I577" i="44" s="1"/>
  <c r="K926" i="43"/>
  <c r="J577" i="44" s="1"/>
  <c r="L926" i="43"/>
  <c r="K577" i="44" s="1"/>
  <c r="J912" i="43"/>
  <c r="K912"/>
  <c r="L912"/>
  <c r="J907"/>
  <c r="K907"/>
  <c r="L907"/>
  <c r="J903"/>
  <c r="K903"/>
  <c r="L903"/>
  <c r="J895"/>
  <c r="K895"/>
  <c r="L895"/>
  <c r="J891"/>
  <c r="K891"/>
  <c r="L891"/>
  <c r="J933"/>
  <c r="K933"/>
  <c r="L933"/>
  <c r="I933"/>
  <c r="I921"/>
  <c r="I912"/>
  <c r="I907"/>
  <c r="I903"/>
  <c r="I895"/>
  <c r="I891"/>
  <c r="I847"/>
  <c r="H847" s="1"/>
  <c r="L846"/>
  <c r="K846"/>
  <c r="J846"/>
  <c r="H806"/>
  <c r="L805"/>
  <c r="L804" s="1"/>
  <c r="L803" s="1"/>
  <c r="L802" s="1"/>
  <c r="K805"/>
  <c r="K804" s="1"/>
  <c r="K803" s="1"/>
  <c r="K802" s="1"/>
  <c r="J805"/>
  <c r="J804" s="1"/>
  <c r="J803" s="1"/>
  <c r="J802" s="1"/>
  <c r="I805"/>
  <c r="L849"/>
  <c r="L848" s="1"/>
  <c r="K849"/>
  <c r="K848" s="1"/>
  <c r="J849"/>
  <c r="J848" s="1"/>
  <c r="L857"/>
  <c r="H857" s="1"/>
  <c r="K856"/>
  <c r="J856"/>
  <c r="I856"/>
  <c r="J842"/>
  <c r="K842"/>
  <c r="L842"/>
  <c r="I842"/>
  <c r="J829"/>
  <c r="K829"/>
  <c r="L829"/>
  <c r="I829"/>
  <c r="I810"/>
  <c r="J810"/>
  <c r="K810"/>
  <c r="L811"/>
  <c r="H811" s="1"/>
  <c r="K864"/>
  <c r="H540"/>
  <c r="J539"/>
  <c r="K539"/>
  <c r="L539"/>
  <c r="I539"/>
  <c r="L810" l="1"/>
  <c r="L809" s="1"/>
  <c r="L808" s="1"/>
  <c r="L807" s="1"/>
  <c r="H726"/>
  <c r="H276"/>
  <c r="I743"/>
  <c r="I742" s="1"/>
  <c r="I725"/>
  <c r="H680" i="44" s="1"/>
  <c r="L746" i="43"/>
  <c r="L745" s="1"/>
  <c r="K708" i="44"/>
  <c r="K706" s="1"/>
  <c r="J746" i="43"/>
  <c r="J745" s="1"/>
  <c r="I708" i="44"/>
  <c r="I706" s="1"/>
  <c r="H708"/>
  <c r="H706" s="1"/>
  <c r="I746" i="43"/>
  <c r="I745" s="1"/>
  <c r="K746"/>
  <c r="K745" s="1"/>
  <c r="J708" i="44"/>
  <c r="J706" s="1"/>
  <c r="I364" i="43"/>
  <c r="H365"/>
  <c r="I959"/>
  <c r="I958" s="1"/>
  <c r="I957" s="1"/>
  <c r="I438" i="44"/>
  <c r="I437" s="1"/>
  <c r="I436" s="1"/>
  <c r="I614" i="43"/>
  <c r="H614" s="1"/>
  <c r="H543" i="44"/>
  <c r="H611"/>
  <c r="H510"/>
  <c r="K438"/>
  <c r="K437" s="1"/>
  <c r="K436" s="1"/>
  <c r="H275" i="43"/>
  <c r="I274"/>
  <c r="H274" s="1"/>
  <c r="K570" i="44"/>
  <c r="K569" s="1"/>
  <c r="K568" s="1"/>
  <c r="J438"/>
  <c r="J437" s="1"/>
  <c r="J436" s="1"/>
  <c r="H552" i="43"/>
  <c r="J720" i="44"/>
  <c r="H56" i="36"/>
  <c r="I720" i="44"/>
  <c r="G56" i="36"/>
  <c r="K720" i="44"/>
  <c r="I56" i="36"/>
  <c r="I894" i="43"/>
  <c r="H555" i="44"/>
  <c r="I920" i="43"/>
  <c r="I919" s="1"/>
  <c r="H573" i="44"/>
  <c r="J932" i="43"/>
  <c r="J931" s="1"/>
  <c r="J930" s="1"/>
  <c r="I582" i="44"/>
  <c r="L894" i="43"/>
  <c r="K555" i="44"/>
  <c r="K902" i="43"/>
  <c r="J559" i="44"/>
  <c r="J906" i="43"/>
  <c r="J905" s="1"/>
  <c r="I562" i="44"/>
  <c r="K916" i="43"/>
  <c r="K915" s="1"/>
  <c r="J570" i="44"/>
  <c r="I902" i="43"/>
  <c r="H559" i="44"/>
  <c r="I932" i="43"/>
  <c r="I931" s="1"/>
  <c r="I930" s="1"/>
  <c r="H582" i="44"/>
  <c r="H581" s="1"/>
  <c r="H580" s="1"/>
  <c r="L890" i="43"/>
  <c r="L889" s="1"/>
  <c r="L888" s="1"/>
  <c r="K552" i="44"/>
  <c r="K894" i="43"/>
  <c r="J555" i="44"/>
  <c r="J902" i="43"/>
  <c r="I559" i="44"/>
  <c r="L911" i="43"/>
  <c r="L910" s="1"/>
  <c r="L909" s="1"/>
  <c r="K566" i="44"/>
  <c r="I906" i="43"/>
  <c r="I905" s="1"/>
  <c r="H562" i="44"/>
  <c r="L932" i="43"/>
  <c r="L931" s="1"/>
  <c r="L930" s="1"/>
  <c r="K582" i="44"/>
  <c r="K890" i="43"/>
  <c r="K889" s="1"/>
  <c r="K888" s="1"/>
  <c r="J552" i="44"/>
  <c r="J894" i="43"/>
  <c r="I555" i="44"/>
  <c r="L906" i="43"/>
  <c r="L905" s="1"/>
  <c r="K562" i="44"/>
  <c r="K911" i="43"/>
  <c r="K910" s="1"/>
  <c r="K909" s="1"/>
  <c r="J566" i="44"/>
  <c r="I890" i="43"/>
  <c r="I889" s="1"/>
  <c r="I888" s="1"/>
  <c r="H551" i="44"/>
  <c r="H552"/>
  <c r="I911" i="43"/>
  <c r="I910" s="1"/>
  <c r="I909" s="1"/>
  <c r="H566" i="44"/>
  <c r="K932" i="43"/>
  <c r="K931" s="1"/>
  <c r="K930" s="1"/>
  <c r="J582" i="44"/>
  <c r="J890" i="43"/>
  <c r="J889" s="1"/>
  <c r="J888" s="1"/>
  <c r="I552" i="44"/>
  <c r="L902" i="43"/>
  <c r="K559" i="44"/>
  <c r="K906" i="43"/>
  <c r="K905" s="1"/>
  <c r="J562" i="44"/>
  <c r="J911" i="43"/>
  <c r="J910" s="1"/>
  <c r="J909" s="1"/>
  <c r="I566" i="44"/>
  <c r="J916" i="43"/>
  <c r="J915" s="1"/>
  <c r="I570" i="44"/>
  <c r="K828" i="43"/>
  <c r="J460" i="44"/>
  <c r="K855" i="43"/>
  <c r="K854" s="1"/>
  <c r="K853" s="1"/>
  <c r="J509" i="44"/>
  <c r="K591" i="43"/>
  <c r="K590" s="1"/>
  <c r="K589" s="1"/>
  <c r="J510" i="44"/>
  <c r="L828" i="43"/>
  <c r="K460" i="44"/>
  <c r="L841" i="43"/>
  <c r="K470" i="44"/>
  <c r="J855" i="43"/>
  <c r="J854" s="1"/>
  <c r="J853" s="1"/>
  <c r="I509" i="44"/>
  <c r="J591" i="43"/>
  <c r="J590" s="1"/>
  <c r="J589" s="1"/>
  <c r="I510" i="44"/>
  <c r="K841" i="43"/>
  <c r="J470" i="44"/>
  <c r="J845" i="43"/>
  <c r="J844" s="1"/>
  <c r="I473" i="44"/>
  <c r="I555" i="43"/>
  <c r="I554" s="1"/>
  <c r="H477" i="44"/>
  <c r="J828" i="43"/>
  <c r="I460" i="44"/>
  <c r="J841" i="43"/>
  <c r="I470" i="44"/>
  <c r="K845" i="43"/>
  <c r="K844" s="1"/>
  <c r="J473" i="44"/>
  <c r="L555" i="43"/>
  <c r="L554" s="1"/>
  <c r="K477" i="44"/>
  <c r="K476" s="1"/>
  <c r="K475" s="1"/>
  <c r="I828" i="43"/>
  <c r="H460" i="44"/>
  <c r="I841" i="43"/>
  <c r="I840" s="1"/>
  <c r="H470" i="44"/>
  <c r="I855" i="43"/>
  <c r="I854" s="1"/>
  <c r="H509" i="44"/>
  <c r="L845" i="43"/>
  <c r="L844" s="1"/>
  <c r="K473" i="44"/>
  <c r="K472" s="1"/>
  <c r="K471" s="1"/>
  <c r="K555" i="43"/>
  <c r="K554" s="1"/>
  <c r="J477" i="44"/>
  <c r="J476" s="1"/>
  <c r="J475" s="1"/>
  <c r="I809" i="43"/>
  <c r="I808" s="1"/>
  <c r="I807" s="1"/>
  <c r="H445" i="44"/>
  <c r="L534" i="43"/>
  <c r="K435" i="44"/>
  <c r="K434" s="1"/>
  <c r="K433" s="1"/>
  <c r="K432" s="1"/>
  <c r="I538" i="43"/>
  <c r="H438" i="44"/>
  <c r="K809" i="43"/>
  <c r="K808" s="1"/>
  <c r="K807" s="1"/>
  <c r="J445" i="44"/>
  <c r="J534" i="43"/>
  <c r="I435" i="44"/>
  <c r="J809" i="43"/>
  <c r="J808" s="1"/>
  <c r="J807" s="1"/>
  <c r="I445" i="44"/>
  <c r="K534" i="43"/>
  <c r="J435" i="44"/>
  <c r="I635" i="43"/>
  <c r="I634" s="1"/>
  <c r="H595" i="44"/>
  <c r="I639" i="43"/>
  <c r="I638" s="1"/>
  <c r="H598" i="44"/>
  <c r="I651" i="43"/>
  <c r="I650" s="1"/>
  <c r="H607" i="44"/>
  <c r="I663" i="43"/>
  <c r="I662" s="1"/>
  <c r="I661" s="1"/>
  <c r="I660" s="1"/>
  <c r="I659" s="1"/>
  <c r="H617" i="44"/>
  <c r="K656" i="43"/>
  <c r="K655" s="1"/>
  <c r="K654" s="1"/>
  <c r="J611" i="44"/>
  <c r="L635" i="43"/>
  <c r="L634" s="1"/>
  <c r="K595" i="44"/>
  <c r="L639" i="43"/>
  <c r="L638" s="1"/>
  <c r="K598" i="44"/>
  <c r="L651" i="43"/>
  <c r="L650" s="1"/>
  <c r="K607" i="44"/>
  <c r="K635" i="43"/>
  <c r="K634" s="1"/>
  <c r="J595" i="44"/>
  <c r="K639" i="43"/>
  <c r="K638" s="1"/>
  <c r="J598" i="44"/>
  <c r="K651" i="43"/>
  <c r="K650" s="1"/>
  <c r="J607" i="44"/>
  <c r="J635" i="43"/>
  <c r="J634" s="1"/>
  <c r="I595" i="44"/>
  <c r="J639" i="43"/>
  <c r="J638" s="1"/>
  <c r="I598" i="44"/>
  <c r="J651" i="43"/>
  <c r="J650" s="1"/>
  <c r="I607" i="44"/>
  <c r="J656" i="43"/>
  <c r="J655" s="1"/>
  <c r="J654" s="1"/>
  <c r="I611" i="44"/>
  <c r="K686"/>
  <c r="J686"/>
  <c r="J656"/>
  <c r="H670"/>
  <c r="H669" s="1"/>
  <c r="H668" s="1"/>
  <c r="H664"/>
  <c r="K670"/>
  <c r="J688"/>
  <c r="K664"/>
  <c r="J670"/>
  <c r="H686"/>
  <c r="J664"/>
  <c r="H637"/>
  <c r="H659"/>
  <c r="H658" s="1"/>
  <c r="H656"/>
  <c r="K659"/>
  <c r="K658" s="1"/>
  <c r="K688"/>
  <c r="K656"/>
  <c r="J659"/>
  <c r="J658" s="1"/>
  <c r="H667"/>
  <c r="H635"/>
  <c r="I21"/>
  <c r="K667"/>
  <c r="J667"/>
  <c r="H688"/>
  <c r="I656"/>
  <c r="I659"/>
  <c r="I664"/>
  <c r="I667"/>
  <c r="I670"/>
  <c r="I686"/>
  <c r="I688"/>
  <c r="K704"/>
  <c r="H719"/>
  <c r="J704"/>
  <c r="I704"/>
  <c r="K719"/>
  <c r="J719"/>
  <c r="I719"/>
  <c r="I392"/>
  <c r="K21"/>
  <c r="J21"/>
  <c r="H20"/>
  <c r="H58"/>
  <c r="H74"/>
  <c r="J391"/>
  <c r="K391"/>
  <c r="K392"/>
  <c r="H360"/>
  <c r="H283"/>
  <c r="H612"/>
  <c r="F42" i="36" s="1"/>
  <c r="L925" i="43"/>
  <c r="L924" s="1"/>
  <c r="L923" s="1"/>
  <c r="H556"/>
  <c r="H535"/>
  <c r="H805"/>
  <c r="H917"/>
  <c r="L592"/>
  <c r="I551"/>
  <c r="J555"/>
  <c r="J554" s="1"/>
  <c r="I534"/>
  <c r="L657"/>
  <c r="H615"/>
  <c r="I683"/>
  <c r="I682" s="1"/>
  <c r="L856"/>
  <c r="K509" i="44" s="1"/>
  <c r="I591" i="43"/>
  <c r="I846"/>
  <c r="I630"/>
  <c r="I656"/>
  <c r="I980"/>
  <c r="I979" s="1"/>
  <c r="I978" s="1"/>
  <c r="L980"/>
  <c r="L979" s="1"/>
  <c r="L978" s="1"/>
  <c r="J980"/>
  <c r="J979" s="1"/>
  <c r="J978" s="1"/>
  <c r="K980"/>
  <c r="K979" s="1"/>
  <c r="K978" s="1"/>
  <c r="I916"/>
  <c r="K925"/>
  <c r="K924" s="1"/>
  <c r="K923" s="1"/>
  <c r="I804"/>
  <c r="H539"/>
  <c r="I874"/>
  <c r="K870"/>
  <c r="H777"/>
  <c r="L776"/>
  <c r="K776"/>
  <c r="J776"/>
  <c r="I776"/>
  <c r="I724" l="1"/>
  <c r="H724" s="1"/>
  <c r="H810"/>
  <c r="K445" i="44"/>
  <c r="K444" s="1"/>
  <c r="K443" s="1"/>
  <c r="H704"/>
  <c r="H679"/>
  <c r="H364" i="43"/>
  <c r="I363"/>
  <c r="H508" i="44"/>
  <c r="I613" i="43"/>
  <c r="H613" s="1"/>
  <c r="H636" i="44"/>
  <c r="H437"/>
  <c r="I508"/>
  <c r="J508"/>
  <c r="H809" i="43"/>
  <c r="L855"/>
  <c r="L854" s="1"/>
  <c r="L853" s="1"/>
  <c r="L591"/>
  <c r="L590" s="1"/>
  <c r="L589" s="1"/>
  <c r="H846"/>
  <c r="H473" i="44"/>
  <c r="H554" i="43"/>
  <c r="H553" s="1"/>
  <c r="L656"/>
  <c r="L655" s="1"/>
  <c r="L654" s="1"/>
  <c r="K611" i="44"/>
  <c r="H630" i="43"/>
  <c r="H591" i="44"/>
  <c r="K775" i="43"/>
  <c r="K774" s="1"/>
  <c r="K773" s="1"/>
  <c r="J179" i="44"/>
  <c r="L775" i="43"/>
  <c r="L774" s="1"/>
  <c r="L773" s="1"/>
  <c r="K179" i="44"/>
  <c r="I775" i="43"/>
  <c r="I774" s="1"/>
  <c r="H179" i="44"/>
  <c r="J775" i="43"/>
  <c r="J774" s="1"/>
  <c r="J773" s="1"/>
  <c r="I179" i="44"/>
  <c r="H359"/>
  <c r="H579"/>
  <c r="H657" i="43"/>
  <c r="H592"/>
  <c r="H555"/>
  <c r="H551"/>
  <c r="I550"/>
  <c r="H534"/>
  <c r="I533"/>
  <c r="H856"/>
  <c r="I590"/>
  <c r="H808"/>
  <c r="I845"/>
  <c r="I844" s="1"/>
  <c r="I629"/>
  <c r="I655"/>
  <c r="H916"/>
  <c r="I915"/>
  <c r="I853"/>
  <c r="H804"/>
  <c r="I803"/>
  <c r="H807"/>
  <c r="H776"/>
  <c r="I723" l="1"/>
  <c r="I722" s="1"/>
  <c r="I721" s="1"/>
  <c r="H721" s="1"/>
  <c r="H722"/>
  <c r="G679" i="44"/>
  <c r="H678"/>
  <c r="H363" i="43"/>
  <c r="I362"/>
  <c r="H362" s="1"/>
  <c r="H590" i="44"/>
  <c r="H589" s="1"/>
  <c r="K610"/>
  <c r="K609" s="1"/>
  <c r="K608" s="1"/>
  <c r="K178"/>
  <c r="K177" s="1"/>
  <c r="K176" s="1"/>
  <c r="J178"/>
  <c r="J177" s="1"/>
  <c r="J176" s="1"/>
  <c r="I178"/>
  <c r="I177" s="1"/>
  <c r="I176" s="1"/>
  <c r="H853" i="43"/>
  <c r="H656"/>
  <c r="H591"/>
  <c r="H845"/>
  <c r="H854"/>
  <c r="H855"/>
  <c r="K508" i="44"/>
  <c r="K507" s="1"/>
  <c r="K506" s="1"/>
  <c r="H775" i="43"/>
  <c r="G179" i="44"/>
  <c r="H178"/>
  <c r="H358"/>
  <c r="H550" i="43"/>
  <c r="I549"/>
  <c r="I548" s="1"/>
  <c r="I547" s="1"/>
  <c r="H590"/>
  <c r="I589"/>
  <c r="H589" s="1"/>
  <c r="I628"/>
  <c r="H629"/>
  <c r="H655"/>
  <c r="I654"/>
  <c r="H654" s="1"/>
  <c r="H915"/>
  <c r="I914"/>
  <c r="H844"/>
  <c r="I802"/>
  <c r="H803"/>
  <c r="H774"/>
  <c r="I773"/>
  <c r="H773" s="1"/>
  <c r="H723" l="1"/>
  <c r="H677" i="44"/>
  <c r="G678"/>
  <c r="G178"/>
  <c r="H177"/>
  <c r="H547" i="43"/>
  <c r="H802"/>
  <c r="L772"/>
  <c r="I644"/>
  <c r="H601" i="44" s="1"/>
  <c r="H600" s="1"/>
  <c r="H599" s="1"/>
  <c r="I649" i="43"/>
  <c r="K645"/>
  <c r="G677" i="44" l="1"/>
  <c r="H676"/>
  <c r="G177"/>
  <c r="H176"/>
  <c r="G176" s="1"/>
  <c r="I573" i="43"/>
  <c r="K569"/>
  <c r="I471"/>
  <c r="K467"/>
  <c r="I439"/>
  <c r="K435"/>
  <c r="K431"/>
  <c r="J348" i="44" s="1"/>
  <c r="I408" i="43"/>
  <c r="H402"/>
  <c r="L401"/>
  <c r="K325" i="44" s="1"/>
  <c r="K401" i="43"/>
  <c r="J401"/>
  <c r="I401"/>
  <c r="H325" i="44" s="1"/>
  <c r="K396" i="43"/>
  <c r="L395"/>
  <c r="J395"/>
  <c r="I395"/>
  <c r="H320" i="44" s="1"/>
  <c r="I202" i="43"/>
  <c r="K198"/>
  <c r="J1001"/>
  <c r="K1001"/>
  <c r="L1001"/>
  <c r="I185"/>
  <c r="K181"/>
  <c r="I127"/>
  <c r="G676" i="44" l="1"/>
  <c r="L400" i="43"/>
  <c r="K324" i="44"/>
  <c r="J394" i="43"/>
  <c r="I320" i="44"/>
  <c r="L394" i="43"/>
  <c r="K320" i="44"/>
  <c r="J400" i="43"/>
  <c r="I325" i="44"/>
  <c r="K400" i="43"/>
  <c r="J325" i="44"/>
  <c r="H396" i="43"/>
  <c r="K395"/>
  <c r="H401"/>
  <c r="I400"/>
  <c r="I394"/>
  <c r="J734"/>
  <c r="K734"/>
  <c r="L734"/>
  <c r="L736"/>
  <c r="K736"/>
  <c r="J736"/>
  <c r="H742"/>
  <c r="L741"/>
  <c r="K741"/>
  <c r="J741"/>
  <c r="I702"/>
  <c r="I679"/>
  <c r="H630" i="44" s="1"/>
  <c r="I443" i="43"/>
  <c r="I1001"/>
  <c r="I1000" s="1"/>
  <c r="I999" s="1"/>
  <c r="I998" s="1"/>
  <c r="I997" s="1"/>
  <c r="H1002"/>
  <c r="L442"/>
  <c r="K442"/>
  <c r="J442"/>
  <c r="L545"/>
  <c r="L544" s="1"/>
  <c r="J545"/>
  <c r="K544"/>
  <c r="I544"/>
  <c r="L538"/>
  <c r="L537" s="1"/>
  <c r="K537"/>
  <c r="J538"/>
  <c r="J537" s="1"/>
  <c r="L669"/>
  <c r="L668" s="1"/>
  <c r="L667" s="1"/>
  <c r="L666" s="1"/>
  <c r="K669"/>
  <c r="K668" s="1"/>
  <c r="J669"/>
  <c r="J668" s="1"/>
  <c r="J667" s="1"/>
  <c r="J666" s="1"/>
  <c r="K699" i="44" l="1"/>
  <c r="J357"/>
  <c r="I699"/>
  <c r="J699"/>
  <c r="K319"/>
  <c r="K318" s="1"/>
  <c r="L441" i="43"/>
  <c r="L440" s="1"/>
  <c r="K357" i="44"/>
  <c r="K356" s="1"/>
  <c r="K355" s="1"/>
  <c r="K394" i="43"/>
  <c r="H394" s="1"/>
  <c r="J320" i="44"/>
  <c r="J441" i="43"/>
  <c r="J440" s="1"/>
  <c r="I357" i="44"/>
  <c r="H400" i="43"/>
  <c r="L543"/>
  <c r="L542" s="1"/>
  <c r="L541" s="1"/>
  <c r="K442" i="44"/>
  <c r="K441" s="1"/>
  <c r="K440" s="1"/>
  <c r="K439" s="1"/>
  <c r="I543" i="43"/>
  <c r="I542" s="1"/>
  <c r="I541" s="1"/>
  <c r="H442" i="44"/>
  <c r="K543" i="43"/>
  <c r="K542" s="1"/>
  <c r="K541" s="1"/>
  <c r="J442" i="44"/>
  <c r="K532" i="43"/>
  <c r="K531" s="1"/>
  <c r="K533"/>
  <c r="J532"/>
  <c r="J531" s="1"/>
  <c r="J533"/>
  <c r="L532"/>
  <c r="L531" s="1"/>
  <c r="L533"/>
  <c r="H395"/>
  <c r="I442"/>
  <c r="H443"/>
  <c r="H737"/>
  <c r="I736"/>
  <c r="H699" i="44" s="1"/>
  <c r="H545" i="43"/>
  <c r="J544"/>
  <c r="K441"/>
  <c r="H686"/>
  <c r="H538"/>
  <c r="I537"/>
  <c r="I532" s="1"/>
  <c r="J664"/>
  <c r="L664"/>
  <c r="K667"/>
  <c r="I441" l="1"/>
  <c r="I440" s="1"/>
  <c r="H357" i="44"/>
  <c r="L530" i="43"/>
  <c r="K530"/>
  <c r="J543"/>
  <c r="J542" s="1"/>
  <c r="J541" s="1"/>
  <c r="J530" s="1"/>
  <c r="I442" i="44"/>
  <c r="L663" i="43"/>
  <c r="L662" s="1"/>
  <c r="L661" s="1"/>
  <c r="L660" s="1"/>
  <c r="L659" s="1"/>
  <c r="K617" i="44"/>
  <c r="J663" i="43"/>
  <c r="J662" s="1"/>
  <c r="J661" s="1"/>
  <c r="J660" s="1"/>
  <c r="J659" s="1"/>
  <c r="I617" i="44"/>
  <c r="H533" i="43"/>
  <c r="H442"/>
  <c r="H736"/>
  <c r="I735"/>
  <c r="H741"/>
  <c r="I740"/>
  <c r="K440"/>
  <c r="H544"/>
  <c r="K666"/>
  <c r="H537"/>
  <c r="H685"/>
  <c r="C26" i="49" l="1"/>
  <c r="H441" i="43"/>
  <c r="H440"/>
  <c r="C156" i="49" s="1"/>
  <c r="H543" i="43"/>
  <c r="H542"/>
  <c r="H541"/>
  <c r="I739"/>
  <c r="I738" s="1"/>
  <c r="H702" i="44"/>
  <c r="H735" i="43"/>
  <c r="I734"/>
  <c r="H734" s="1"/>
  <c r="K664"/>
  <c r="H532"/>
  <c r="I531"/>
  <c r="I530" s="1"/>
  <c r="C25" i="49" l="1"/>
  <c r="C50"/>
  <c r="C49"/>
  <c r="K663" i="43"/>
  <c r="K662" s="1"/>
  <c r="K661" s="1"/>
  <c r="K660" s="1"/>
  <c r="K659" s="1"/>
  <c r="J617" i="44"/>
  <c r="H531" i="43"/>
  <c r="H530"/>
  <c r="H414" l="1"/>
  <c r="L413"/>
  <c r="K413"/>
  <c r="J413"/>
  <c r="I413"/>
  <c r="H335" i="44" s="1"/>
  <c r="H408" i="43"/>
  <c r="L407"/>
  <c r="K407"/>
  <c r="J407"/>
  <c r="I407"/>
  <c r="I295"/>
  <c r="I360"/>
  <c r="H291" i="44" s="1"/>
  <c r="H390" i="43"/>
  <c r="L389"/>
  <c r="L388" s="1"/>
  <c r="L387" s="1"/>
  <c r="L386" s="1"/>
  <c r="K389"/>
  <c r="K388" s="1"/>
  <c r="K387" s="1"/>
  <c r="K386" s="1"/>
  <c r="J389"/>
  <c r="I389"/>
  <c r="L360"/>
  <c r="K360"/>
  <c r="J360"/>
  <c r="I251"/>
  <c r="H202" i="44" s="1"/>
  <c r="I247" i="43"/>
  <c r="H198" i="44" s="1"/>
  <c r="H132" i="43"/>
  <c r="L131"/>
  <c r="K131"/>
  <c r="J131"/>
  <c r="I131"/>
  <c r="H103" i="44" s="1"/>
  <c r="K315" l="1"/>
  <c r="K314" s="1"/>
  <c r="K313" s="1"/>
  <c r="K312" s="1"/>
  <c r="J315"/>
  <c r="K406" i="43"/>
  <c r="J330" i="44"/>
  <c r="J412" i="43"/>
  <c r="J411" s="1"/>
  <c r="I335" i="44"/>
  <c r="L406" i="43"/>
  <c r="K330" i="44"/>
  <c r="K329" s="1"/>
  <c r="K412" i="43"/>
  <c r="K411" s="1"/>
  <c r="J335" i="44"/>
  <c r="I406" i="43"/>
  <c r="H330" i="44"/>
  <c r="L412" i="43"/>
  <c r="L411" s="1"/>
  <c r="K335" i="44"/>
  <c r="K334" s="1"/>
  <c r="K333" s="1"/>
  <c r="J406" i="43"/>
  <c r="I330" i="44"/>
  <c r="L359" i="43"/>
  <c r="L358" s="1"/>
  <c r="K291" i="44"/>
  <c r="K290" s="1"/>
  <c r="K289" s="1"/>
  <c r="I388" i="43"/>
  <c r="I387" s="1"/>
  <c r="I386" s="1"/>
  <c r="H315" i="44"/>
  <c r="J359" i="43"/>
  <c r="J358" s="1"/>
  <c r="I291" i="44"/>
  <c r="J388" i="43"/>
  <c r="J387" s="1"/>
  <c r="J386" s="1"/>
  <c r="I315" i="44"/>
  <c r="K359" i="43"/>
  <c r="K358" s="1"/>
  <c r="J291" i="44"/>
  <c r="J130" i="43"/>
  <c r="J129" s="1"/>
  <c r="J128" s="1"/>
  <c r="I103" i="44"/>
  <c r="K130" i="43"/>
  <c r="K129" s="1"/>
  <c r="K128" s="1"/>
  <c r="J103" i="44"/>
  <c r="L130" i="43"/>
  <c r="L129" s="1"/>
  <c r="L128" s="1"/>
  <c r="K103" i="44"/>
  <c r="K102" s="1"/>
  <c r="K101" s="1"/>
  <c r="K100" s="1"/>
  <c r="H361" i="43"/>
  <c r="H413"/>
  <c r="I412"/>
  <c r="H407"/>
  <c r="H389"/>
  <c r="H131"/>
  <c r="H360"/>
  <c r="I359"/>
  <c r="I130"/>
  <c r="H406" l="1"/>
  <c r="H387"/>
  <c r="H388"/>
  <c r="H412"/>
  <c r="I411"/>
  <c r="H386"/>
  <c r="H359"/>
  <c r="I358"/>
  <c r="H130"/>
  <c r="I129"/>
  <c r="H411" l="1"/>
  <c r="C72" i="49" s="1"/>
  <c r="H358" i="43"/>
  <c r="I128"/>
  <c r="H129"/>
  <c r="H128" l="1"/>
  <c r="J326" i="44" l="1"/>
  <c r="I187"/>
  <c r="I186" s="1"/>
  <c r="I414"/>
  <c r="I413" s="1"/>
  <c r="I412" s="1"/>
  <c r="I331"/>
  <c r="J414"/>
  <c r="J413" s="1"/>
  <c r="J412" s="1"/>
  <c r="J360"/>
  <c r="J359" s="1"/>
  <c r="J358" s="1"/>
  <c r="I356" s="1"/>
  <c r="I355" s="1"/>
  <c r="J331"/>
  <c r="K414"/>
  <c r="K413" s="1"/>
  <c r="K412" s="1"/>
  <c r="K360"/>
  <c r="K359" s="1"/>
  <c r="K358" s="1"/>
  <c r="J356" s="1"/>
  <c r="J355" s="1"/>
  <c r="K331"/>
  <c r="K328" s="1"/>
  <c r="K326"/>
  <c r="K323" s="1"/>
  <c r="I326"/>
  <c r="I245"/>
  <c r="I244" s="1"/>
  <c r="I197"/>
  <c r="K245"/>
  <c r="K244" s="1"/>
  <c r="J245"/>
  <c r="J244" s="1"/>
  <c r="K197"/>
  <c r="J197"/>
  <c r="K187"/>
  <c r="K186" s="1"/>
  <c r="K185" s="1"/>
  <c r="J187"/>
  <c r="J186" s="1"/>
  <c r="J185" s="1"/>
  <c r="J597"/>
  <c r="J596" s="1"/>
  <c r="K597"/>
  <c r="K596" s="1"/>
  <c r="I597"/>
  <c r="I596" s="1"/>
  <c r="J606"/>
  <c r="J605" s="1"/>
  <c r="I606"/>
  <c r="I605" s="1"/>
  <c r="K606"/>
  <c r="K605" s="1"/>
  <c r="I663"/>
  <c r="K663"/>
  <c r="J663"/>
  <c r="G220"/>
  <c r="H21" i="43"/>
  <c r="H22"/>
  <c r="I28"/>
  <c r="H31" i="44" s="1"/>
  <c r="J28" i="43"/>
  <c r="J27" s="1"/>
  <c r="J26" s="1"/>
  <c r="J25" s="1"/>
  <c r="J24" s="1"/>
  <c r="J23" s="1"/>
  <c r="K28"/>
  <c r="K27" s="1"/>
  <c r="K26" s="1"/>
  <c r="K25" s="1"/>
  <c r="K24" s="1"/>
  <c r="K23" s="1"/>
  <c r="L28"/>
  <c r="L27" s="1"/>
  <c r="L26" s="1"/>
  <c r="L25" s="1"/>
  <c r="L24" s="1"/>
  <c r="L23" s="1"/>
  <c r="H29"/>
  <c r="H30"/>
  <c r="I32"/>
  <c r="H33" i="44" s="1"/>
  <c r="J32" i="43"/>
  <c r="J31" s="1"/>
  <c r="K32"/>
  <c r="K31" s="1"/>
  <c r="L32"/>
  <c r="L31" s="1"/>
  <c r="H33"/>
  <c r="I35"/>
  <c r="H35" i="44" s="1"/>
  <c r="J35" i="43"/>
  <c r="J34" s="1"/>
  <c r="K35"/>
  <c r="K34" s="1"/>
  <c r="L35"/>
  <c r="L34" s="1"/>
  <c r="H36"/>
  <c r="I39"/>
  <c r="H38" i="44" s="1"/>
  <c r="J39" i="43"/>
  <c r="J38" s="1"/>
  <c r="J37" s="1"/>
  <c r="K39"/>
  <c r="L39"/>
  <c r="L38" s="1"/>
  <c r="L37" s="1"/>
  <c r="H40"/>
  <c r="H41"/>
  <c r="I47"/>
  <c r="H65" i="44" s="1"/>
  <c r="J47" i="43"/>
  <c r="J46" s="1"/>
  <c r="K47"/>
  <c r="L47"/>
  <c r="L46" s="1"/>
  <c r="H48"/>
  <c r="H49"/>
  <c r="I51"/>
  <c r="H67" i="44" s="1"/>
  <c r="J51" i="43"/>
  <c r="J50" s="1"/>
  <c r="K51"/>
  <c r="L51"/>
  <c r="L50" s="1"/>
  <c r="H52"/>
  <c r="I55"/>
  <c r="H70" i="44" s="1"/>
  <c r="J55" i="43"/>
  <c r="J54" s="1"/>
  <c r="J53" s="1"/>
  <c r="K55"/>
  <c r="K54" s="1"/>
  <c r="K53" s="1"/>
  <c r="L55"/>
  <c r="L54" s="1"/>
  <c r="L53" s="1"/>
  <c r="H56"/>
  <c r="H57"/>
  <c r="I65"/>
  <c r="H23" i="44" s="1"/>
  <c r="J65" i="43"/>
  <c r="J64" s="1"/>
  <c r="K65"/>
  <c r="K64" s="1"/>
  <c r="L65"/>
  <c r="L64" s="1"/>
  <c r="H66"/>
  <c r="H67"/>
  <c r="I69"/>
  <c r="H25" i="44" s="1"/>
  <c r="J69" i="43"/>
  <c r="J68" s="1"/>
  <c r="K69"/>
  <c r="K68" s="1"/>
  <c r="L69"/>
  <c r="L68" s="1"/>
  <c r="H70"/>
  <c r="H71"/>
  <c r="I77"/>
  <c r="H44" i="44" s="1"/>
  <c r="J77" i="43"/>
  <c r="J76" s="1"/>
  <c r="K77"/>
  <c r="K76" s="1"/>
  <c r="L77"/>
  <c r="L76" s="1"/>
  <c r="H78"/>
  <c r="H79"/>
  <c r="I81"/>
  <c r="H46" i="44" s="1"/>
  <c r="J81" i="43"/>
  <c r="J80" s="1"/>
  <c r="K81"/>
  <c r="K80" s="1"/>
  <c r="L81"/>
  <c r="L80" s="1"/>
  <c r="H82"/>
  <c r="H83"/>
  <c r="I85"/>
  <c r="H48" i="44" s="1"/>
  <c r="J85" i="43"/>
  <c r="J84" s="1"/>
  <c r="K85"/>
  <c r="K84" s="1"/>
  <c r="L85"/>
  <c r="L84" s="1"/>
  <c r="H86"/>
  <c r="I89"/>
  <c r="H51" i="44" s="1"/>
  <c r="J89" i="43"/>
  <c r="J88" s="1"/>
  <c r="J87" s="1"/>
  <c r="K89"/>
  <c r="K88" s="1"/>
  <c r="K87" s="1"/>
  <c r="L89"/>
  <c r="L88" s="1"/>
  <c r="L87" s="1"/>
  <c r="H90"/>
  <c r="H91"/>
  <c r="I96"/>
  <c r="J96"/>
  <c r="K96"/>
  <c r="L96"/>
  <c r="H97"/>
  <c r="H98"/>
  <c r="I100"/>
  <c r="J100"/>
  <c r="K100"/>
  <c r="L100"/>
  <c r="H101"/>
  <c r="H102"/>
  <c r="I105"/>
  <c r="H84" i="44" s="1"/>
  <c r="J105" i="43"/>
  <c r="K105"/>
  <c r="L105"/>
  <c r="H106"/>
  <c r="H107"/>
  <c r="I109"/>
  <c r="H86" i="44" s="1"/>
  <c r="J109" i="43"/>
  <c r="K109"/>
  <c r="L109"/>
  <c r="H110"/>
  <c r="H111"/>
  <c r="I121"/>
  <c r="J121"/>
  <c r="K121"/>
  <c r="L121"/>
  <c r="H122"/>
  <c r="I126"/>
  <c r="H99" i="44" s="1"/>
  <c r="J126" i="43"/>
  <c r="K126"/>
  <c r="L126"/>
  <c r="H127"/>
  <c r="I139"/>
  <c r="H110" i="44" s="1"/>
  <c r="J139" i="43"/>
  <c r="K139"/>
  <c r="L139"/>
  <c r="H140"/>
  <c r="H141"/>
  <c r="I143"/>
  <c r="H112" i="44" s="1"/>
  <c r="J143" i="43"/>
  <c r="K143"/>
  <c r="L143"/>
  <c r="H144"/>
  <c r="I147"/>
  <c r="H115" i="44" s="1"/>
  <c r="J147" i="43"/>
  <c r="K147"/>
  <c r="L147"/>
  <c r="H148"/>
  <c r="H149"/>
  <c r="I151"/>
  <c r="H117" i="44" s="1"/>
  <c r="J151" i="43"/>
  <c r="K151"/>
  <c r="L151"/>
  <c r="H152"/>
  <c r="H153"/>
  <c r="I158"/>
  <c r="J158"/>
  <c r="K158"/>
  <c r="L158"/>
  <c r="H159"/>
  <c r="H160"/>
  <c r="I162"/>
  <c r="J162"/>
  <c r="K162"/>
  <c r="L162"/>
  <c r="H163"/>
  <c r="H164"/>
  <c r="I166"/>
  <c r="J166"/>
  <c r="K166"/>
  <c r="L166"/>
  <c r="H167"/>
  <c r="I170"/>
  <c r="J170"/>
  <c r="K170"/>
  <c r="L170"/>
  <c r="H171"/>
  <c r="I176"/>
  <c r="J176"/>
  <c r="K176"/>
  <c r="L176"/>
  <c r="H177"/>
  <c r="I180"/>
  <c r="J180"/>
  <c r="K180"/>
  <c r="L180"/>
  <c r="H181"/>
  <c r="I184"/>
  <c r="J184"/>
  <c r="J183" s="1"/>
  <c r="J182" s="1"/>
  <c r="K184"/>
  <c r="K183" s="1"/>
  <c r="K182" s="1"/>
  <c r="L184"/>
  <c r="L183" s="1"/>
  <c r="L182" s="1"/>
  <c r="H185"/>
  <c r="I188"/>
  <c r="J188"/>
  <c r="K188"/>
  <c r="L188"/>
  <c r="H189"/>
  <c r="I193"/>
  <c r="J193"/>
  <c r="K193"/>
  <c r="J147" i="44" s="1"/>
  <c r="L193" i="43"/>
  <c r="H194"/>
  <c r="I197"/>
  <c r="J197"/>
  <c r="K197"/>
  <c r="L197"/>
  <c r="H198"/>
  <c r="I201"/>
  <c r="J201"/>
  <c r="K201"/>
  <c r="J153" i="44" s="1"/>
  <c r="L201" i="43"/>
  <c r="H202"/>
  <c r="I206"/>
  <c r="J206"/>
  <c r="K206"/>
  <c r="L206"/>
  <c r="H207"/>
  <c r="I214"/>
  <c r="J214"/>
  <c r="K214"/>
  <c r="J164" i="44" s="1"/>
  <c r="L214" i="43"/>
  <c r="H215"/>
  <c r="I217"/>
  <c r="H166" i="44" s="1"/>
  <c r="J217" i="43"/>
  <c r="K217"/>
  <c r="L217"/>
  <c r="H218"/>
  <c r="I221"/>
  <c r="H172" i="44" s="1"/>
  <c r="J221" i="43"/>
  <c r="K221"/>
  <c r="L221"/>
  <c r="H222"/>
  <c r="K223"/>
  <c r="I225"/>
  <c r="J225"/>
  <c r="K225"/>
  <c r="J175" i="44" s="1"/>
  <c r="L225" i="43"/>
  <c r="H226"/>
  <c r="I230"/>
  <c r="J230"/>
  <c r="K230"/>
  <c r="L230"/>
  <c r="H231"/>
  <c r="I234"/>
  <c r="J234"/>
  <c r="J233" s="1"/>
  <c r="K234"/>
  <c r="K233" s="1"/>
  <c r="K232" s="1"/>
  <c r="L234"/>
  <c r="L233" s="1"/>
  <c r="L232" s="1"/>
  <c r="H235"/>
  <c r="I238"/>
  <c r="J238"/>
  <c r="K238"/>
  <c r="L238"/>
  <c r="H239"/>
  <c r="I244"/>
  <c r="H196" i="44" s="1"/>
  <c r="J244" i="43"/>
  <c r="K244"/>
  <c r="L244"/>
  <c r="H245"/>
  <c r="I246"/>
  <c r="J246"/>
  <c r="K246"/>
  <c r="L246"/>
  <c r="H247"/>
  <c r="I249"/>
  <c r="I248" s="1"/>
  <c r="J249"/>
  <c r="J248" s="1"/>
  <c r="K249"/>
  <c r="K248" s="1"/>
  <c r="L249"/>
  <c r="L248" s="1"/>
  <c r="I250"/>
  <c r="J250"/>
  <c r="K250"/>
  <c r="L250"/>
  <c r="H251"/>
  <c r="I253"/>
  <c r="K253"/>
  <c r="I258"/>
  <c r="J258"/>
  <c r="J257" s="1"/>
  <c r="K258"/>
  <c r="K257" s="1"/>
  <c r="L258"/>
  <c r="L257" s="1"/>
  <c r="H259"/>
  <c r="I262"/>
  <c r="H212" i="44" s="1"/>
  <c r="J262" i="43"/>
  <c r="K262"/>
  <c r="L262"/>
  <c r="H263"/>
  <c r="I266"/>
  <c r="H215" i="44" s="1"/>
  <c r="J266" i="43"/>
  <c r="K266"/>
  <c r="L266"/>
  <c r="H267"/>
  <c r="I271"/>
  <c r="J271"/>
  <c r="K271"/>
  <c r="L271"/>
  <c r="H272"/>
  <c r="H273"/>
  <c r="I283"/>
  <c r="J283"/>
  <c r="J282" s="1"/>
  <c r="J281" s="1"/>
  <c r="J280" s="1"/>
  <c r="J279" s="1"/>
  <c r="K283"/>
  <c r="K282" s="1"/>
  <c r="K281" s="1"/>
  <c r="K280" s="1"/>
  <c r="K279" s="1"/>
  <c r="L283"/>
  <c r="L282" s="1"/>
  <c r="L281" s="1"/>
  <c r="L280" s="1"/>
  <c r="L279" s="1"/>
  <c r="H284"/>
  <c r="I286"/>
  <c r="H235" i="44" s="1"/>
  <c r="J286" i="43"/>
  <c r="J285" s="1"/>
  <c r="K286"/>
  <c r="K285" s="1"/>
  <c r="L286"/>
  <c r="L285" s="1"/>
  <c r="H287"/>
  <c r="I288"/>
  <c r="J288"/>
  <c r="K288"/>
  <c r="L288"/>
  <c r="H289"/>
  <c r="I294"/>
  <c r="J294"/>
  <c r="J293" s="1"/>
  <c r="J292" s="1"/>
  <c r="K294"/>
  <c r="K293" s="1"/>
  <c r="L294"/>
  <c r="L293" s="1"/>
  <c r="H295"/>
  <c r="H294" s="1"/>
  <c r="H293" s="1"/>
  <c r="H292" s="1"/>
  <c r="I298"/>
  <c r="I297" s="1"/>
  <c r="I296" s="1"/>
  <c r="J298"/>
  <c r="K298"/>
  <c r="K296" s="1"/>
  <c r="L298"/>
  <c r="L297" s="1"/>
  <c r="H299"/>
  <c r="I303"/>
  <c r="H249" i="44" s="1"/>
  <c r="J303" i="43"/>
  <c r="J302" s="1"/>
  <c r="J301" s="1"/>
  <c r="J300" s="1"/>
  <c r="K303"/>
  <c r="K302" s="1"/>
  <c r="K301" s="1"/>
  <c r="K300" s="1"/>
  <c r="L303"/>
  <c r="L302" s="1"/>
  <c r="L301" s="1"/>
  <c r="L300" s="1"/>
  <c r="H304"/>
  <c r="I309"/>
  <c r="J309"/>
  <c r="K309"/>
  <c r="J254" i="44" s="1"/>
  <c r="L309" i="43"/>
  <c r="H310"/>
  <c r="H311"/>
  <c r="I313"/>
  <c r="J313"/>
  <c r="K313"/>
  <c r="J256" i="44" s="1"/>
  <c r="L313" i="43"/>
  <c r="H314"/>
  <c r="I319"/>
  <c r="H261" i="44" s="1"/>
  <c r="J319" i="43"/>
  <c r="K319"/>
  <c r="L319"/>
  <c r="H320"/>
  <c r="H321"/>
  <c r="I323"/>
  <c r="H263" i="44" s="1"/>
  <c r="J323" i="43"/>
  <c r="K323"/>
  <c r="L323"/>
  <c r="H324"/>
  <c r="H325"/>
  <c r="I327"/>
  <c r="H265" i="44" s="1"/>
  <c r="J327" i="43"/>
  <c r="K327"/>
  <c r="L327"/>
  <c r="H328"/>
  <c r="I331"/>
  <c r="H268" i="44" s="1"/>
  <c r="J331" i="43"/>
  <c r="K331"/>
  <c r="L331"/>
  <c r="H332"/>
  <c r="I336"/>
  <c r="H272" i="44" s="1"/>
  <c r="J336" i="43"/>
  <c r="K336"/>
  <c r="L336"/>
  <c r="H337"/>
  <c r="I341"/>
  <c r="J341"/>
  <c r="J340" s="1"/>
  <c r="J339" s="1"/>
  <c r="J338" s="1"/>
  <c r="K341"/>
  <c r="K340" s="1"/>
  <c r="K339" s="1"/>
  <c r="K338" s="1"/>
  <c r="L341"/>
  <c r="L340" s="1"/>
  <c r="L339" s="1"/>
  <c r="L338" s="1"/>
  <c r="H342"/>
  <c r="I348"/>
  <c r="J348"/>
  <c r="K348"/>
  <c r="L348"/>
  <c r="H349"/>
  <c r="I351"/>
  <c r="J352"/>
  <c r="I285" i="44" s="1"/>
  <c r="K352" i="43"/>
  <c r="L352"/>
  <c r="H353"/>
  <c r="I356"/>
  <c r="H288" i="44" s="1"/>
  <c r="J356" i="43"/>
  <c r="K356"/>
  <c r="L356"/>
  <c r="H357"/>
  <c r="I371"/>
  <c r="J371"/>
  <c r="K371"/>
  <c r="L371"/>
  <c r="H372"/>
  <c r="I376"/>
  <c r="J376"/>
  <c r="K376"/>
  <c r="J304" i="44" s="1"/>
  <c r="L376" i="43"/>
  <c r="H377"/>
  <c r="I378"/>
  <c r="J378"/>
  <c r="K378"/>
  <c r="L378"/>
  <c r="H379"/>
  <c r="I382"/>
  <c r="H309" i="44" s="1"/>
  <c r="J382" i="43"/>
  <c r="K382"/>
  <c r="L382"/>
  <c r="H383"/>
  <c r="I384"/>
  <c r="J384"/>
  <c r="K384"/>
  <c r="L384"/>
  <c r="H385"/>
  <c r="I393"/>
  <c r="J393"/>
  <c r="L393"/>
  <c r="I397"/>
  <c r="J397"/>
  <c r="K397"/>
  <c r="K393" s="1"/>
  <c r="L397"/>
  <c r="H398"/>
  <c r="I403"/>
  <c r="I399" s="1"/>
  <c r="J403"/>
  <c r="J399" s="1"/>
  <c r="K403"/>
  <c r="K399" s="1"/>
  <c r="L403"/>
  <c r="L399" s="1"/>
  <c r="H404"/>
  <c r="I409"/>
  <c r="I405" s="1"/>
  <c r="J409"/>
  <c r="J405" s="1"/>
  <c r="K409"/>
  <c r="K405" s="1"/>
  <c r="L409"/>
  <c r="L405" s="1"/>
  <c r="H410"/>
  <c r="I418"/>
  <c r="J418"/>
  <c r="K418"/>
  <c r="J339" i="44" s="1"/>
  <c r="L418" i="43"/>
  <c r="H419"/>
  <c r="I422"/>
  <c r="J422"/>
  <c r="K422"/>
  <c r="L422"/>
  <c r="H423"/>
  <c r="I426"/>
  <c r="J426"/>
  <c r="K426"/>
  <c r="L426"/>
  <c r="H427"/>
  <c r="I430"/>
  <c r="I429" s="1"/>
  <c r="J430"/>
  <c r="K430"/>
  <c r="K429" s="1"/>
  <c r="K428" s="1"/>
  <c r="L430"/>
  <c r="L429" s="1"/>
  <c r="L428" s="1"/>
  <c r="H431"/>
  <c r="I434"/>
  <c r="J434"/>
  <c r="I351" i="44" s="1"/>
  <c r="K434" i="43"/>
  <c r="L434"/>
  <c r="H435"/>
  <c r="I438"/>
  <c r="H354" i="44" s="1"/>
  <c r="J438" i="43"/>
  <c r="K438"/>
  <c r="L438"/>
  <c r="H439"/>
  <c r="I446"/>
  <c r="J446"/>
  <c r="J445" s="1"/>
  <c r="J444" s="1"/>
  <c r="K446"/>
  <c r="K445" s="1"/>
  <c r="K444" s="1"/>
  <c r="L446"/>
  <c r="L445" s="1"/>
  <c r="L444" s="1"/>
  <c r="H447"/>
  <c r="I452"/>
  <c r="H366" i="44" s="1"/>
  <c r="J452" i="43"/>
  <c r="K452"/>
  <c r="L452"/>
  <c r="H453"/>
  <c r="I458"/>
  <c r="H371" i="44" s="1"/>
  <c r="J458" i="43"/>
  <c r="K458"/>
  <c r="L458"/>
  <c r="H459"/>
  <c r="I462"/>
  <c r="H374" i="44" s="1"/>
  <c r="J462" i="43"/>
  <c r="K462"/>
  <c r="L462"/>
  <c r="H463"/>
  <c r="I466"/>
  <c r="H377" i="44" s="1"/>
  <c r="J466" i="43"/>
  <c r="K466"/>
  <c r="L466"/>
  <c r="H467"/>
  <c r="I470"/>
  <c r="J470"/>
  <c r="K470"/>
  <c r="L470"/>
  <c r="H471"/>
  <c r="I477"/>
  <c r="J477"/>
  <c r="I385" i="44" s="1"/>
  <c r="K477" i="43"/>
  <c r="L477"/>
  <c r="H478"/>
  <c r="I482"/>
  <c r="H389" i="44" s="1"/>
  <c r="J482" i="43"/>
  <c r="K482"/>
  <c r="L482"/>
  <c r="H483"/>
  <c r="I487"/>
  <c r="I486" s="1"/>
  <c r="J487"/>
  <c r="J486" s="1"/>
  <c r="K487"/>
  <c r="K485" s="1"/>
  <c r="L487"/>
  <c r="H488"/>
  <c r="I493"/>
  <c r="J493"/>
  <c r="K493"/>
  <c r="L493"/>
  <c r="H494"/>
  <c r="H495"/>
  <c r="I497"/>
  <c r="J497"/>
  <c r="I401" i="44" s="1"/>
  <c r="K497" i="43"/>
  <c r="L497"/>
  <c r="H498"/>
  <c r="H499"/>
  <c r="I501"/>
  <c r="J501"/>
  <c r="I403" i="44" s="1"/>
  <c r="K501" i="43"/>
  <c r="L501"/>
  <c r="H502"/>
  <c r="I506"/>
  <c r="H407" i="44" s="1"/>
  <c r="J506" i="43"/>
  <c r="K506"/>
  <c r="L506"/>
  <c r="H507"/>
  <c r="H508"/>
  <c r="I510"/>
  <c r="H409" i="44" s="1"/>
  <c r="J510" i="43"/>
  <c r="K510"/>
  <c r="L510"/>
  <c r="H511"/>
  <c r="H512"/>
  <c r="I514"/>
  <c r="H411" i="44" s="1"/>
  <c r="J514" i="43"/>
  <c r="K514"/>
  <c r="L514"/>
  <c r="H515"/>
  <c r="I518"/>
  <c r="J518"/>
  <c r="J517" s="1"/>
  <c r="J516" s="1"/>
  <c r="K518"/>
  <c r="K517" s="1"/>
  <c r="K516" s="1"/>
  <c r="L518"/>
  <c r="L517" s="1"/>
  <c r="L516" s="1"/>
  <c r="H519"/>
  <c r="I527"/>
  <c r="H421" i="44" s="1"/>
  <c r="J527" i="43"/>
  <c r="K527"/>
  <c r="L527"/>
  <c r="H528"/>
  <c r="I558"/>
  <c r="J558"/>
  <c r="K558"/>
  <c r="L558"/>
  <c r="H559"/>
  <c r="J570"/>
  <c r="J568" s="1"/>
  <c r="K570"/>
  <c r="K568" s="1"/>
  <c r="L570"/>
  <c r="L569" s="1"/>
  <c r="L568" s="1"/>
  <c r="J572"/>
  <c r="K572"/>
  <c r="L572"/>
  <c r="I575"/>
  <c r="I574" s="1"/>
  <c r="J575"/>
  <c r="J574" s="1"/>
  <c r="K575"/>
  <c r="K574" s="1"/>
  <c r="L575"/>
  <c r="L574" s="1"/>
  <c r="H576"/>
  <c r="I579"/>
  <c r="I578" s="1"/>
  <c r="J579"/>
  <c r="K579"/>
  <c r="K578" s="1"/>
  <c r="K577" s="1"/>
  <c r="J493" i="44" s="1"/>
  <c r="J492" s="1"/>
  <c r="J491" s="1"/>
  <c r="L579" i="43"/>
  <c r="L578" s="1"/>
  <c r="L577" s="1"/>
  <c r="K493" i="44" s="1"/>
  <c r="K492" s="1"/>
  <c r="K491" s="1"/>
  <c r="H580" i="43"/>
  <c r="J584"/>
  <c r="J583" s="1"/>
  <c r="K584"/>
  <c r="K583" s="1"/>
  <c r="L584"/>
  <c r="L583" s="1"/>
  <c r="L582" s="1"/>
  <c r="L581" s="1"/>
  <c r="K496" i="44" s="1"/>
  <c r="I596" i="43"/>
  <c r="J596"/>
  <c r="J595" s="1"/>
  <c r="K596"/>
  <c r="K595" s="1"/>
  <c r="L596"/>
  <c r="L595" s="1"/>
  <c r="H597"/>
  <c r="J601"/>
  <c r="J600" s="1"/>
  <c r="J599" s="1"/>
  <c r="J598" s="1"/>
  <c r="I531" i="44" s="1"/>
  <c r="K601" i="43"/>
  <c r="L601"/>
  <c r="L600" s="1"/>
  <c r="L599" s="1"/>
  <c r="L598" s="1"/>
  <c r="K531" i="44" s="1"/>
  <c r="I607" i="43"/>
  <c r="J607"/>
  <c r="J606" s="1"/>
  <c r="J605" s="1"/>
  <c r="K607"/>
  <c r="K606" s="1"/>
  <c r="K605" s="1"/>
  <c r="L607"/>
  <c r="L606" s="1"/>
  <c r="L605" s="1"/>
  <c r="H608"/>
  <c r="H609"/>
  <c r="I617"/>
  <c r="J617"/>
  <c r="K617"/>
  <c r="L617"/>
  <c r="H618"/>
  <c r="I626"/>
  <c r="K626"/>
  <c r="L626"/>
  <c r="H628"/>
  <c r="C43" i="49" s="1"/>
  <c r="H635" i="43"/>
  <c r="H639"/>
  <c r="J642"/>
  <c r="L642"/>
  <c r="J646"/>
  <c r="K646"/>
  <c r="K644" s="1"/>
  <c r="L646"/>
  <c r="L645" s="1"/>
  <c r="L644" s="1"/>
  <c r="K601" i="44" s="1"/>
  <c r="K600" s="1"/>
  <c r="K599" s="1"/>
  <c r="J649" i="43"/>
  <c r="J648" s="1"/>
  <c r="K649"/>
  <c r="K648" s="1"/>
  <c r="L649"/>
  <c r="L648" s="1"/>
  <c r="H651"/>
  <c r="H663"/>
  <c r="I677"/>
  <c r="I676" s="1"/>
  <c r="J677"/>
  <c r="J676" s="1"/>
  <c r="J675" s="1"/>
  <c r="K677"/>
  <c r="K676" s="1"/>
  <c r="K675" s="1"/>
  <c r="L677"/>
  <c r="L676" s="1"/>
  <c r="L675" s="1"/>
  <c r="H678"/>
  <c r="H684"/>
  <c r="I691"/>
  <c r="J691"/>
  <c r="J690" s="1"/>
  <c r="K691"/>
  <c r="K690" s="1"/>
  <c r="L691"/>
  <c r="L690" s="1"/>
  <c r="H692"/>
  <c r="I695"/>
  <c r="J695"/>
  <c r="J694" s="1"/>
  <c r="J693" s="1"/>
  <c r="I641" i="44" s="1"/>
  <c r="K695" i="43"/>
  <c r="K694" s="1"/>
  <c r="K693" s="1"/>
  <c r="J641" i="44" s="1"/>
  <c r="L695" i="43"/>
  <c r="L694" s="1"/>
  <c r="L693" s="1"/>
  <c r="K641" i="44" s="1"/>
  <c r="H696" i="43"/>
  <c r="J699"/>
  <c r="J698" s="1"/>
  <c r="J697" s="1"/>
  <c r="I644" i="44" s="1"/>
  <c r="K699" i="43"/>
  <c r="K698" s="1"/>
  <c r="K697" s="1"/>
  <c r="J644" i="44" s="1"/>
  <c r="L699" i="43"/>
  <c r="L698" s="1"/>
  <c r="L697" s="1"/>
  <c r="K644" i="44" s="1"/>
  <c r="I704" i="43"/>
  <c r="I703" s="1"/>
  <c r="J704"/>
  <c r="J703" s="1"/>
  <c r="J702" s="1"/>
  <c r="J701" s="1"/>
  <c r="I647" i="44" s="1"/>
  <c r="K704" i="43"/>
  <c r="K703" s="1"/>
  <c r="K702" s="1"/>
  <c r="K701" s="1"/>
  <c r="J647" i="44" s="1"/>
  <c r="L704" i="43"/>
  <c r="L703" s="1"/>
  <c r="L702" s="1"/>
  <c r="L701" s="1"/>
  <c r="K647" i="44" s="1"/>
  <c r="H705" i="43"/>
  <c r="K707"/>
  <c r="K706" s="1"/>
  <c r="J651" i="44" s="1"/>
  <c r="L707" i="43"/>
  <c r="L706" s="1"/>
  <c r="K651" i="44" s="1"/>
  <c r="H711" i="43"/>
  <c r="J715"/>
  <c r="K715"/>
  <c r="L715"/>
  <c r="I733"/>
  <c r="J733"/>
  <c r="J732" s="1"/>
  <c r="K733"/>
  <c r="K732" s="1"/>
  <c r="L733"/>
  <c r="L732" s="1"/>
  <c r="H739"/>
  <c r="I753"/>
  <c r="H754"/>
  <c r="J755"/>
  <c r="K755"/>
  <c r="L755"/>
  <c r="H761"/>
  <c r="I769"/>
  <c r="J769"/>
  <c r="J768" s="1"/>
  <c r="J767" s="1"/>
  <c r="K769"/>
  <c r="K768" s="1"/>
  <c r="K767" s="1"/>
  <c r="I780"/>
  <c r="I779" s="1"/>
  <c r="I778" s="1"/>
  <c r="I772" s="1"/>
  <c r="J780"/>
  <c r="J779" s="1"/>
  <c r="J778" s="1"/>
  <c r="J772" s="1"/>
  <c r="J771" s="1"/>
  <c r="I169" i="44" s="1"/>
  <c r="K780" i="43"/>
  <c r="K779" s="1"/>
  <c r="K778" s="1"/>
  <c r="K772" s="1"/>
  <c r="K771" s="1"/>
  <c r="J169" i="44" s="1"/>
  <c r="L780" i="43"/>
  <c r="L779" s="1"/>
  <c r="L778" s="1"/>
  <c r="L771" s="1"/>
  <c r="H781"/>
  <c r="I786"/>
  <c r="J786"/>
  <c r="J785" s="1"/>
  <c r="J784" s="1"/>
  <c r="J783" s="1"/>
  <c r="J782" s="1"/>
  <c r="I224" i="44" s="1"/>
  <c r="K786" i="43"/>
  <c r="K785" s="1"/>
  <c r="K784" s="1"/>
  <c r="K783" s="1"/>
  <c r="K782" s="1"/>
  <c r="J224" i="44" s="1"/>
  <c r="L786" i="43"/>
  <c r="L785" s="1"/>
  <c r="L784" s="1"/>
  <c r="L783" s="1"/>
  <c r="L782" s="1"/>
  <c r="K224" i="44" s="1"/>
  <c r="H787" i="43"/>
  <c r="I794"/>
  <c r="J794"/>
  <c r="K794"/>
  <c r="L794"/>
  <c r="H795"/>
  <c r="I798"/>
  <c r="J798"/>
  <c r="J797" s="1"/>
  <c r="J796" s="1"/>
  <c r="I428" i="44" s="1"/>
  <c r="K798" i="43"/>
  <c r="K797" s="1"/>
  <c r="K796" s="1"/>
  <c r="J428" i="44" s="1"/>
  <c r="L798" i="43"/>
  <c r="L797" s="1"/>
  <c r="L796" s="1"/>
  <c r="K428" i="44" s="1"/>
  <c r="H799" i="43"/>
  <c r="I827"/>
  <c r="I825" s="1"/>
  <c r="J827"/>
  <c r="J825" s="1"/>
  <c r="K827"/>
  <c r="K825" s="1"/>
  <c r="L827"/>
  <c r="L825" s="1"/>
  <c r="H828"/>
  <c r="I836"/>
  <c r="I835" s="1"/>
  <c r="J836"/>
  <c r="K836"/>
  <c r="L836"/>
  <c r="H837"/>
  <c r="J840"/>
  <c r="K840"/>
  <c r="L840"/>
  <c r="H841"/>
  <c r="I863"/>
  <c r="H516" i="44" s="1"/>
  <c r="J863" i="43"/>
  <c r="K863"/>
  <c r="L863"/>
  <c r="H864"/>
  <c r="I867"/>
  <c r="I866" s="1"/>
  <c r="J867"/>
  <c r="J866" s="1"/>
  <c r="J865" s="1"/>
  <c r="I517" i="44" s="1"/>
  <c r="L867" i="43"/>
  <c r="L866" s="1"/>
  <c r="L865" s="1"/>
  <c r="K517" i="44" s="1"/>
  <c r="J871" i="43"/>
  <c r="J870" s="1"/>
  <c r="J869" s="1"/>
  <c r="I520" i="44" s="1"/>
  <c r="K871" i="43"/>
  <c r="K869" s="1"/>
  <c r="L871"/>
  <c r="L870" s="1"/>
  <c r="L869" s="1"/>
  <c r="K520" i="44" s="1"/>
  <c r="I877" i="43"/>
  <c r="H526" i="44" s="1"/>
  <c r="J877" i="43"/>
  <c r="I526" i="44" s="1"/>
  <c r="K877" i="43"/>
  <c r="J526" i="44" s="1"/>
  <c r="L877" i="43"/>
  <c r="K526" i="44" s="1"/>
  <c r="H878" i="43"/>
  <c r="J882"/>
  <c r="J881" s="1"/>
  <c r="J879" s="1"/>
  <c r="K882"/>
  <c r="K881" s="1"/>
  <c r="K879" s="1"/>
  <c r="L882"/>
  <c r="L881" s="1"/>
  <c r="L879" s="1"/>
  <c r="H890"/>
  <c r="H894"/>
  <c r="H895"/>
  <c r="I901"/>
  <c r="I900" s="1"/>
  <c r="I899" s="1"/>
  <c r="J901"/>
  <c r="J900" s="1"/>
  <c r="K901"/>
  <c r="K900" s="1"/>
  <c r="L901"/>
  <c r="L900" s="1"/>
  <c r="H902"/>
  <c r="H903"/>
  <c r="H906"/>
  <c r="H911"/>
  <c r="K921"/>
  <c r="L921"/>
  <c r="I926"/>
  <c r="H577" i="44" s="1"/>
  <c r="H927" i="43"/>
  <c r="I929"/>
  <c r="I928" s="1"/>
  <c r="H578" i="44" s="1"/>
  <c r="H932" i="43"/>
  <c r="H939"/>
  <c r="H943"/>
  <c r="I948"/>
  <c r="J948"/>
  <c r="K948"/>
  <c r="L948"/>
  <c r="H950"/>
  <c r="H954"/>
  <c r="H960"/>
  <c r="H961"/>
  <c r="H964"/>
  <c r="H965"/>
  <c r="H969"/>
  <c r="H972"/>
  <c r="H973"/>
  <c r="H981"/>
  <c r="H982"/>
  <c r="H985"/>
  <c r="H986"/>
  <c r="H989"/>
  <c r="H994"/>
  <c r="H1000"/>
  <c r="C57" i="49" l="1"/>
  <c r="C56"/>
  <c r="H291" i="43"/>
  <c r="H260" i="44"/>
  <c r="H32"/>
  <c r="J163"/>
  <c r="J526" i="43"/>
  <c r="J525" s="1"/>
  <c r="J520" s="1"/>
  <c r="I421" i="44"/>
  <c r="L513" i="43"/>
  <c r="K411" i="44"/>
  <c r="K410" s="1"/>
  <c r="J509" i="43"/>
  <c r="I409" i="44"/>
  <c r="L505" i="43"/>
  <c r="K407" i="44"/>
  <c r="I500" i="43"/>
  <c r="H403" i="44"/>
  <c r="K513" i="43"/>
  <c r="J411" i="44"/>
  <c r="J410" s="1"/>
  <c r="L500" i="43"/>
  <c r="K403" i="44"/>
  <c r="L492" i="43"/>
  <c r="K399" i="44"/>
  <c r="L526" i="43"/>
  <c r="L525" s="1"/>
  <c r="L520" s="1"/>
  <c r="K421" i="44"/>
  <c r="J513" i="43"/>
  <c r="I411" i="44"/>
  <c r="I410" s="1"/>
  <c r="L509" i="43"/>
  <c r="K409" i="44"/>
  <c r="J505" i="43"/>
  <c r="I407" i="44"/>
  <c r="K500" i="43"/>
  <c r="J403" i="44"/>
  <c r="I496" i="43"/>
  <c r="H401" i="44"/>
  <c r="K492" i="43"/>
  <c r="J399" i="44"/>
  <c r="K317"/>
  <c r="K496" i="43"/>
  <c r="J401" i="44"/>
  <c r="I492" i="43"/>
  <c r="H399" i="44"/>
  <c r="K505" i="43"/>
  <c r="J407" i="44"/>
  <c r="K526" i="43"/>
  <c r="K525" s="1"/>
  <c r="K520" s="1"/>
  <c r="J421" i="44"/>
  <c r="K509" i="43"/>
  <c r="J409" i="44"/>
  <c r="L496" i="43"/>
  <c r="K401" i="44"/>
  <c r="J492" i="43"/>
  <c r="I399" i="44"/>
  <c r="K469" i="43"/>
  <c r="J380" i="44"/>
  <c r="L465" i="43"/>
  <c r="L464" s="1"/>
  <c r="K377" i="44"/>
  <c r="J457" i="43"/>
  <c r="J456" s="1"/>
  <c r="I371" i="44"/>
  <c r="K451" i="43"/>
  <c r="K450" s="1"/>
  <c r="K449" s="1"/>
  <c r="J366" i="44"/>
  <c r="K481" i="43"/>
  <c r="K480" s="1"/>
  <c r="K479" s="1"/>
  <c r="J389" i="44"/>
  <c r="L476" i="43"/>
  <c r="K385" i="44"/>
  <c r="I469" i="43"/>
  <c r="I468" s="1"/>
  <c r="H468" s="1"/>
  <c r="C135" i="49" s="1"/>
  <c r="H380" i="44"/>
  <c r="J465" i="43"/>
  <c r="J464" s="1"/>
  <c r="I377" i="44"/>
  <c r="K461" i="43"/>
  <c r="K460" s="1"/>
  <c r="J374" i="44"/>
  <c r="L457" i="43"/>
  <c r="L456" s="1"/>
  <c r="K371" i="44"/>
  <c r="J481" i="43"/>
  <c r="J480" s="1"/>
  <c r="J479" s="1"/>
  <c r="I389" i="44"/>
  <c r="K472" i="43"/>
  <c r="J385" i="44"/>
  <c r="L469" i="43"/>
  <c r="K380" i="44"/>
  <c r="J461" i="43"/>
  <c r="J460" s="1"/>
  <c r="I374" i="44"/>
  <c r="K457" i="43"/>
  <c r="K456" s="1"/>
  <c r="J371" i="44"/>
  <c r="L451" i="43"/>
  <c r="L450" s="1"/>
  <c r="L449" s="1"/>
  <c r="K366" i="44"/>
  <c r="L481" i="43"/>
  <c r="L480" s="1"/>
  <c r="L479" s="1"/>
  <c r="K389" i="44"/>
  <c r="H385"/>
  <c r="J469" i="43"/>
  <c r="I380" i="44"/>
  <c r="K465" i="43"/>
  <c r="K464" s="1"/>
  <c r="J377" i="44"/>
  <c r="L461" i="43"/>
  <c r="L460" s="1"/>
  <c r="K374" i="44"/>
  <c r="J451" i="43"/>
  <c r="J450" s="1"/>
  <c r="J449" s="1"/>
  <c r="I366" i="44"/>
  <c r="K437" i="43"/>
  <c r="J354" i="44"/>
  <c r="J353" s="1"/>
  <c r="L433" i="43"/>
  <c r="L432" s="1"/>
  <c r="K351" i="44"/>
  <c r="J425" i="43"/>
  <c r="J424" s="1"/>
  <c r="I345" i="44"/>
  <c r="I344" s="1"/>
  <c r="I343" s="1"/>
  <c r="K421" i="43"/>
  <c r="K420" s="1"/>
  <c r="J342" i="44"/>
  <c r="L417" i="43"/>
  <c r="L416" s="1"/>
  <c r="K339" i="44"/>
  <c r="J437" i="43"/>
  <c r="I354" i="44"/>
  <c r="I353" s="1"/>
  <c r="K433" i="43"/>
  <c r="K432" s="1"/>
  <c r="J351" i="44"/>
  <c r="I425" i="43"/>
  <c r="I424" s="1"/>
  <c r="H345" i="44"/>
  <c r="J421" i="43"/>
  <c r="J420" s="1"/>
  <c r="I342" i="44"/>
  <c r="L425" i="43"/>
  <c r="L424" s="1"/>
  <c r="K345" i="44"/>
  <c r="K344" s="1"/>
  <c r="K343" s="1"/>
  <c r="I421" i="43"/>
  <c r="I420" s="1"/>
  <c r="H342" i="44"/>
  <c r="J417" i="43"/>
  <c r="J416" s="1"/>
  <c r="I339" i="44"/>
  <c r="L437" i="43"/>
  <c r="K354" i="44"/>
  <c r="K353" s="1"/>
  <c r="I433" i="43"/>
  <c r="I432" s="1"/>
  <c r="H351" i="44"/>
  <c r="K425" i="43"/>
  <c r="K424" s="1"/>
  <c r="J345" i="44"/>
  <c r="J344" s="1"/>
  <c r="J343" s="1"/>
  <c r="L421" i="43"/>
  <c r="L420" s="1"/>
  <c r="K342" i="44"/>
  <c r="I417" i="43"/>
  <c r="I416" s="1"/>
  <c r="H339" i="44"/>
  <c r="J329"/>
  <c r="J328" s="1"/>
  <c r="I329"/>
  <c r="I328" s="1"/>
  <c r="J324"/>
  <c r="J323" s="1"/>
  <c r="I324"/>
  <c r="I323" s="1"/>
  <c r="L381" i="43"/>
  <c r="L380" s="1"/>
  <c r="K309" i="44"/>
  <c r="J375" i="43"/>
  <c r="J374" s="1"/>
  <c r="I304" i="44"/>
  <c r="K370" i="43"/>
  <c r="K369" s="1"/>
  <c r="K368" s="1"/>
  <c r="J300" i="44"/>
  <c r="L355" i="43"/>
  <c r="L354" s="1"/>
  <c r="K288" i="44"/>
  <c r="J347" i="43"/>
  <c r="J346" s="1"/>
  <c r="I282" i="44"/>
  <c r="K381" i="43"/>
  <c r="K380" s="1"/>
  <c r="J309" i="44"/>
  <c r="I375" i="43"/>
  <c r="I374" s="1"/>
  <c r="H304" i="44"/>
  <c r="J370" i="43"/>
  <c r="J369" s="1"/>
  <c r="J368" s="1"/>
  <c r="I300" i="44"/>
  <c r="K355" i="43"/>
  <c r="K354" s="1"/>
  <c r="J288" i="44"/>
  <c r="L351" i="43"/>
  <c r="K285" i="44"/>
  <c r="I347" i="43"/>
  <c r="I346" s="1"/>
  <c r="H282" i="44"/>
  <c r="J381" i="43"/>
  <c r="J380" s="1"/>
  <c r="I309" i="44"/>
  <c r="L375" i="43"/>
  <c r="L374" s="1"/>
  <c r="L373" s="1"/>
  <c r="K304" i="44"/>
  <c r="I370" i="43"/>
  <c r="I369" s="1"/>
  <c r="H300" i="44"/>
  <c r="J355" i="43"/>
  <c r="J354" s="1"/>
  <c r="I288" i="44"/>
  <c r="K351" i="43"/>
  <c r="K350" s="1"/>
  <c r="J285" i="44"/>
  <c r="L347" i="43"/>
  <c r="L346" s="1"/>
  <c r="K282" i="44"/>
  <c r="L370" i="43"/>
  <c r="L369" s="1"/>
  <c r="L368" s="1"/>
  <c r="K300" i="44"/>
  <c r="K347" i="43"/>
  <c r="K346" s="1"/>
  <c r="J282" i="44"/>
  <c r="L920" i="43"/>
  <c r="L919" s="1"/>
  <c r="L914" s="1"/>
  <c r="L887" s="1"/>
  <c r="L886" s="1"/>
  <c r="K573" i="44"/>
  <c r="K920" i="43"/>
  <c r="K919" s="1"/>
  <c r="K914" s="1"/>
  <c r="K887" s="1"/>
  <c r="K886" s="1"/>
  <c r="J573" i="44"/>
  <c r="I898" i="43"/>
  <c r="I893" s="1"/>
  <c r="H557" i="44"/>
  <c r="K876" i="43"/>
  <c r="J527" i="44"/>
  <c r="K868" i="43"/>
  <c r="J520" i="44"/>
  <c r="L604" i="43"/>
  <c r="K536" i="44"/>
  <c r="K604" i="43"/>
  <c r="J536" i="44"/>
  <c r="J604" i="43"/>
  <c r="I536" i="44"/>
  <c r="J876" i="43"/>
  <c r="I527" i="44"/>
  <c r="L876" i="43"/>
  <c r="K527" i="44"/>
  <c r="L567" i="43"/>
  <c r="K486" i="44"/>
  <c r="I824" i="43"/>
  <c r="H457" i="44"/>
  <c r="L565" i="43"/>
  <c r="L564" s="1"/>
  <c r="K489" i="44"/>
  <c r="K567" i="43"/>
  <c r="K566" s="1"/>
  <c r="K560" s="1"/>
  <c r="J480" i="44" s="1"/>
  <c r="J486"/>
  <c r="K824" i="43"/>
  <c r="J457" i="44"/>
  <c r="J565" i="43"/>
  <c r="J564" s="1"/>
  <c r="I483" i="44" s="1"/>
  <c r="I489"/>
  <c r="J824" i="43"/>
  <c r="J823" s="1"/>
  <c r="J821" s="1"/>
  <c r="I457" i="44"/>
  <c r="L824" i="43"/>
  <c r="K457" i="44"/>
  <c r="K564" i="43"/>
  <c r="J489" i="44"/>
  <c r="J567" i="43"/>
  <c r="I486" i="44"/>
  <c r="L625" i="43"/>
  <c r="L624" s="1"/>
  <c r="L623" s="1"/>
  <c r="L622" s="1"/>
  <c r="L621" s="1"/>
  <c r="L619" s="1"/>
  <c r="L616" s="1"/>
  <c r="L612" s="1"/>
  <c r="K588" i="44"/>
  <c r="K643" i="43"/>
  <c r="J601" i="44"/>
  <c r="K625" i="43"/>
  <c r="K624" s="1"/>
  <c r="J588" i="44"/>
  <c r="I625" i="43"/>
  <c r="I624" s="1"/>
  <c r="H588" i="44"/>
  <c r="K589"/>
  <c r="J591"/>
  <c r="I589"/>
  <c r="J589"/>
  <c r="I591"/>
  <c r="K947" i="43"/>
  <c r="J662" i="44"/>
  <c r="J947" i="43"/>
  <c r="J946" s="1"/>
  <c r="J937" s="1"/>
  <c r="J936" s="1"/>
  <c r="I662" i="44"/>
  <c r="I947" i="43"/>
  <c r="H662" i="44"/>
  <c r="L947" i="43"/>
  <c r="L946" s="1"/>
  <c r="L937" s="1"/>
  <c r="L936" s="1"/>
  <c r="L935" s="1"/>
  <c r="K662" i="44"/>
  <c r="K753" i="43"/>
  <c r="K752" s="1"/>
  <c r="J713" i="44"/>
  <c r="J753" i="43"/>
  <c r="J752" s="1"/>
  <c r="I713" i="44"/>
  <c r="L753" i="43"/>
  <c r="L752" s="1"/>
  <c r="K713" i="44"/>
  <c r="J705"/>
  <c r="I702"/>
  <c r="I340" i="43"/>
  <c r="H340" s="1"/>
  <c r="H276" i="44"/>
  <c r="J335" i="43"/>
  <c r="J334" s="1"/>
  <c r="J333" s="1"/>
  <c r="I272" i="44"/>
  <c r="K330" i="43"/>
  <c r="K329" s="1"/>
  <c r="J268" i="44"/>
  <c r="L326" i="43"/>
  <c r="K265" i="44"/>
  <c r="J322" i="43"/>
  <c r="I263" i="44"/>
  <c r="L318" i="43"/>
  <c r="K261" i="44"/>
  <c r="I312" i="43"/>
  <c r="H256" i="44"/>
  <c r="H255" s="1"/>
  <c r="J330" i="43"/>
  <c r="J329" s="1"/>
  <c r="I268" i="44"/>
  <c r="I267" s="1"/>
  <c r="I266" s="1"/>
  <c r="K326" i="43"/>
  <c r="J265" i="44"/>
  <c r="K318" i="43"/>
  <c r="J261" i="44"/>
  <c r="L312" i="43"/>
  <c r="K256" i="44"/>
  <c r="J308" i="43"/>
  <c r="I254" i="44"/>
  <c r="I293" i="43"/>
  <c r="I292" s="1"/>
  <c r="H241" i="44"/>
  <c r="L335" i="43"/>
  <c r="L334" s="1"/>
  <c r="L333" s="1"/>
  <c r="K272" i="44"/>
  <c r="J326" i="43"/>
  <c r="I265" i="44"/>
  <c r="L322" i="43"/>
  <c r="L317" s="1"/>
  <c r="K263" i="44"/>
  <c r="J318" i="43"/>
  <c r="I261" i="44"/>
  <c r="I308" i="43"/>
  <c r="I307" s="1"/>
  <c r="I306" s="1"/>
  <c r="H254" i="44"/>
  <c r="K335" i="43"/>
  <c r="K334" s="1"/>
  <c r="K333" s="1"/>
  <c r="J272" i="44"/>
  <c r="L330" i="43"/>
  <c r="L329" s="1"/>
  <c r="K268" i="44"/>
  <c r="K267" s="1"/>
  <c r="K266" s="1"/>
  <c r="K322" i="43"/>
  <c r="J263" i="44"/>
  <c r="J312" i="43"/>
  <c r="I256" i="44"/>
  <c r="L308" i="43"/>
  <c r="L307" s="1"/>
  <c r="L306" s="1"/>
  <c r="L305" s="1"/>
  <c r="K254" i="44"/>
  <c r="K223"/>
  <c r="K222" s="1"/>
  <c r="K221" s="1"/>
  <c r="J223"/>
  <c r="J222" s="1"/>
  <c r="J221" s="1"/>
  <c r="I270" i="43"/>
  <c r="I269" s="1"/>
  <c r="H219" i="44"/>
  <c r="J265" i="43"/>
  <c r="J264" s="1"/>
  <c r="I215" i="44"/>
  <c r="K261" i="43"/>
  <c r="K260" s="1"/>
  <c r="J212" i="44"/>
  <c r="L256" i="43"/>
  <c r="L255" s="1"/>
  <c r="K208" i="44"/>
  <c r="J237" i="43"/>
  <c r="J236" s="1"/>
  <c r="H236" s="1"/>
  <c r="I191" i="44"/>
  <c r="L229" i="43"/>
  <c r="L228" s="1"/>
  <c r="L227" s="1"/>
  <c r="I224"/>
  <c r="I223" s="1"/>
  <c r="H175" i="44"/>
  <c r="K220" i="43"/>
  <c r="K219" s="1"/>
  <c r="J172" i="44"/>
  <c r="L216" i="43"/>
  <c r="K166" i="44"/>
  <c r="I213" i="43"/>
  <c r="H164" i="44"/>
  <c r="I223"/>
  <c r="I222" s="1"/>
  <c r="I221" s="1"/>
  <c r="L270" i="43"/>
  <c r="L269" s="1"/>
  <c r="L268" s="1"/>
  <c r="K219" i="44"/>
  <c r="J261" i="43"/>
  <c r="J260" s="1"/>
  <c r="I212" i="44"/>
  <c r="K256" i="43"/>
  <c r="K255" s="1"/>
  <c r="J208" i="44"/>
  <c r="L243" i="43"/>
  <c r="L242" s="1"/>
  <c r="L241" s="1"/>
  <c r="L240" s="1"/>
  <c r="K196" i="44"/>
  <c r="I237" i="43"/>
  <c r="H191" i="44"/>
  <c r="K229" i="43"/>
  <c r="K228" s="1"/>
  <c r="K227" s="1"/>
  <c r="L224"/>
  <c r="L223" s="1"/>
  <c r="K175" i="44"/>
  <c r="J220" i="43"/>
  <c r="J219" s="1"/>
  <c r="I172" i="44"/>
  <c r="K216" i="43"/>
  <c r="K212" s="1"/>
  <c r="J166" i="44"/>
  <c r="L213" i="43"/>
  <c r="K164" i="44"/>
  <c r="K270" i="43"/>
  <c r="K269" s="1"/>
  <c r="K268" s="1"/>
  <c r="J219" i="44"/>
  <c r="L265" i="43"/>
  <c r="L264" s="1"/>
  <c r="K215" i="44"/>
  <c r="J256" i="43"/>
  <c r="J255" s="1"/>
  <c r="I208" i="44"/>
  <c r="K243" i="43"/>
  <c r="K242" s="1"/>
  <c r="K241" s="1"/>
  <c r="K240" s="1"/>
  <c r="J196" i="44"/>
  <c r="L237" i="43"/>
  <c r="K191" i="44"/>
  <c r="J229" i="43"/>
  <c r="J228" s="1"/>
  <c r="J216"/>
  <c r="I166" i="44"/>
  <c r="I168"/>
  <c r="I167" s="1"/>
  <c r="L770" i="43"/>
  <c r="K169" i="44"/>
  <c r="J270" i="43"/>
  <c r="J269" s="1"/>
  <c r="J268" s="1"/>
  <c r="I219" i="44"/>
  <c r="K265" i="43"/>
  <c r="K264" s="1"/>
  <c r="J215" i="44"/>
  <c r="L261" i="43"/>
  <c r="L260" s="1"/>
  <c r="K212" i="44"/>
  <c r="J243" i="43"/>
  <c r="J242" s="1"/>
  <c r="J241" s="1"/>
  <c r="J240" s="1"/>
  <c r="I196" i="44"/>
  <c r="K237" i="43"/>
  <c r="J191" i="44"/>
  <c r="H182"/>
  <c r="J224" i="43"/>
  <c r="J223" s="1"/>
  <c r="I175" i="44"/>
  <c r="L220" i="43"/>
  <c r="L219" s="1"/>
  <c r="K172" i="44"/>
  <c r="J213" i="43"/>
  <c r="I164" i="44"/>
  <c r="J168"/>
  <c r="J167" s="1"/>
  <c r="J205" i="43"/>
  <c r="J204" s="1"/>
  <c r="J203" s="1"/>
  <c r="I157" i="44"/>
  <c r="L196" i="43"/>
  <c r="K150" i="44"/>
  <c r="I192" i="43"/>
  <c r="I191" s="1"/>
  <c r="H147" i="44"/>
  <c r="J187" i="43"/>
  <c r="J186" s="1"/>
  <c r="I143" i="44"/>
  <c r="L179" i="43"/>
  <c r="L178" s="1"/>
  <c r="K137" i="44"/>
  <c r="I175" i="43"/>
  <c r="I174" s="1"/>
  <c r="H134" i="44"/>
  <c r="J169" i="43"/>
  <c r="J168" s="1"/>
  <c r="I129" i="44"/>
  <c r="K165" i="43"/>
  <c r="J126" i="44"/>
  <c r="I161" i="43"/>
  <c r="H124" i="44"/>
  <c r="K157" i="43"/>
  <c r="J122" i="44"/>
  <c r="K146" i="43"/>
  <c r="J115" i="44"/>
  <c r="L142" i="43"/>
  <c r="K112" i="44"/>
  <c r="J138" i="43"/>
  <c r="I110" i="44"/>
  <c r="I205" i="43"/>
  <c r="H205" s="1"/>
  <c r="H157" i="44"/>
  <c r="J200" i="43"/>
  <c r="J199" s="1"/>
  <c r="I153" i="44"/>
  <c r="K196" i="43"/>
  <c r="K195" s="1"/>
  <c r="J150" i="44"/>
  <c r="L192" i="43"/>
  <c r="L191" s="1"/>
  <c r="K147" i="44"/>
  <c r="I187" i="43"/>
  <c r="I186" s="1"/>
  <c r="H143" i="44"/>
  <c r="K179" i="43"/>
  <c r="K178" s="1"/>
  <c r="J137" i="44"/>
  <c r="L175" i="43"/>
  <c r="L174" s="1"/>
  <c r="K134" i="44"/>
  <c r="I169" i="43"/>
  <c r="I168" s="1"/>
  <c r="H129" i="44"/>
  <c r="J165" i="43"/>
  <c r="I126" i="44"/>
  <c r="L161" i="43"/>
  <c r="K124" i="44"/>
  <c r="J157" i="43"/>
  <c r="I122" i="44"/>
  <c r="L150" i="43"/>
  <c r="K117" i="44"/>
  <c r="J146" i="43"/>
  <c r="I115" i="44"/>
  <c r="K142" i="43"/>
  <c r="J112" i="44"/>
  <c r="J146"/>
  <c r="J145" s="1"/>
  <c r="L205" i="43"/>
  <c r="L204" s="1"/>
  <c r="L203" s="1"/>
  <c r="K157" i="44"/>
  <c r="I200" i="43"/>
  <c r="I199" s="1"/>
  <c r="H153" i="44"/>
  <c r="J196" i="43"/>
  <c r="I150" i="44"/>
  <c r="L187" i="43"/>
  <c r="L186" s="1"/>
  <c r="K143" i="44"/>
  <c r="I183" i="43"/>
  <c r="I182" s="1"/>
  <c r="H182" s="1"/>
  <c r="C77" i="49" s="1"/>
  <c r="H140" i="44"/>
  <c r="J179" i="43"/>
  <c r="J178" s="1"/>
  <c r="I137" i="44"/>
  <c r="K175" i="43"/>
  <c r="K174" s="1"/>
  <c r="J134" i="44"/>
  <c r="L169" i="43"/>
  <c r="L168" s="1"/>
  <c r="K129" i="44"/>
  <c r="I165" i="43"/>
  <c r="H126" i="44"/>
  <c r="K161" i="43"/>
  <c r="J124" i="44"/>
  <c r="I157" i="43"/>
  <c r="H122" i="44"/>
  <c r="K150" i="43"/>
  <c r="J117" i="44"/>
  <c r="J142" i="43"/>
  <c r="I112" i="44"/>
  <c r="L138" i="43"/>
  <c r="L137" s="1"/>
  <c r="K110" i="44"/>
  <c r="K205" i="43"/>
  <c r="K204" s="1"/>
  <c r="K203" s="1"/>
  <c r="J157" i="44"/>
  <c r="L200" i="43"/>
  <c r="L199" s="1"/>
  <c r="K153" i="44"/>
  <c r="I196" i="43"/>
  <c r="I195" s="1"/>
  <c r="H150" i="44"/>
  <c r="J192" i="43"/>
  <c r="J191" s="1"/>
  <c r="I147" i="44"/>
  <c r="K187" i="43"/>
  <c r="K186" s="1"/>
  <c r="J143" i="44"/>
  <c r="I179" i="43"/>
  <c r="I178" s="1"/>
  <c r="H137" i="44"/>
  <c r="J175" i="43"/>
  <c r="J174" s="1"/>
  <c r="I134" i="44"/>
  <c r="K169" i="43"/>
  <c r="K168" s="1"/>
  <c r="J129" i="44"/>
  <c r="L165" i="43"/>
  <c r="K126" i="44"/>
  <c r="J161" i="43"/>
  <c r="I124" i="44"/>
  <c r="L157" i="43"/>
  <c r="K122" i="44"/>
  <c r="J150" i="43"/>
  <c r="I117" i="44"/>
  <c r="L146" i="43"/>
  <c r="K115" i="44"/>
  <c r="K138" i="43"/>
  <c r="K137" s="1"/>
  <c r="J110" i="44"/>
  <c r="L125" i="43"/>
  <c r="L124" s="1"/>
  <c r="L123" s="1"/>
  <c r="K99" i="44"/>
  <c r="I120" i="43"/>
  <c r="I119" s="1"/>
  <c r="I118" s="1"/>
  <c r="H95" i="44"/>
  <c r="K108" i="43"/>
  <c r="J86" i="44"/>
  <c r="K99" i="43"/>
  <c r="J81" i="44"/>
  <c r="I95" i="43"/>
  <c r="H79" i="44"/>
  <c r="K125" i="43"/>
  <c r="K124" s="1"/>
  <c r="K123" s="1"/>
  <c r="J99" i="44"/>
  <c r="L120" i="43"/>
  <c r="L119" s="1"/>
  <c r="L118" s="1"/>
  <c r="L112" s="1"/>
  <c r="K95" i="44"/>
  <c r="J108" i="43"/>
  <c r="I86" i="44"/>
  <c r="L104" i="43"/>
  <c r="K84" i="44"/>
  <c r="J99" i="43"/>
  <c r="I81" i="44"/>
  <c r="L95" i="43"/>
  <c r="K79" i="44"/>
  <c r="J125" i="43"/>
  <c r="J124" s="1"/>
  <c r="J123" s="1"/>
  <c r="I99" i="44"/>
  <c r="K120" i="43"/>
  <c r="K119" s="1"/>
  <c r="K118" s="1"/>
  <c r="J95" i="44"/>
  <c r="K104" i="43"/>
  <c r="J84" i="44"/>
  <c r="I99" i="43"/>
  <c r="H81" i="44"/>
  <c r="K95" i="43"/>
  <c r="J79" i="44"/>
  <c r="J120" i="43"/>
  <c r="J119" s="1"/>
  <c r="J118" s="1"/>
  <c r="I95" i="44"/>
  <c r="L108" i="43"/>
  <c r="K86" i="44"/>
  <c r="J104" i="43"/>
  <c r="I84" i="44"/>
  <c r="L99" i="43"/>
  <c r="K81" i="44"/>
  <c r="J95" i="43"/>
  <c r="I79" i="44"/>
  <c r="I50" i="43"/>
  <c r="I54"/>
  <c r="I53" s="1"/>
  <c r="H53" s="1"/>
  <c r="I46"/>
  <c r="I38"/>
  <c r="I37" s="1"/>
  <c r="I27"/>
  <c r="H27" s="1"/>
  <c r="I34"/>
  <c r="H34" s="1"/>
  <c r="I31"/>
  <c r="H31" s="1"/>
  <c r="J690" i="44"/>
  <c r="I690"/>
  <c r="K242"/>
  <c r="K243"/>
  <c r="G198"/>
  <c r="H197"/>
  <c r="I360"/>
  <c r="G361"/>
  <c r="K690"/>
  <c r="G592"/>
  <c r="G725"/>
  <c r="H724"/>
  <c r="J200"/>
  <c r="J199" s="1"/>
  <c r="J201"/>
  <c r="I242"/>
  <c r="I243"/>
  <c r="G202"/>
  <c r="H201"/>
  <c r="H200"/>
  <c r="G394"/>
  <c r="H393"/>
  <c r="H267"/>
  <c r="G607"/>
  <c r="H606"/>
  <c r="H597"/>
  <c r="G598"/>
  <c r="K200"/>
  <c r="K199" s="1"/>
  <c r="K201"/>
  <c r="I200"/>
  <c r="I199" s="1"/>
  <c r="I201"/>
  <c r="G327"/>
  <c r="H326"/>
  <c r="H244"/>
  <c r="G245"/>
  <c r="H414"/>
  <c r="G415"/>
  <c r="H663"/>
  <c r="G663" s="1"/>
  <c r="G664"/>
  <c r="H353"/>
  <c r="H572"/>
  <c r="J243"/>
  <c r="J242"/>
  <c r="G188"/>
  <c r="H187"/>
  <c r="G332"/>
  <c r="H331"/>
  <c r="H500"/>
  <c r="H498" s="1"/>
  <c r="H410"/>
  <c r="J731" i="43"/>
  <c r="J725"/>
  <c r="I680" i="44" s="1"/>
  <c r="I925" i="43"/>
  <c r="L731"/>
  <c r="L725"/>
  <c r="K680" i="44" s="1"/>
  <c r="K731" i="43"/>
  <c r="K725"/>
  <c r="J680" i="44" s="1"/>
  <c r="K582" i="43"/>
  <c r="K581" s="1"/>
  <c r="J496" i="44" s="1"/>
  <c r="L594" i="43"/>
  <c r="L588" s="1"/>
  <c r="J594"/>
  <c r="J588" s="1"/>
  <c r="L392"/>
  <c r="K392"/>
  <c r="J392"/>
  <c r="L835"/>
  <c r="J835"/>
  <c r="K835"/>
  <c r="L899"/>
  <c r="J899"/>
  <c r="K899"/>
  <c r="J862"/>
  <c r="J861" s="1"/>
  <c r="I793"/>
  <c r="I792" s="1"/>
  <c r="K793"/>
  <c r="L793"/>
  <c r="J793"/>
  <c r="K839"/>
  <c r="K838" s="1"/>
  <c r="J467" i="44" s="1"/>
  <c r="J466" s="1"/>
  <c r="J465" s="1"/>
  <c r="L839" i="43"/>
  <c r="L838" s="1"/>
  <c r="K467" i="44" s="1"/>
  <c r="K466" s="1"/>
  <c r="K465" s="1"/>
  <c r="J839" i="43"/>
  <c r="J838" s="1"/>
  <c r="I467" i="44" s="1"/>
  <c r="I466" s="1"/>
  <c r="I465" s="1"/>
  <c r="L862" i="43"/>
  <c r="J766"/>
  <c r="J765" s="1"/>
  <c r="K766"/>
  <c r="K765" s="1"/>
  <c r="L740"/>
  <c r="I392"/>
  <c r="I705" i="44"/>
  <c r="I873" i="43"/>
  <c r="H942"/>
  <c r="K486"/>
  <c r="H527"/>
  <c r="L296"/>
  <c r="I285"/>
  <c r="H285" s="1"/>
  <c r="L472"/>
  <c r="H250"/>
  <c r="H968"/>
  <c r="H403"/>
  <c r="H352"/>
  <c r="I610"/>
  <c r="H610" s="1"/>
  <c r="H426"/>
  <c r="K63"/>
  <c r="K62" s="1"/>
  <c r="K61" s="1"/>
  <c r="K60" s="1"/>
  <c r="I977"/>
  <c r="I976" s="1"/>
  <c r="L291"/>
  <c r="L292"/>
  <c r="J977"/>
  <c r="J976" s="1"/>
  <c r="J688"/>
  <c r="H617"/>
  <c r="H288"/>
  <c r="L63"/>
  <c r="L62" s="1"/>
  <c r="L61" s="1"/>
  <c r="L60" s="1"/>
  <c r="H877"/>
  <c r="K688"/>
  <c r="J485"/>
  <c r="I476"/>
  <c r="I472" s="1"/>
  <c r="H384"/>
  <c r="J351"/>
  <c r="L75"/>
  <c r="L74" s="1"/>
  <c r="L73" s="1"/>
  <c r="L72" s="1"/>
  <c r="J45"/>
  <c r="J44" s="1"/>
  <c r="J43" s="1"/>
  <c r="J42" s="1"/>
  <c r="J14" s="1"/>
  <c r="J13" s="1"/>
  <c r="H948"/>
  <c r="H900"/>
  <c r="H779"/>
  <c r="H778" s="1"/>
  <c r="H733"/>
  <c r="I526"/>
  <c r="I525" s="1"/>
  <c r="I520" s="1"/>
  <c r="J75"/>
  <c r="J74" s="1"/>
  <c r="J73" s="1"/>
  <c r="J72" s="1"/>
  <c r="H970"/>
  <c r="H962"/>
  <c r="H863"/>
  <c r="I732"/>
  <c r="I731" s="1"/>
  <c r="K476"/>
  <c r="H253"/>
  <c r="H214"/>
  <c r="H951"/>
  <c r="H952"/>
  <c r="H992"/>
  <c r="H991" s="1"/>
  <c r="H990"/>
  <c r="H758"/>
  <c r="H987"/>
  <c r="H983"/>
  <c r="K977"/>
  <c r="K976" s="1"/>
  <c r="H896"/>
  <c r="H945"/>
  <c r="K292"/>
  <c r="K291"/>
  <c r="H958"/>
  <c r="H941"/>
  <c r="I869"/>
  <c r="H870"/>
  <c r="L977"/>
  <c r="L976" s="1"/>
  <c r="H825"/>
  <c r="I771"/>
  <c r="H169" i="44" s="1"/>
  <c r="H772" i="43"/>
  <c r="H703"/>
  <c r="K674"/>
  <c r="K673" s="1"/>
  <c r="K672"/>
  <c r="J645"/>
  <c r="J644" s="1"/>
  <c r="I601" i="44" s="1"/>
  <c r="I600" s="1"/>
  <c r="I599" s="1"/>
  <c r="J626" i="43"/>
  <c r="H627"/>
  <c r="I517"/>
  <c r="H518"/>
  <c r="J476"/>
  <c r="J472"/>
  <c r="H477"/>
  <c r="J297"/>
  <c r="J296"/>
  <c r="H794"/>
  <c r="I785"/>
  <c r="H786"/>
  <c r="I643"/>
  <c r="J582"/>
  <c r="J581" s="1"/>
  <c r="I496" i="44" s="1"/>
  <c r="J578" i="43"/>
  <c r="J577" s="1"/>
  <c r="I493" i="44" s="1"/>
  <c r="I492" s="1"/>
  <c r="I491" s="1"/>
  <c r="H579" i="43"/>
  <c r="I457"/>
  <c r="H458"/>
  <c r="I302"/>
  <c r="I301" s="1"/>
  <c r="H303"/>
  <c r="H302" s="1"/>
  <c r="I768"/>
  <c r="J674"/>
  <c r="J673" s="1"/>
  <c r="J672"/>
  <c r="K600"/>
  <c r="K599" s="1"/>
  <c r="K598" s="1"/>
  <c r="J531" i="44" s="1"/>
  <c r="I577" i="43"/>
  <c r="H493" i="44" s="1"/>
  <c r="I505" i="43"/>
  <c r="H506"/>
  <c r="H505" s="1"/>
  <c r="I481"/>
  <c r="H482"/>
  <c r="I465"/>
  <c r="H466"/>
  <c r="I451"/>
  <c r="H452"/>
  <c r="I437"/>
  <c r="H438"/>
  <c r="J433"/>
  <c r="J432" s="1"/>
  <c r="H434"/>
  <c r="J429"/>
  <c r="J428" s="1"/>
  <c r="H430"/>
  <c r="I265"/>
  <c r="H266"/>
  <c r="I261"/>
  <c r="H262"/>
  <c r="I257"/>
  <c r="H208" i="44" s="1"/>
  <c r="H258" i="43"/>
  <c r="I243"/>
  <c r="H244"/>
  <c r="H19"/>
  <c r="H984"/>
  <c r="H938"/>
  <c r="H888"/>
  <c r="H822"/>
  <c r="H738"/>
  <c r="C51" i="49" s="1"/>
  <c r="C45" s="1"/>
  <c r="H650" i="43"/>
  <c r="H634"/>
  <c r="H371"/>
  <c r="H238"/>
  <c r="H993"/>
  <c r="H953"/>
  <c r="H949"/>
  <c r="H818"/>
  <c r="H677"/>
  <c r="H348"/>
  <c r="H746"/>
  <c r="H638"/>
  <c r="H470"/>
  <c r="H422"/>
  <c r="H249"/>
  <c r="C120" i="49" s="1"/>
  <c r="J63" i="43"/>
  <c r="J62" s="1"/>
  <c r="J61" s="1"/>
  <c r="J60" s="1"/>
  <c r="H35"/>
  <c r="H910"/>
  <c r="I865"/>
  <c r="H517" i="44" s="1"/>
  <c r="H866" i="43"/>
  <c r="I694"/>
  <c r="H695"/>
  <c r="H393"/>
  <c r="C68" i="49" s="1"/>
  <c r="I839" i="43"/>
  <c r="H840"/>
  <c r="L672"/>
  <c r="L674"/>
  <c r="L673" s="1"/>
  <c r="J500"/>
  <c r="H501"/>
  <c r="J496"/>
  <c r="H497"/>
  <c r="H246"/>
  <c r="I220"/>
  <c r="H221"/>
  <c r="K38"/>
  <c r="H39"/>
  <c r="H836"/>
  <c r="I797"/>
  <c r="H798"/>
  <c r="I752"/>
  <c r="J707"/>
  <c r="J706" s="1"/>
  <c r="I651" i="44" s="1"/>
  <c r="H710" i="43"/>
  <c r="I707"/>
  <c r="H660"/>
  <c r="L486"/>
  <c r="L485"/>
  <c r="I428"/>
  <c r="H399"/>
  <c r="C69" i="49" s="1"/>
  <c r="H230" i="43"/>
  <c r="I229"/>
  <c r="H217"/>
  <c r="I216"/>
  <c r="I150"/>
  <c r="H151"/>
  <c r="I146"/>
  <c r="H147"/>
  <c r="I142"/>
  <c r="H143"/>
  <c r="I138"/>
  <c r="H139"/>
  <c r="H988"/>
  <c r="H980"/>
  <c r="H904"/>
  <c r="H759"/>
  <c r="H409"/>
  <c r="H780"/>
  <c r="L688"/>
  <c r="H188"/>
  <c r="H55"/>
  <c r="H999"/>
  <c r="H998" s="1"/>
  <c r="H997" s="1"/>
  <c r="H996" s="1"/>
  <c r="H995" s="1"/>
  <c r="H979"/>
  <c r="H971"/>
  <c r="H963"/>
  <c r="H959"/>
  <c r="H926"/>
  <c r="H892"/>
  <c r="H826"/>
  <c r="H704"/>
  <c r="H662"/>
  <c r="H575"/>
  <c r="H574" s="1"/>
  <c r="H493"/>
  <c r="H492" s="1"/>
  <c r="H487"/>
  <c r="H180"/>
  <c r="H636"/>
  <c r="H637"/>
  <c r="H558"/>
  <c r="I509"/>
  <c r="H510"/>
  <c r="I461"/>
  <c r="H462"/>
  <c r="I445"/>
  <c r="H446"/>
  <c r="K417"/>
  <c r="H418"/>
  <c r="K375"/>
  <c r="H376"/>
  <c r="I355"/>
  <c r="H356"/>
  <c r="H336"/>
  <c r="I335"/>
  <c r="K308"/>
  <c r="H309"/>
  <c r="K192"/>
  <c r="H193"/>
  <c r="I125"/>
  <c r="H126"/>
  <c r="K46"/>
  <c r="H47"/>
  <c r="H905"/>
  <c r="H901"/>
  <c r="H897"/>
  <c r="H889"/>
  <c r="H827"/>
  <c r="H760"/>
  <c r="H661"/>
  <c r="H341"/>
  <c r="H271"/>
  <c r="H248"/>
  <c r="H184"/>
  <c r="K75"/>
  <c r="K74" s="1"/>
  <c r="K73" s="1"/>
  <c r="K72" s="1"/>
  <c r="H691"/>
  <c r="I675"/>
  <c r="H676"/>
  <c r="I648"/>
  <c r="H604" i="44" s="1"/>
  <c r="H649" i="43"/>
  <c r="H632"/>
  <c r="H633"/>
  <c r="H607"/>
  <c r="I595"/>
  <c r="H596"/>
  <c r="H595" s="1"/>
  <c r="I513"/>
  <c r="H514"/>
  <c r="I485"/>
  <c r="I350"/>
  <c r="K312"/>
  <c r="H313"/>
  <c r="I233"/>
  <c r="H234"/>
  <c r="K200"/>
  <c r="H201"/>
  <c r="K50"/>
  <c r="H51"/>
  <c r="H405"/>
  <c r="C70" i="49" s="1"/>
  <c r="H197" i="43"/>
  <c r="H176"/>
  <c r="L45"/>
  <c r="L44" s="1"/>
  <c r="L43" s="1"/>
  <c r="L42" s="1"/>
  <c r="L14" s="1"/>
  <c r="L13" s="1"/>
  <c r="I326"/>
  <c r="H327"/>
  <c r="I322"/>
  <c r="H323"/>
  <c r="I318"/>
  <c r="H319"/>
  <c r="H318" s="1"/>
  <c r="I108"/>
  <c r="H109"/>
  <c r="I104"/>
  <c r="H105"/>
  <c r="I88"/>
  <c r="H89"/>
  <c r="I68"/>
  <c r="H68" s="1"/>
  <c r="H69"/>
  <c r="I64"/>
  <c r="H65"/>
  <c r="H397"/>
  <c r="H378"/>
  <c r="K297"/>
  <c r="J291"/>
  <c r="I381"/>
  <c r="H382"/>
  <c r="I330"/>
  <c r="H331"/>
  <c r="I282"/>
  <c r="H283"/>
  <c r="I84"/>
  <c r="H84" s="1"/>
  <c r="H85"/>
  <c r="I80"/>
  <c r="H80" s="1"/>
  <c r="H81"/>
  <c r="I76"/>
  <c r="H77"/>
  <c r="H225"/>
  <c r="H298"/>
  <c r="H286"/>
  <c r="H206"/>
  <c r="H170"/>
  <c r="H166"/>
  <c r="H162"/>
  <c r="H158"/>
  <c r="H157" s="1"/>
  <c r="H121"/>
  <c r="H100"/>
  <c r="H96"/>
  <c r="H32"/>
  <c r="H28"/>
  <c r="H20"/>
  <c r="K94" l="1"/>
  <c r="C55" i="49"/>
  <c r="C67"/>
  <c r="J751" i="43"/>
  <c r="J730"/>
  <c r="L751"/>
  <c r="L730"/>
  <c r="K751"/>
  <c r="K730"/>
  <c r="G680" i="44"/>
  <c r="J112" i="43"/>
  <c r="K112"/>
  <c r="J317"/>
  <c r="J316" s="1"/>
  <c r="J315" s="1"/>
  <c r="H347"/>
  <c r="H500"/>
  <c r="J504"/>
  <c r="J503" s="1"/>
  <c r="L491"/>
  <c r="L490" s="1"/>
  <c r="K637" i="44"/>
  <c r="K636" s="1"/>
  <c r="I637"/>
  <c r="K491" i="43"/>
  <c r="K490" s="1"/>
  <c r="I207" i="44"/>
  <c r="I206" s="1"/>
  <c r="H344"/>
  <c r="G344" s="1"/>
  <c r="H207"/>
  <c r="H206" s="1"/>
  <c r="J207"/>
  <c r="J206" s="1"/>
  <c r="K207"/>
  <c r="K206" s="1"/>
  <c r="I482"/>
  <c r="I481" s="1"/>
  <c r="J479"/>
  <c r="J478" s="1"/>
  <c r="K133"/>
  <c r="K132" s="1"/>
  <c r="K146"/>
  <c r="K145" s="1"/>
  <c r="H133"/>
  <c r="H132" s="1"/>
  <c r="H146"/>
  <c r="H145" s="1"/>
  <c r="I163"/>
  <c r="I182"/>
  <c r="I181" s="1"/>
  <c r="K163"/>
  <c r="J182"/>
  <c r="J181" s="1"/>
  <c r="J180" s="1"/>
  <c r="H24" i="36" s="1"/>
  <c r="K85" i="44"/>
  <c r="I85"/>
  <c r="J85"/>
  <c r="I133"/>
  <c r="I132" s="1"/>
  <c r="J133"/>
  <c r="J132" s="1"/>
  <c r="H163"/>
  <c r="K165"/>
  <c r="K182"/>
  <c r="K181" s="1"/>
  <c r="K180" s="1"/>
  <c r="I24" i="36" s="1"/>
  <c r="H509" i="43"/>
  <c r="L455"/>
  <c r="L454" s="1"/>
  <c r="L448" s="1"/>
  <c r="J566"/>
  <c r="J561" s="1"/>
  <c r="J560" s="1"/>
  <c r="I480" i="44" s="1"/>
  <c r="I479" s="1"/>
  <c r="I478" s="1"/>
  <c r="K504" i="43"/>
  <c r="K503" s="1"/>
  <c r="G411" i="44"/>
  <c r="L350" i="43"/>
  <c r="L345" s="1"/>
  <c r="L344" s="1"/>
  <c r="J373"/>
  <c r="I491"/>
  <c r="I489" s="1"/>
  <c r="H469"/>
  <c r="L504"/>
  <c r="L503" s="1"/>
  <c r="K455"/>
  <c r="K454" s="1"/>
  <c r="K448" s="1"/>
  <c r="H351"/>
  <c r="K345"/>
  <c r="H513"/>
  <c r="G410" i="44"/>
  <c r="J455" i="43"/>
  <c r="J454" s="1"/>
  <c r="J448" s="1"/>
  <c r="L875"/>
  <c r="L874" s="1"/>
  <c r="L873" s="1"/>
  <c r="H424"/>
  <c r="C151" i="49" s="1"/>
  <c r="H420" i="43"/>
  <c r="L212"/>
  <c r="L211" s="1"/>
  <c r="L210" s="1"/>
  <c r="L209" s="1"/>
  <c r="L415"/>
  <c r="L391" s="1"/>
  <c r="G345" i="44"/>
  <c r="H425" i="43"/>
  <c r="H421"/>
  <c r="K211"/>
  <c r="K210" s="1"/>
  <c r="K209" s="1"/>
  <c r="G354" i="44"/>
  <c r="G330"/>
  <c r="H329"/>
  <c r="G325"/>
  <c r="H324"/>
  <c r="G324" s="1"/>
  <c r="H370" i="43"/>
  <c r="K572" i="44"/>
  <c r="K571" s="1"/>
  <c r="K567" s="1"/>
  <c r="L566" i="43"/>
  <c r="L561" s="1"/>
  <c r="L560" s="1"/>
  <c r="K480" i="44" s="1"/>
  <c r="K479" s="1"/>
  <c r="K478" s="1"/>
  <c r="K823" i="43"/>
  <c r="K821" s="1"/>
  <c r="K820" s="1"/>
  <c r="K819" s="1"/>
  <c r="K817" s="1"/>
  <c r="J451" i="44" s="1"/>
  <c r="K867" i="43"/>
  <c r="K865" s="1"/>
  <c r="H865" s="1"/>
  <c r="H868"/>
  <c r="J572" i="44"/>
  <c r="J571" s="1"/>
  <c r="K898" i="43"/>
  <c r="K893" s="1"/>
  <c r="J557" i="44"/>
  <c r="J898" i="43"/>
  <c r="J893" s="1"/>
  <c r="I557" i="44"/>
  <c r="L898" i="43"/>
  <c r="L893" s="1"/>
  <c r="K557" i="44"/>
  <c r="I569"/>
  <c r="I568" s="1"/>
  <c r="J569"/>
  <c r="J568" s="1"/>
  <c r="J567" s="1"/>
  <c r="I872" i="43"/>
  <c r="H872" s="1"/>
  <c r="H523" i="44"/>
  <c r="H869" i="43"/>
  <c r="H520" i="44"/>
  <c r="K875" i="43"/>
  <c r="K874" s="1"/>
  <c r="K873" s="1"/>
  <c r="L823"/>
  <c r="L821" s="1"/>
  <c r="L820" s="1"/>
  <c r="J875"/>
  <c r="J874" s="1"/>
  <c r="L563"/>
  <c r="L562" s="1"/>
  <c r="K483" i="44"/>
  <c r="I823" i="43"/>
  <c r="I821" s="1"/>
  <c r="J587"/>
  <c r="I501" i="44"/>
  <c r="I500" s="1"/>
  <c r="H824" i="43"/>
  <c r="L587"/>
  <c r="K501" i="44"/>
  <c r="K500" s="1"/>
  <c r="K563" i="43"/>
  <c r="K562" s="1"/>
  <c r="K553" s="1"/>
  <c r="K546" s="1"/>
  <c r="J483" i="44"/>
  <c r="J820" i="43"/>
  <c r="I454" i="44"/>
  <c r="K642" i="43"/>
  <c r="K623" s="1"/>
  <c r="J625"/>
  <c r="J624" s="1"/>
  <c r="I588" i="44"/>
  <c r="K946" i="43"/>
  <c r="K937" s="1"/>
  <c r="K936" s="1"/>
  <c r="K935" s="1"/>
  <c r="G591" i="44"/>
  <c r="I339" i="43"/>
  <c r="H339" s="1"/>
  <c r="I946"/>
  <c r="I937" s="1"/>
  <c r="I936" s="1"/>
  <c r="I935" s="1"/>
  <c r="H947"/>
  <c r="K687"/>
  <c r="K683" s="1"/>
  <c r="K682" s="1"/>
  <c r="K681" s="1"/>
  <c r="K680" s="1"/>
  <c r="K679" s="1"/>
  <c r="J637" i="44"/>
  <c r="G169"/>
  <c r="H753" i="43"/>
  <c r="K705" i="44"/>
  <c r="J702"/>
  <c r="G268"/>
  <c r="J267"/>
  <c r="J266" s="1"/>
  <c r="H322" i="43"/>
  <c r="J307"/>
  <c r="J306" s="1"/>
  <c r="J305" s="1"/>
  <c r="J290" s="1"/>
  <c r="I156"/>
  <c r="I155" s="1"/>
  <c r="I154" s="1"/>
  <c r="L316"/>
  <c r="L315" s="1"/>
  <c r="L290" s="1"/>
  <c r="H183"/>
  <c r="J145"/>
  <c r="J156"/>
  <c r="J155" s="1"/>
  <c r="K156"/>
  <c r="K155" s="1"/>
  <c r="K154" s="1"/>
  <c r="L195"/>
  <c r="L190" s="1"/>
  <c r="H213"/>
  <c r="H312"/>
  <c r="K317"/>
  <c r="K316" s="1"/>
  <c r="K315" s="1"/>
  <c r="I291"/>
  <c r="L769"/>
  <c r="L768" s="1"/>
  <c r="L767" s="1"/>
  <c r="L766" s="1"/>
  <c r="L765" s="1"/>
  <c r="J173"/>
  <c r="H326"/>
  <c r="H243"/>
  <c r="H168" i="44"/>
  <c r="H167" s="1"/>
  <c r="G137"/>
  <c r="G134"/>
  <c r="H179" i="43"/>
  <c r="J232"/>
  <c r="J227" s="1"/>
  <c r="K254"/>
  <c r="K252" s="1"/>
  <c r="H216"/>
  <c r="L156"/>
  <c r="J195"/>
  <c r="J190" s="1"/>
  <c r="G208" i="44"/>
  <c r="H237" i="43"/>
  <c r="L254"/>
  <c r="L252" s="1"/>
  <c r="L145"/>
  <c r="L136" s="1"/>
  <c r="L135" s="1"/>
  <c r="L134" s="1"/>
  <c r="K173"/>
  <c r="J137"/>
  <c r="K145"/>
  <c r="K136" s="1"/>
  <c r="K135" s="1"/>
  <c r="K134" s="1"/>
  <c r="J212"/>
  <c r="J211" s="1"/>
  <c r="J210" s="1"/>
  <c r="J209" s="1"/>
  <c r="J254"/>
  <c r="J252" s="1"/>
  <c r="H224"/>
  <c r="G183" i="44"/>
  <c r="H108" i="43"/>
  <c r="H165"/>
  <c r="H186"/>
  <c r="H174"/>
  <c r="H181" i="44"/>
  <c r="K168"/>
  <c r="K167" s="1"/>
  <c r="H270" i="43"/>
  <c r="H770"/>
  <c r="J94"/>
  <c r="J103"/>
  <c r="H161"/>
  <c r="G147" i="44"/>
  <c r="H187" i="43"/>
  <c r="I204"/>
  <c r="H204" s="1"/>
  <c r="I146" i="44"/>
  <c r="I145" s="1"/>
  <c r="H196" i="43"/>
  <c r="H169"/>
  <c r="H175"/>
  <c r="I190"/>
  <c r="H142"/>
  <c r="H150"/>
  <c r="H168"/>
  <c r="L173"/>
  <c r="I45"/>
  <c r="I44" s="1"/>
  <c r="H120"/>
  <c r="H99"/>
  <c r="L94"/>
  <c r="L103"/>
  <c r="H95"/>
  <c r="K103"/>
  <c r="H119"/>
  <c r="H50"/>
  <c r="I94"/>
  <c r="H54"/>
  <c r="I26"/>
  <c r="I25" s="1"/>
  <c r="K692" i="44"/>
  <c r="K689" s="1"/>
  <c r="I692"/>
  <c r="I689" s="1"/>
  <c r="I321"/>
  <c r="H571"/>
  <c r="G326"/>
  <c r="H605"/>
  <c r="G605" s="1"/>
  <c r="G606"/>
  <c r="H266"/>
  <c r="G266" s="1"/>
  <c r="G201"/>
  <c r="G331"/>
  <c r="H413"/>
  <c r="G414"/>
  <c r="J321"/>
  <c r="I319" s="1"/>
  <c r="I318" s="1"/>
  <c r="G197"/>
  <c r="L718" i="43"/>
  <c r="K321" i="44"/>
  <c r="J319" s="1"/>
  <c r="J318" s="1"/>
  <c r="H186"/>
  <c r="G187"/>
  <c r="G708"/>
  <c r="H321"/>
  <c r="G322"/>
  <c r="I359"/>
  <c r="G360"/>
  <c r="J692"/>
  <c r="J689" s="1"/>
  <c r="J305"/>
  <c r="G305" s="1"/>
  <c r="G306"/>
  <c r="H352"/>
  <c r="G352" s="1"/>
  <c r="G353"/>
  <c r="G244"/>
  <c r="H243"/>
  <c r="G597"/>
  <c r="H596"/>
  <c r="G596" s="1"/>
  <c r="G393"/>
  <c r="H392"/>
  <c r="H199"/>
  <c r="G199" s="1"/>
  <c r="G200"/>
  <c r="G724"/>
  <c r="G723" s="1"/>
  <c r="G722" s="1"/>
  <c r="G721" s="1"/>
  <c r="G720" s="1"/>
  <c r="H723"/>
  <c r="H722" s="1"/>
  <c r="H721" s="1"/>
  <c r="G311"/>
  <c r="H310"/>
  <c r="G310" s="1"/>
  <c r="H731" i="43"/>
  <c r="I924"/>
  <c r="I923" s="1"/>
  <c r="I887" s="1"/>
  <c r="I886" s="1"/>
  <c r="H725"/>
  <c r="K594"/>
  <c r="K588" s="1"/>
  <c r="L611"/>
  <c r="L610" s="1"/>
  <c r="J687"/>
  <c r="L687"/>
  <c r="L683" s="1"/>
  <c r="L682" s="1"/>
  <c r="L681" s="1"/>
  <c r="L680" s="1"/>
  <c r="L679" s="1"/>
  <c r="H899"/>
  <c r="H891"/>
  <c r="I851"/>
  <c r="L792"/>
  <c r="L791" s="1"/>
  <c r="K792"/>
  <c r="K791" s="1"/>
  <c r="J792"/>
  <c r="J791" s="1"/>
  <c r="L851"/>
  <c r="L861"/>
  <c r="I862"/>
  <c r="H648"/>
  <c r="I647"/>
  <c r="I642"/>
  <c r="H643"/>
  <c r="J563"/>
  <c r="H644"/>
  <c r="J740"/>
  <c r="J718" s="1"/>
  <c r="K740"/>
  <c r="K718" s="1"/>
  <c r="H745"/>
  <c r="H526"/>
  <c r="I242"/>
  <c r="I241" s="1"/>
  <c r="H486"/>
  <c r="H296"/>
  <c r="H922"/>
  <c r="H429"/>
  <c r="H708"/>
  <c r="H476"/>
  <c r="H645"/>
  <c r="H472"/>
  <c r="C136" i="49" s="1"/>
  <c r="H732" i="43"/>
  <c r="H967"/>
  <c r="H709"/>
  <c r="H433"/>
  <c r="H297"/>
  <c r="I317"/>
  <c r="H744"/>
  <c r="J491"/>
  <c r="J489" s="1"/>
  <c r="H626"/>
  <c r="J415"/>
  <c r="J391" s="1"/>
  <c r="J350"/>
  <c r="I380"/>
  <c r="H381"/>
  <c r="I103"/>
  <c r="H104"/>
  <c r="K45"/>
  <c r="H46"/>
  <c r="I354"/>
  <c r="H355"/>
  <c r="K374"/>
  <c r="H375"/>
  <c r="H461"/>
  <c r="I460"/>
  <c r="H460" s="1"/>
  <c r="I228"/>
  <c r="H229"/>
  <c r="H659"/>
  <c r="H18"/>
  <c r="I260"/>
  <c r="H260" s="1"/>
  <c r="H261"/>
  <c r="I268"/>
  <c r="H269"/>
  <c r="H451"/>
  <c r="I450"/>
  <c r="H481"/>
  <c r="I480"/>
  <c r="H577"/>
  <c r="H301"/>
  <c r="I300"/>
  <c r="I572"/>
  <c r="H489" i="44" s="1"/>
  <c r="H573" i="43"/>
  <c r="I697"/>
  <c r="H698"/>
  <c r="H793"/>
  <c r="H757"/>
  <c r="H912"/>
  <c r="H913"/>
  <c r="I173"/>
  <c r="H178"/>
  <c r="C76" i="49" s="1"/>
  <c r="K199" i="43"/>
  <c r="H199" s="1"/>
  <c r="C85" i="49" s="1"/>
  <c r="H200" i="43"/>
  <c r="I232"/>
  <c r="H233"/>
  <c r="I334"/>
  <c r="H335"/>
  <c r="I137"/>
  <c r="H138"/>
  <c r="I145"/>
  <c r="H146"/>
  <c r="H392"/>
  <c r="I706"/>
  <c r="H707"/>
  <c r="I751"/>
  <c r="H752"/>
  <c r="H830"/>
  <c r="H835"/>
  <c r="I838"/>
  <c r="H467" i="44" s="1"/>
  <c r="H839" i="43"/>
  <c r="H694"/>
  <c r="I693"/>
  <c r="H909"/>
  <c r="H517"/>
  <c r="I516"/>
  <c r="H516" s="1"/>
  <c r="I701"/>
  <c r="H647" i="44" s="1"/>
  <c r="H702" i="43"/>
  <c r="J935"/>
  <c r="H940"/>
  <c r="I212"/>
  <c r="H432"/>
  <c r="H496"/>
  <c r="H578"/>
  <c r="H978"/>
  <c r="H977" s="1"/>
  <c r="H976" s="1"/>
  <c r="I281"/>
  <c r="H282"/>
  <c r="I75"/>
  <c r="H76"/>
  <c r="I329"/>
  <c r="H329" s="1"/>
  <c r="H330"/>
  <c r="I63"/>
  <c r="H64"/>
  <c r="I87"/>
  <c r="H87" s="1"/>
  <c r="H88"/>
  <c r="I124"/>
  <c r="H125"/>
  <c r="K191"/>
  <c r="H192"/>
  <c r="K307"/>
  <c r="H308"/>
  <c r="H346"/>
  <c r="I368"/>
  <c r="H369"/>
  <c r="K416"/>
  <c r="H417"/>
  <c r="H445"/>
  <c r="I444"/>
  <c r="H444" s="1"/>
  <c r="H569"/>
  <c r="I568"/>
  <c r="H486" i="44" s="1"/>
  <c r="I256" i="43"/>
  <c r="H257"/>
  <c r="I264"/>
  <c r="H265"/>
  <c r="I305"/>
  <c r="I436"/>
  <c r="H436" s="1"/>
  <c r="H437"/>
  <c r="I464"/>
  <c r="H464" s="1"/>
  <c r="C134" i="49" s="1"/>
  <c r="H465" i="43"/>
  <c r="I767"/>
  <c r="I766" s="1"/>
  <c r="I456"/>
  <c r="H457"/>
  <c r="I784"/>
  <c r="H785"/>
  <c r="H223"/>
  <c r="H520"/>
  <c r="H525"/>
  <c r="I674"/>
  <c r="H675"/>
  <c r="L884"/>
  <c r="K545" i="44" s="1"/>
  <c r="I796" i="43"/>
  <c r="H428" i="44" s="1"/>
  <c r="H797" i="43"/>
  <c r="K37"/>
  <c r="H37" s="1"/>
  <c r="H38"/>
  <c r="I219"/>
  <c r="H219" s="1"/>
  <c r="H220"/>
  <c r="H118"/>
  <c r="H771"/>
  <c r="H957"/>
  <c r="K884"/>
  <c r="I504"/>
  <c r="H966"/>
  <c r="H485"/>
  <c r="H428"/>
  <c r="C149" i="49" s="1"/>
  <c r="H944" i="43"/>
  <c r="K308" i="44"/>
  <c r="K307" s="1"/>
  <c r="J308"/>
  <c r="J307" s="1"/>
  <c r="K93" i="43" l="1"/>
  <c r="K92" s="1"/>
  <c r="K59" s="1"/>
  <c r="K729"/>
  <c r="L729"/>
  <c r="J729"/>
  <c r="H730"/>
  <c r="C150" i="49"/>
  <c r="C148" s="1"/>
  <c r="C131"/>
  <c r="K498" i="44"/>
  <c r="K497" s="1"/>
  <c r="J499"/>
  <c r="J484" i="43"/>
  <c r="L489"/>
  <c r="L484" s="1"/>
  <c r="L343" s="1"/>
  <c r="K162" i="44"/>
  <c r="G207"/>
  <c r="J172" i="43"/>
  <c r="G133" i="44"/>
  <c r="G206"/>
  <c r="H343"/>
  <c r="G343" s="1"/>
  <c r="K489" i="43"/>
  <c r="G182" i="44"/>
  <c r="K505"/>
  <c r="G163"/>
  <c r="H720"/>
  <c r="F56" i="36"/>
  <c r="G181" i="44"/>
  <c r="J482"/>
  <c r="J481" s="1"/>
  <c r="K482"/>
  <c r="K481" s="1"/>
  <c r="I490" i="43"/>
  <c r="I871"/>
  <c r="L860"/>
  <c r="L859" s="1"/>
  <c r="L858" s="1"/>
  <c r="J454" i="44"/>
  <c r="H323"/>
  <c r="G323" s="1"/>
  <c r="G329"/>
  <c r="H328"/>
  <c r="G328" s="1"/>
  <c r="G320"/>
  <c r="H319"/>
  <c r="L553" i="43"/>
  <c r="L546" s="1"/>
  <c r="L529" s="1"/>
  <c r="J517" i="44"/>
  <c r="H867" i="43"/>
  <c r="C29" i="49" s="1"/>
  <c r="K862" i="43"/>
  <c r="H821"/>
  <c r="K454" i="44"/>
  <c r="H893" i="43"/>
  <c r="J860"/>
  <c r="J859" s="1"/>
  <c r="J858" s="1"/>
  <c r="H874"/>
  <c r="J873"/>
  <c r="H873" s="1"/>
  <c r="H898"/>
  <c r="L819"/>
  <c r="L817" s="1"/>
  <c r="L816" s="1"/>
  <c r="L815" s="1"/>
  <c r="K523" i="44"/>
  <c r="K522" s="1"/>
  <c r="K521" s="1"/>
  <c r="K516"/>
  <c r="J523"/>
  <c r="J522" s="1"/>
  <c r="J521" s="1"/>
  <c r="J516"/>
  <c r="H625" i="43"/>
  <c r="K852"/>
  <c r="K851" s="1"/>
  <c r="J545" i="44"/>
  <c r="H823" i="43"/>
  <c r="I498" i="44"/>
  <c r="I497" s="1"/>
  <c r="H466"/>
  <c r="G467"/>
  <c r="I338" i="43"/>
  <c r="H338" s="1"/>
  <c r="I850"/>
  <c r="H850" s="1"/>
  <c r="H505" i="44"/>
  <c r="H946" i="43"/>
  <c r="H936"/>
  <c r="I820"/>
  <c r="H454" i="44"/>
  <c r="K587" i="43"/>
  <c r="J501" i="44"/>
  <c r="H937" i="43"/>
  <c r="I453" i="44"/>
  <c r="I452" s="1"/>
  <c r="J819" i="43"/>
  <c r="J817" s="1"/>
  <c r="K671"/>
  <c r="J623" i="44" s="1"/>
  <c r="J630"/>
  <c r="L671" i="43"/>
  <c r="K623" i="44" s="1"/>
  <c r="K630"/>
  <c r="H693" i="43"/>
  <c r="H641" i="44"/>
  <c r="H697" i="43"/>
  <c r="H644" i="44"/>
  <c r="H769" i="43"/>
  <c r="C106" i="49" s="1"/>
  <c r="H706" i="43"/>
  <c r="H651" i="44"/>
  <c r="K717" i="43"/>
  <c r="J674" i="44" s="1"/>
  <c r="L717" i="43"/>
  <c r="K674" i="44" s="1"/>
  <c r="J717" i="43"/>
  <c r="I674" i="44" s="1"/>
  <c r="J208" i="43"/>
  <c r="H26"/>
  <c r="H232"/>
  <c r="L172"/>
  <c r="H195"/>
  <c r="C84" i="49" s="1"/>
  <c r="L93" i="43"/>
  <c r="L92" s="1"/>
  <c r="L59" s="1"/>
  <c r="G267" i="44"/>
  <c r="H145" i="43"/>
  <c r="H317"/>
  <c r="J136"/>
  <c r="J135" s="1"/>
  <c r="J134" s="1"/>
  <c r="H156"/>
  <c r="H768"/>
  <c r="L155"/>
  <c r="L154" s="1"/>
  <c r="J93"/>
  <c r="J92" s="1"/>
  <c r="J59" s="1"/>
  <c r="L208"/>
  <c r="G167" i="44"/>
  <c r="I203" i="43"/>
  <c r="H203" s="1"/>
  <c r="G168" i="44"/>
  <c r="H94" i="43"/>
  <c r="G146" i="44"/>
  <c r="I303"/>
  <c r="I302" s="1"/>
  <c r="I287"/>
  <c r="I286" s="1"/>
  <c r="H522"/>
  <c r="G145"/>
  <c r="H242"/>
  <c r="G242" s="1"/>
  <c r="G243"/>
  <c r="H185"/>
  <c r="H180" s="1"/>
  <c r="F24" i="36" s="1"/>
  <c r="G186" i="44"/>
  <c r="G132"/>
  <c r="H308"/>
  <c r="I358"/>
  <c r="G359"/>
  <c r="H690"/>
  <c r="G691"/>
  <c r="H692"/>
  <c r="G692" s="1"/>
  <c r="G693"/>
  <c r="K303"/>
  <c r="K302" s="1"/>
  <c r="K301" s="1"/>
  <c r="I308"/>
  <c r="I307" s="1"/>
  <c r="K287"/>
  <c r="K286" s="1"/>
  <c r="H558"/>
  <c r="H391"/>
  <c r="G392"/>
  <c r="H705"/>
  <c r="G706"/>
  <c r="G321"/>
  <c r="H497"/>
  <c r="J303"/>
  <c r="J302" s="1"/>
  <c r="J301" s="1"/>
  <c r="J287"/>
  <c r="J286" s="1"/>
  <c r="H412"/>
  <c r="G412" s="1"/>
  <c r="G413"/>
  <c r="K529" i="43"/>
  <c r="K622"/>
  <c r="K621" s="1"/>
  <c r="K619" s="1"/>
  <c r="K616" s="1"/>
  <c r="K612" s="1"/>
  <c r="H624"/>
  <c r="J623"/>
  <c r="J683"/>
  <c r="H687"/>
  <c r="I817"/>
  <c r="K816"/>
  <c r="H792"/>
  <c r="I791"/>
  <c r="I861"/>
  <c r="I646"/>
  <c r="H646" s="1"/>
  <c r="H647"/>
  <c r="H642"/>
  <c r="I564"/>
  <c r="H483" i="44" s="1"/>
  <c r="H565" i="43"/>
  <c r="J562"/>
  <c r="H568"/>
  <c r="I567"/>
  <c r="H572"/>
  <c r="I571"/>
  <c r="H701"/>
  <c r="I700"/>
  <c r="H743"/>
  <c r="I415"/>
  <c r="I391" s="1"/>
  <c r="H740"/>
  <c r="H718"/>
  <c r="J345"/>
  <c r="J344" s="1"/>
  <c r="H354"/>
  <c r="I345"/>
  <c r="H242"/>
  <c r="C96" i="49" s="1"/>
  <c r="H974" i="43"/>
  <c r="H975"/>
  <c r="H935"/>
  <c r="H350"/>
  <c r="J490"/>
  <c r="I210"/>
  <c r="H210" s="1"/>
  <c r="H491"/>
  <c r="C104" i="49" s="1"/>
  <c r="I211" i="43"/>
  <c r="H211" s="1"/>
  <c r="H212"/>
  <c r="H653"/>
  <c r="K44"/>
  <c r="K43" s="1"/>
  <c r="K42" s="1"/>
  <c r="K14" s="1"/>
  <c r="K13" s="1"/>
  <c r="H45"/>
  <c r="J154"/>
  <c r="I503"/>
  <c r="H503" s="1"/>
  <c r="H504"/>
  <c r="H956"/>
  <c r="H955"/>
  <c r="H688"/>
  <c r="H674"/>
  <c r="I24"/>
  <c r="I23" s="1"/>
  <c r="H23" s="1"/>
  <c r="H25"/>
  <c r="H24" s="1"/>
  <c r="I455"/>
  <c r="H456"/>
  <c r="I255"/>
  <c r="H255" s="1"/>
  <c r="H256"/>
  <c r="K415"/>
  <c r="K391" s="1"/>
  <c r="H416"/>
  <c r="K190"/>
  <c r="H191"/>
  <c r="H281"/>
  <c r="I280"/>
  <c r="H300"/>
  <c r="I879"/>
  <c r="H527" i="44" s="1"/>
  <c r="H880" i="43"/>
  <c r="H796"/>
  <c r="H908"/>
  <c r="H907"/>
  <c r="H838"/>
  <c r="I333"/>
  <c r="H333" s="1"/>
  <c r="H334"/>
  <c r="C127" i="49" s="1"/>
  <c r="H173" i="43"/>
  <c r="H268"/>
  <c r="I227"/>
  <c r="H227" s="1"/>
  <c r="H228"/>
  <c r="I240"/>
  <c r="H240" s="1"/>
  <c r="H241"/>
  <c r="H750"/>
  <c r="H751"/>
  <c r="I136"/>
  <c r="H137"/>
  <c r="H588"/>
  <c r="I755"/>
  <c r="H713" i="44" s="1"/>
  <c r="H756" i="43"/>
  <c r="H755" s="1"/>
  <c r="K373"/>
  <c r="K344" s="1"/>
  <c r="H374"/>
  <c r="H934"/>
  <c r="I449"/>
  <c r="H449" s="1"/>
  <c r="C118" i="49" s="1"/>
  <c r="C116" s="1"/>
  <c r="H450" i="43"/>
  <c r="H380"/>
  <c r="I373"/>
  <c r="I43"/>
  <c r="H930"/>
  <c r="H931"/>
  <c r="H672"/>
  <c r="I604"/>
  <c r="H605"/>
  <c r="H784"/>
  <c r="I783"/>
  <c r="H767"/>
  <c r="H264"/>
  <c r="I254"/>
  <c r="H368"/>
  <c r="K306"/>
  <c r="H307"/>
  <c r="I123"/>
  <c r="I112" s="1"/>
  <c r="H124"/>
  <c r="C115" i="49" s="1"/>
  <c r="C114" s="1"/>
  <c r="H63" i="43"/>
  <c r="I62"/>
  <c r="I74"/>
  <c r="H75"/>
  <c r="H713"/>
  <c r="H712"/>
  <c r="I479"/>
  <c r="H479" s="1"/>
  <c r="H480"/>
  <c r="H17"/>
  <c r="H103"/>
  <c r="I93"/>
  <c r="I316"/>
  <c r="C64" i="49" l="1"/>
  <c r="C63"/>
  <c r="K683" i="44"/>
  <c r="K682" s="1"/>
  <c r="L728" i="43"/>
  <c r="L727" s="1"/>
  <c r="L714" s="1"/>
  <c r="H729"/>
  <c r="I683" i="44"/>
  <c r="J728" i="43"/>
  <c r="J683" i="44"/>
  <c r="K728" i="43"/>
  <c r="K727" s="1"/>
  <c r="K714" s="1"/>
  <c r="H490"/>
  <c r="H604"/>
  <c r="I601"/>
  <c r="I673" i="44"/>
  <c r="I672" s="1"/>
  <c r="K673"/>
  <c r="K672" s="1"/>
  <c r="J673"/>
  <c r="J672" s="1"/>
  <c r="H871" i="43"/>
  <c r="C30" i="49"/>
  <c r="H489" i="43"/>
  <c r="I344"/>
  <c r="H862"/>
  <c r="J453" i="44"/>
  <c r="J452" s="1"/>
  <c r="I523"/>
  <c r="I522" s="1"/>
  <c r="I521" s="1"/>
  <c r="K484" i="43"/>
  <c r="K343" s="1"/>
  <c r="L814"/>
  <c r="L813" s="1"/>
  <c r="L812" s="1"/>
  <c r="L790" s="1"/>
  <c r="J505" i="44"/>
  <c r="H254" i="43"/>
  <c r="I252"/>
  <c r="H252" s="1"/>
  <c r="H453" i="44"/>
  <c r="H452" s="1"/>
  <c r="K515"/>
  <c r="K514" s="1"/>
  <c r="K453"/>
  <c r="K452" s="1"/>
  <c r="G319"/>
  <c r="H318"/>
  <c r="G358"/>
  <c r="K861" i="43"/>
  <c r="K860" s="1"/>
  <c r="K859" s="1"/>
  <c r="K858" s="1"/>
  <c r="I849"/>
  <c r="I848" s="1"/>
  <c r="J515" i="44"/>
  <c r="J514" s="1"/>
  <c r="I516"/>
  <c r="K451"/>
  <c r="H482"/>
  <c r="G483"/>
  <c r="H820" i="43"/>
  <c r="I819"/>
  <c r="H819" s="1"/>
  <c r="G454" i="44"/>
  <c r="J500"/>
  <c r="I499" s="1"/>
  <c r="G499" s="1"/>
  <c r="G501"/>
  <c r="H465"/>
  <c r="G465" s="1"/>
  <c r="G466"/>
  <c r="I816" i="43"/>
  <c r="I815" s="1"/>
  <c r="H451" i="44"/>
  <c r="J816" i="43"/>
  <c r="I451" i="44"/>
  <c r="L133" i="43"/>
  <c r="L58" s="1"/>
  <c r="H155"/>
  <c r="I172"/>
  <c r="H817"/>
  <c r="H515" i="44"/>
  <c r="G517"/>
  <c r="G304"/>
  <c r="H303"/>
  <c r="G705"/>
  <c r="G690"/>
  <c r="H689"/>
  <c r="G689" s="1"/>
  <c r="H521"/>
  <c r="G308"/>
  <c r="H307"/>
  <c r="G307" s="1"/>
  <c r="G391"/>
  <c r="G309"/>
  <c r="I301"/>
  <c r="J553" i="43"/>
  <c r="J546" s="1"/>
  <c r="K611"/>
  <c r="K610" s="1"/>
  <c r="J622"/>
  <c r="J621" s="1"/>
  <c r="J619" s="1"/>
  <c r="J616" s="1"/>
  <c r="J612" s="1"/>
  <c r="J682"/>
  <c r="H683"/>
  <c r="I623"/>
  <c r="I622" s="1"/>
  <c r="H879"/>
  <c r="I876"/>
  <c r="K815"/>
  <c r="K814" s="1"/>
  <c r="H640"/>
  <c r="H641"/>
  <c r="I563"/>
  <c r="H564"/>
  <c r="I570"/>
  <c r="H570" s="1"/>
  <c r="H571"/>
  <c r="I566"/>
  <c r="H567"/>
  <c r="I699"/>
  <c r="H700"/>
  <c r="H933"/>
  <c r="J343"/>
  <c r="H345"/>
  <c r="I484"/>
  <c r="H44"/>
  <c r="H391"/>
  <c r="H415"/>
  <c r="I209"/>
  <c r="H16"/>
  <c r="K305"/>
  <c r="K290" s="1"/>
  <c r="H306"/>
  <c r="H136"/>
  <c r="I135"/>
  <c r="H829"/>
  <c r="H280"/>
  <c r="I279"/>
  <c r="H279" s="1"/>
  <c r="H93"/>
  <c r="I61"/>
  <c r="H62"/>
  <c r="I782"/>
  <c r="H783"/>
  <c r="H791"/>
  <c r="K172"/>
  <c r="K133" s="1"/>
  <c r="H190"/>
  <c r="H373"/>
  <c r="I315"/>
  <c r="I290" s="1"/>
  <c r="H316"/>
  <c r="H74"/>
  <c r="I73"/>
  <c r="H123"/>
  <c r="H112"/>
  <c r="I765"/>
  <c r="H766"/>
  <c r="I42"/>
  <c r="H42" s="1"/>
  <c r="H43"/>
  <c r="H749"/>
  <c r="H842"/>
  <c r="H843"/>
  <c r="I454"/>
  <c r="I448" s="1"/>
  <c r="H455"/>
  <c r="H154"/>
  <c r="J133"/>
  <c r="H652"/>
  <c r="C66" i="49" l="1"/>
  <c r="C65"/>
  <c r="C60" s="1"/>
  <c r="J727" i="43"/>
  <c r="H728"/>
  <c r="I600"/>
  <c r="H601"/>
  <c r="I716"/>
  <c r="H674" i="44"/>
  <c r="H587" i="43"/>
  <c r="I584"/>
  <c r="H484"/>
  <c r="G521" i="44"/>
  <c r="G522"/>
  <c r="G523"/>
  <c r="I814" i="43"/>
  <c r="I813" s="1"/>
  <c r="I812" s="1"/>
  <c r="G452" i="44"/>
  <c r="H849" i="43"/>
  <c r="G453" i="44"/>
  <c r="I515"/>
  <c r="I514" s="1"/>
  <c r="H861" i="43"/>
  <c r="C28" i="49" s="1"/>
  <c r="G318" i="44"/>
  <c r="G357"/>
  <c r="H356"/>
  <c r="G516"/>
  <c r="J815" i="43"/>
  <c r="H816"/>
  <c r="J498" i="44"/>
  <c r="G500"/>
  <c r="H481"/>
  <c r="G481" s="1"/>
  <c r="G482"/>
  <c r="H782" i="43"/>
  <c r="H224" i="44"/>
  <c r="G303"/>
  <c r="H302"/>
  <c r="H514"/>
  <c r="H623" i="43"/>
  <c r="H209"/>
  <c r="I208"/>
  <c r="H548"/>
  <c r="H549"/>
  <c r="C24" i="49" s="1"/>
  <c r="J529" i="43"/>
  <c r="J58" s="1"/>
  <c r="J611"/>
  <c r="J681"/>
  <c r="J680" s="1"/>
  <c r="H682"/>
  <c r="H717"/>
  <c r="J921"/>
  <c r="I573" i="44" s="1"/>
  <c r="H848" i="43"/>
  <c r="I875"/>
  <c r="I860" s="1"/>
  <c r="I859" s="1"/>
  <c r="H876"/>
  <c r="L764"/>
  <c r="L1003" s="1"/>
  <c r="L800"/>
  <c r="K431" i="44" s="1"/>
  <c r="J800" i="43"/>
  <c r="I431" i="44" s="1"/>
  <c r="I800" i="43"/>
  <c r="H431" i="44" s="1"/>
  <c r="I621" i="43"/>
  <c r="H622"/>
  <c r="I562"/>
  <c r="I553" s="1"/>
  <c r="H563"/>
  <c r="H566"/>
  <c r="I561"/>
  <c r="I690"/>
  <c r="H699"/>
  <c r="C161" i="49" s="1"/>
  <c r="I92" i="43"/>
  <c r="H92" s="1"/>
  <c r="I60"/>
  <c r="H61"/>
  <c r="H454"/>
  <c r="H448"/>
  <c r="I134"/>
  <c r="H135"/>
  <c r="I884"/>
  <c r="H545" i="44" s="1"/>
  <c r="I72" i="43"/>
  <c r="H72" s="1"/>
  <c r="H73"/>
  <c r="I671"/>
  <c r="H623" i="44" s="1"/>
  <c r="K208" i="43"/>
  <c r="K58" s="1"/>
  <c r="H305"/>
  <c r="H15"/>
  <c r="I14"/>
  <c r="H14" s="1"/>
  <c r="H765"/>
  <c r="I343"/>
  <c r="H343" s="1"/>
  <c r="H344"/>
  <c r="H315"/>
  <c r="H172"/>
  <c r="H727" l="1"/>
  <c r="J714"/>
  <c r="C21" i="49"/>
  <c r="I599" i="43"/>
  <c r="H600"/>
  <c r="H673" i="44"/>
  <c r="I583" i="43"/>
  <c r="I546" s="1"/>
  <c r="H584"/>
  <c r="J814"/>
  <c r="J813" s="1"/>
  <c r="J812" s="1"/>
  <c r="G515" i="44"/>
  <c r="G356"/>
  <c r="H355"/>
  <c r="G355" s="1"/>
  <c r="H815" i="43"/>
  <c r="J497" i="44"/>
  <c r="G497" s="1"/>
  <c r="G498"/>
  <c r="H223"/>
  <c r="G224"/>
  <c r="G514"/>
  <c r="H301"/>
  <c r="G301" s="1"/>
  <c r="G302"/>
  <c r="J610" i="43"/>
  <c r="H611"/>
  <c r="J679"/>
  <c r="I630" i="44" s="1"/>
  <c r="H680" i="43"/>
  <c r="I715"/>
  <c r="I714" s="1"/>
  <c r="H716"/>
  <c r="C59" i="49" s="1"/>
  <c r="J920" i="43"/>
  <c r="H921"/>
  <c r="L788"/>
  <c r="H875"/>
  <c r="I883"/>
  <c r="K813"/>
  <c r="K812" s="1"/>
  <c r="H621"/>
  <c r="H562"/>
  <c r="I670"/>
  <c r="I560"/>
  <c r="H561"/>
  <c r="I681"/>
  <c r="H690"/>
  <c r="H689"/>
  <c r="H236" i="44"/>
  <c r="I133" i="43"/>
  <c r="H133" s="1"/>
  <c r="H134"/>
  <c r="I59"/>
  <c r="H60"/>
  <c r="H290"/>
  <c r="H208"/>
  <c r="H599" l="1"/>
  <c r="I598"/>
  <c r="H583"/>
  <c r="H814"/>
  <c r="H560"/>
  <c r="H480" i="44"/>
  <c r="H222"/>
  <c r="H221" s="1"/>
  <c r="G221" s="1"/>
  <c r="G223"/>
  <c r="G222" s="1"/>
  <c r="I673" i="43"/>
  <c r="H673" s="1"/>
  <c r="J671"/>
  <c r="H679"/>
  <c r="H715"/>
  <c r="H714"/>
  <c r="J919"/>
  <c r="J914" s="1"/>
  <c r="H920"/>
  <c r="H860"/>
  <c r="I882"/>
  <c r="H883"/>
  <c r="H813"/>
  <c r="I619"/>
  <c r="H546" i="44" s="1"/>
  <c r="H620" i="43"/>
  <c r="H546"/>
  <c r="H681"/>
  <c r="I669"/>
  <c r="H670"/>
  <c r="H1001"/>
  <c r="H59"/>
  <c r="I13"/>
  <c r="H13" s="1"/>
  <c r="H671" l="1"/>
  <c r="I623" i="44"/>
  <c r="H598" i="43"/>
  <c r="H531" i="44"/>
  <c r="I581" i="43"/>
  <c r="H582"/>
  <c r="H479" i="44"/>
  <c r="G480"/>
  <c r="I572"/>
  <c r="G573"/>
  <c r="G674"/>
  <c r="H619" i="43"/>
  <c r="I616"/>
  <c r="I612" s="1"/>
  <c r="I606" s="1"/>
  <c r="H914"/>
  <c r="H919"/>
  <c r="H859"/>
  <c r="H882"/>
  <c r="I881"/>
  <c r="K790"/>
  <c r="K764" s="1"/>
  <c r="K1003" s="1"/>
  <c r="H812"/>
  <c r="I668"/>
  <c r="H669"/>
  <c r="H496" i="44" l="1"/>
  <c r="H581" i="43"/>
  <c r="H478" i="44"/>
  <c r="G478" s="1"/>
  <c r="G479"/>
  <c r="I571"/>
  <c r="I567" s="1"/>
  <c r="G572"/>
  <c r="H672"/>
  <c r="G673"/>
  <c r="H606" i="43"/>
  <c r="I594"/>
  <c r="H616"/>
  <c r="H612"/>
  <c r="C140" i="49" s="1"/>
  <c r="H881" i="43"/>
  <c r="I858"/>
  <c r="K800"/>
  <c r="J431" i="44" s="1"/>
  <c r="H801" i="43"/>
  <c r="I667"/>
  <c r="H668"/>
  <c r="C164" i="49" s="1"/>
  <c r="C163" l="1"/>
  <c r="G570" i="44"/>
  <c r="H569"/>
  <c r="G571"/>
  <c r="G672"/>
  <c r="H594" i="43"/>
  <c r="I529"/>
  <c r="H858"/>
  <c r="I790"/>
  <c r="I764" s="1"/>
  <c r="K788"/>
  <c r="H800"/>
  <c r="I666"/>
  <c r="H667"/>
  <c r="G569" i="44" l="1"/>
  <c r="H568"/>
  <c r="H529" i="43"/>
  <c r="I58"/>
  <c r="H666"/>
  <c r="G568" i="44" l="1"/>
  <c r="H567"/>
  <c r="G567" s="1"/>
  <c r="H664" i="43"/>
  <c r="H665"/>
  <c r="I1003"/>
  <c r="H58"/>
  <c r="I718" i="44" l="1"/>
  <c r="I717" s="1"/>
  <c r="I716" s="1"/>
  <c r="I715" s="1"/>
  <c r="J718"/>
  <c r="J717" s="1"/>
  <c r="J716" s="1"/>
  <c r="J715" s="1"/>
  <c r="K718"/>
  <c r="K717" s="1"/>
  <c r="K716" s="1"/>
  <c r="K715" s="1"/>
  <c r="K714" l="1"/>
  <c r="I54" i="36"/>
  <c r="I714" i="44"/>
  <c r="G54" i="36"/>
  <c r="J714" i="44"/>
  <c r="H54" i="36"/>
  <c r="I373" i="44"/>
  <c r="I372" s="1"/>
  <c r="G719"/>
  <c r="H718"/>
  <c r="J373"/>
  <c r="J372" s="1"/>
  <c r="H587"/>
  <c r="K373"/>
  <c r="K372" s="1"/>
  <c r="I561"/>
  <c r="I560" s="1"/>
  <c r="K379"/>
  <c r="K378" s="1"/>
  <c r="J379"/>
  <c r="J378" s="1"/>
  <c r="I379"/>
  <c r="I378" s="1"/>
  <c r="I249"/>
  <c r="I248" s="1"/>
  <c r="I247" s="1"/>
  <c r="I246" s="1"/>
  <c r="J249"/>
  <c r="J248" s="1"/>
  <c r="J247" s="1"/>
  <c r="J246" s="1"/>
  <c r="K249"/>
  <c r="K248" s="1"/>
  <c r="K247" s="1"/>
  <c r="K246" s="1"/>
  <c r="H248" l="1"/>
  <c r="H247" s="1"/>
  <c r="G249"/>
  <c r="G248" s="1"/>
  <c r="J376"/>
  <c r="J375"/>
  <c r="J561"/>
  <c r="J560" s="1"/>
  <c r="G718"/>
  <c r="H717"/>
  <c r="H373"/>
  <c r="G374"/>
  <c r="I375"/>
  <c r="I376"/>
  <c r="H476"/>
  <c r="H475" s="1"/>
  <c r="G477"/>
  <c r="G476" s="1"/>
  <c r="K561"/>
  <c r="K560" s="1"/>
  <c r="H586"/>
  <c r="G493"/>
  <c r="G492" s="1"/>
  <c r="H492"/>
  <c r="H491" s="1"/>
  <c r="H561"/>
  <c r="G377" l="1"/>
  <c r="G491"/>
  <c r="G717"/>
  <c r="H716"/>
  <c r="K544"/>
  <c r="H246"/>
  <c r="G246" s="1"/>
  <c r="G247"/>
  <c r="J544"/>
  <c r="G562"/>
  <c r="H376"/>
  <c r="H375"/>
  <c r="H560"/>
  <c r="G560" s="1"/>
  <c r="G561"/>
  <c r="G475"/>
  <c r="H372"/>
  <c r="G372" s="1"/>
  <c r="G373"/>
  <c r="J541" l="1"/>
  <c r="J537" s="1"/>
  <c r="I543"/>
  <c r="I542" s="1"/>
  <c r="H542"/>
  <c r="K541"/>
  <c r="K537" s="1"/>
  <c r="J543"/>
  <c r="J542" s="1"/>
  <c r="G546"/>
  <c r="G380"/>
  <c r="H379"/>
  <c r="G716"/>
  <c r="H715"/>
  <c r="F54" i="36" s="1"/>
  <c r="K375" i="44"/>
  <c r="G375" s="1"/>
  <c r="K376"/>
  <c r="G376" s="1"/>
  <c r="G543" l="1"/>
  <c r="G542"/>
  <c r="G379"/>
  <c r="H378"/>
  <c r="G378" s="1"/>
  <c r="G715"/>
  <c r="G714" s="1"/>
  <c r="H714"/>
  <c r="H171" l="1"/>
  <c r="J136" l="1"/>
  <c r="J135" s="1"/>
  <c r="I214"/>
  <c r="I213" s="1"/>
  <c r="K488"/>
  <c r="K487" s="1"/>
  <c r="J646"/>
  <c r="J645" s="1"/>
  <c r="K284"/>
  <c r="K283" s="1"/>
  <c r="H170"/>
  <c r="K136"/>
  <c r="K135" s="1"/>
  <c r="J214"/>
  <c r="J213" s="1"/>
  <c r="I152"/>
  <c r="I151" s="1"/>
  <c r="K646"/>
  <c r="K645" s="1"/>
  <c r="J636" s="1"/>
  <c r="K214"/>
  <c r="K213" s="1"/>
  <c r="J341"/>
  <c r="J340" s="1"/>
  <c r="I488"/>
  <c r="I487" s="1"/>
  <c r="J152"/>
  <c r="J151" s="1"/>
  <c r="J284"/>
  <c r="J283" s="1"/>
  <c r="I136"/>
  <c r="I135" s="1"/>
  <c r="J488"/>
  <c r="J487" s="1"/>
  <c r="K152"/>
  <c r="K151" s="1"/>
  <c r="I646"/>
  <c r="I645" s="1"/>
  <c r="K139" l="1"/>
  <c r="K138" s="1"/>
  <c r="J139"/>
  <c r="J138" s="1"/>
  <c r="I636"/>
  <c r="G636" s="1"/>
  <c r="G637"/>
  <c r="I139"/>
  <c r="I138" s="1"/>
  <c r="G140"/>
  <c r="H214"/>
  <c r="G215"/>
  <c r="G288"/>
  <c r="H287"/>
  <c r="H341"/>
  <c r="G153"/>
  <c r="H152"/>
  <c r="H139"/>
  <c r="G604"/>
  <c r="H603"/>
  <c r="H646"/>
  <c r="G647"/>
  <c r="H136"/>
  <c r="G285"/>
  <c r="I284"/>
  <c r="H488"/>
  <c r="G489"/>
  <c r="H138" l="1"/>
  <c r="G139"/>
  <c r="H135"/>
  <c r="G136"/>
  <c r="I283"/>
  <c r="G284"/>
  <c r="G152"/>
  <c r="H151"/>
  <c r="G151" s="1"/>
  <c r="H340"/>
  <c r="H213"/>
  <c r="G214"/>
  <c r="H645"/>
  <c r="G646"/>
  <c r="H286"/>
  <c r="G286" s="1"/>
  <c r="G287"/>
  <c r="G138"/>
  <c r="H487"/>
  <c r="G487" s="1"/>
  <c r="G488"/>
  <c r="H602"/>
  <c r="G602" s="1"/>
  <c r="G603"/>
  <c r="K535"/>
  <c r="J535"/>
  <c r="I535"/>
  <c r="K533" l="1"/>
  <c r="K532" s="1"/>
  <c r="J534"/>
  <c r="J533"/>
  <c r="J532" s="1"/>
  <c r="I534"/>
  <c r="I533"/>
  <c r="I532" s="1"/>
  <c r="G135"/>
  <c r="G645"/>
  <c r="G283"/>
  <c r="H205"/>
  <c r="H204" s="1"/>
  <c r="F27" i="36" s="1"/>
  <c r="G213" i="44"/>
  <c r="G534" l="1"/>
  <c r="G536"/>
  <c r="H535"/>
  <c r="H533" s="1"/>
  <c r="G535" l="1"/>
  <c r="G533" l="1"/>
  <c r="H532"/>
  <c r="G532" s="1"/>
  <c r="K687"/>
  <c r="J687"/>
  <c r="I687"/>
  <c r="K685"/>
  <c r="J685"/>
  <c r="I685"/>
  <c r="J669"/>
  <c r="J668" s="1"/>
  <c r="K661"/>
  <c r="K660" s="1"/>
  <c r="J661"/>
  <c r="J660" s="1"/>
  <c r="I661"/>
  <c r="I660" s="1"/>
  <c r="K655"/>
  <c r="K654" s="1"/>
  <c r="J655"/>
  <c r="J654" s="1"/>
  <c r="I655"/>
  <c r="I654" s="1"/>
  <c r="K576"/>
  <c r="K575" s="1"/>
  <c r="K574" s="1"/>
  <c r="K565"/>
  <c r="K564" s="1"/>
  <c r="K563" s="1"/>
  <c r="J565"/>
  <c r="J564" s="1"/>
  <c r="J563" s="1"/>
  <c r="I565"/>
  <c r="I564" s="1"/>
  <c r="I563" s="1"/>
  <c r="J558"/>
  <c r="J556"/>
  <c r="I556"/>
  <c r="J554"/>
  <c r="J553" s="1"/>
  <c r="I554"/>
  <c r="I553" s="1"/>
  <c r="K551"/>
  <c r="K550" s="1"/>
  <c r="K549" s="1"/>
  <c r="J551"/>
  <c r="J550" s="1"/>
  <c r="J549" s="1"/>
  <c r="I551"/>
  <c r="I550" s="1"/>
  <c r="I549" s="1"/>
  <c r="J469"/>
  <c r="J468" s="1"/>
  <c r="I469"/>
  <c r="I468" s="1"/>
  <c r="K450"/>
  <c r="K449" s="1"/>
  <c r="I450"/>
  <c r="I449" s="1"/>
  <c r="K459"/>
  <c r="K458" s="1"/>
  <c r="J459"/>
  <c r="J458" s="1"/>
  <c r="I459"/>
  <c r="I458" s="1"/>
  <c r="K456"/>
  <c r="K455" s="1"/>
  <c r="J456"/>
  <c r="J455" s="1"/>
  <c r="I456"/>
  <c r="I455" s="1"/>
  <c r="J165"/>
  <c r="J162" s="1"/>
  <c r="J161" s="1"/>
  <c r="J160" s="1"/>
  <c r="J159" s="1"/>
  <c r="I165"/>
  <c r="I162" s="1"/>
  <c r="J666"/>
  <c r="J665" s="1"/>
  <c r="I666"/>
  <c r="I665" s="1"/>
  <c r="J643"/>
  <c r="J642" s="1"/>
  <c r="I643"/>
  <c r="I642" s="1"/>
  <c r="J650"/>
  <c r="J649" s="1"/>
  <c r="J648" s="1"/>
  <c r="I650"/>
  <c r="I649" s="1"/>
  <c r="J629"/>
  <c r="J628" s="1"/>
  <c r="I629"/>
  <c r="I628" s="1"/>
  <c r="K530"/>
  <c r="K529" s="1"/>
  <c r="K528" s="1"/>
  <c r="J530"/>
  <c r="J529" s="1"/>
  <c r="J528" s="1"/>
  <c r="I530"/>
  <c r="I529" s="1"/>
  <c r="I528" s="1"/>
  <c r="K495"/>
  <c r="K494" s="1"/>
  <c r="K490" s="1"/>
  <c r="I495"/>
  <c r="I494" s="1"/>
  <c r="I490" s="1"/>
  <c r="K485"/>
  <c r="K484" s="1"/>
  <c r="J485"/>
  <c r="J484" s="1"/>
  <c r="I485"/>
  <c r="I484" s="1"/>
  <c r="I474" s="1"/>
  <c r="K420"/>
  <c r="J420"/>
  <c r="I420"/>
  <c r="K408"/>
  <c r="J408"/>
  <c r="I408"/>
  <c r="K406"/>
  <c r="J406"/>
  <c r="I406"/>
  <c r="K402"/>
  <c r="J402"/>
  <c r="K400"/>
  <c r="J400"/>
  <c r="I400"/>
  <c r="K398"/>
  <c r="J398"/>
  <c r="J388"/>
  <c r="J387" s="1"/>
  <c r="J386" s="1"/>
  <c r="I388"/>
  <c r="I387" s="1"/>
  <c r="I386" s="1"/>
  <c r="K365"/>
  <c r="K364" s="1"/>
  <c r="K363" s="1"/>
  <c r="J365"/>
  <c r="J364" s="1"/>
  <c r="J363" s="1"/>
  <c r="I365"/>
  <c r="I364" s="1"/>
  <c r="I363" s="1"/>
  <c r="K350"/>
  <c r="K349" s="1"/>
  <c r="J350"/>
  <c r="J349" s="1"/>
  <c r="I350"/>
  <c r="I349" s="1"/>
  <c r="K347"/>
  <c r="K346" s="1"/>
  <c r="J347"/>
  <c r="J346" s="1"/>
  <c r="H347"/>
  <c r="K341"/>
  <c r="K340" s="1"/>
  <c r="K338"/>
  <c r="K337" s="1"/>
  <c r="J338"/>
  <c r="J337" s="1"/>
  <c r="I338"/>
  <c r="I337" s="1"/>
  <c r="K281"/>
  <c r="K280" s="1"/>
  <c r="K279" s="1"/>
  <c r="J281"/>
  <c r="J280" s="1"/>
  <c r="I281"/>
  <c r="I280" s="1"/>
  <c r="K634"/>
  <c r="K633" s="1"/>
  <c r="K632" s="1"/>
  <c r="J634"/>
  <c r="J633" s="1"/>
  <c r="J632" s="1"/>
  <c r="I634"/>
  <c r="I633" s="1"/>
  <c r="I632" s="1"/>
  <c r="K299"/>
  <c r="K298" s="1"/>
  <c r="K297" s="1"/>
  <c r="J299"/>
  <c r="J298" s="1"/>
  <c r="J297" s="1"/>
  <c r="I299"/>
  <c r="I298" s="1"/>
  <c r="I297" s="1"/>
  <c r="I416" l="1"/>
  <c r="K416"/>
  <c r="J419"/>
  <c r="J418" s="1"/>
  <c r="J417" s="1"/>
  <c r="J416"/>
  <c r="I419"/>
  <c r="I418" s="1"/>
  <c r="I417" s="1"/>
  <c r="I296"/>
  <c r="I295" s="1"/>
  <c r="I294" s="1"/>
  <c r="I293" s="1"/>
  <c r="I292" s="1"/>
  <c r="J296"/>
  <c r="J295" s="1"/>
  <c r="J294" s="1"/>
  <c r="J293" s="1"/>
  <c r="J292" s="1"/>
  <c r="K278"/>
  <c r="I31" i="36" s="1"/>
  <c r="H295" i="44"/>
  <c r="K448"/>
  <c r="H23" i="36"/>
  <c r="I548" i="44"/>
  <c r="J336"/>
  <c r="I334" s="1"/>
  <c r="I333" s="1"/>
  <c r="I317" s="1"/>
  <c r="K336"/>
  <c r="J334" s="1"/>
  <c r="J333" s="1"/>
  <c r="J317" s="1"/>
  <c r="I290"/>
  <c r="I289" s="1"/>
  <c r="I279" s="1"/>
  <c r="J290"/>
  <c r="J289" s="1"/>
  <c r="J279" s="1"/>
  <c r="G291"/>
  <c r="H290"/>
  <c r="J548"/>
  <c r="K548"/>
  <c r="J472"/>
  <c r="J471" s="1"/>
  <c r="J464" s="1"/>
  <c r="I463" s="1"/>
  <c r="I462" s="1"/>
  <c r="I461" s="1"/>
  <c r="K474"/>
  <c r="I472"/>
  <c r="I471" s="1"/>
  <c r="I464" s="1"/>
  <c r="J474"/>
  <c r="G473"/>
  <c r="H472"/>
  <c r="J405"/>
  <c r="J404" s="1"/>
  <c r="J397"/>
  <c r="J395" s="1"/>
  <c r="I684"/>
  <c r="K397"/>
  <c r="K395" s="1"/>
  <c r="K405"/>
  <c r="K404" s="1"/>
  <c r="J684"/>
  <c r="H384"/>
  <c r="K388"/>
  <c r="K387" s="1"/>
  <c r="K386" s="1"/>
  <c r="H400"/>
  <c r="G400" s="1"/>
  <c r="G401"/>
  <c r="K629"/>
  <c r="K628" s="1"/>
  <c r="I640"/>
  <c r="I639" s="1"/>
  <c r="K666"/>
  <c r="K665" s="1"/>
  <c r="K430"/>
  <c r="K429" s="1"/>
  <c r="J427"/>
  <c r="J426" s="1"/>
  <c r="K519"/>
  <c r="K518" s="1"/>
  <c r="J525"/>
  <c r="J524" s="1"/>
  <c r="I581"/>
  <c r="H661"/>
  <c r="G662"/>
  <c r="I341"/>
  <c r="G342"/>
  <c r="H346"/>
  <c r="I381"/>
  <c r="I384"/>
  <c r="H629"/>
  <c r="K650"/>
  <c r="K649" s="1"/>
  <c r="K648" s="1"/>
  <c r="J640"/>
  <c r="J639" s="1"/>
  <c r="H666"/>
  <c r="K427"/>
  <c r="K426" s="1"/>
  <c r="K469"/>
  <c r="K468" s="1"/>
  <c r="K464" s="1"/>
  <c r="J463" s="1"/>
  <c r="J462" s="1"/>
  <c r="J461" s="1"/>
  <c r="G552"/>
  <c r="K554"/>
  <c r="K553" s="1"/>
  <c r="K558"/>
  <c r="I658"/>
  <c r="G659"/>
  <c r="J653"/>
  <c r="J652" s="1"/>
  <c r="H48" i="36" s="1"/>
  <c r="K669" i="44"/>
  <c r="K668" s="1"/>
  <c r="H687"/>
  <c r="G687" s="1"/>
  <c r="G688"/>
  <c r="G348"/>
  <c r="I347"/>
  <c r="I346" s="1"/>
  <c r="H398"/>
  <c r="H402"/>
  <c r="G486"/>
  <c r="H485"/>
  <c r="G540"/>
  <c r="H539"/>
  <c r="I627"/>
  <c r="I626" s="1"/>
  <c r="I625"/>
  <c r="G46" i="36" s="1"/>
  <c r="K640" i="44"/>
  <c r="K639" s="1"/>
  <c r="G166"/>
  <c r="H165"/>
  <c r="I430"/>
  <c r="I429" s="1"/>
  <c r="J450"/>
  <c r="J449" s="1"/>
  <c r="I519"/>
  <c r="I518" s="1"/>
  <c r="K684"/>
  <c r="H634"/>
  <c r="H633" s="1"/>
  <c r="G635"/>
  <c r="K384"/>
  <c r="J383" s="1"/>
  <c r="J382" s="1"/>
  <c r="K381"/>
  <c r="I398"/>
  <c r="I402"/>
  <c r="I405"/>
  <c r="I404" s="1"/>
  <c r="J627"/>
  <c r="J626" s="1"/>
  <c r="J625"/>
  <c r="H46" i="36" s="1"/>
  <c r="I648" i="44"/>
  <c r="K643"/>
  <c r="K642" s="1"/>
  <c r="J430"/>
  <c r="J429" s="1"/>
  <c r="I427"/>
  <c r="I426" s="1"/>
  <c r="J519"/>
  <c r="J518" s="1"/>
  <c r="I525"/>
  <c r="I524" s="1"/>
  <c r="K556"/>
  <c r="I558"/>
  <c r="J576"/>
  <c r="J575" s="1"/>
  <c r="J574" s="1"/>
  <c r="I669"/>
  <c r="H685"/>
  <c r="G686"/>
  <c r="J495"/>
  <c r="J494" s="1"/>
  <c r="J490" s="1"/>
  <c r="K681" l="1"/>
  <c r="K671" s="1"/>
  <c r="I49" i="36" s="1"/>
  <c r="G385" i="44"/>
  <c r="H382"/>
  <c r="H381" s="1"/>
  <c r="G419"/>
  <c r="H418"/>
  <c r="G296"/>
  <c r="G295"/>
  <c r="H294"/>
  <c r="J448"/>
  <c r="J447" s="1"/>
  <c r="I448"/>
  <c r="I447" s="1"/>
  <c r="G463"/>
  <c r="H462"/>
  <c r="K316"/>
  <c r="J316"/>
  <c r="G290"/>
  <c r="H289"/>
  <c r="J513"/>
  <c r="J512" s="1"/>
  <c r="J511" s="1"/>
  <c r="H38" i="36" s="1"/>
  <c r="K447" i="44"/>
  <c r="K446" s="1"/>
  <c r="I37" i="36" s="1"/>
  <c r="I513" i="44"/>
  <c r="I512" s="1"/>
  <c r="G472"/>
  <c r="H471"/>
  <c r="H441"/>
  <c r="H434"/>
  <c r="H433" s="1"/>
  <c r="G527"/>
  <c r="J390"/>
  <c r="H34" i="36" s="1"/>
  <c r="I425" i="44"/>
  <c r="J396"/>
  <c r="K390"/>
  <c r="I34" i="36" s="1"/>
  <c r="K425" i="44"/>
  <c r="K424" s="1"/>
  <c r="K423" s="1"/>
  <c r="I36" i="36" s="1"/>
  <c r="K396" i="44"/>
  <c r="G558"/>
  <c r="K653"/>
  <c r="K652" s="1"/>
  <c r="I48" i="36" s="1"/>
  <c r="G347" i="44"/>
  <c r="G685"/>
  <c r="H684"/>
  <c r="H554"/>
  <c r="G555"/>
  <c r="H525"/>
  <c r="G526"/>
  <c r="H469"/>
  <c r="G470"/>
  <c r="H427"/>
  <c r="G428"/>
  <c r="K638"/>
  <c r="K631" s="1"/>
  <c r="I47" i="36" s="1"/>
  <c r="H495" i="44"/>
  <c r="G496"/>
  <c r="G403"/>
  <c r="G351"/>
  <c r="H350"/>
  <c r="I657"/>
  <c r="G657" s="1"/>
  <c r="G658"/>
  <c r="H550"/>
  <c r="G551"/>
  <c r="H519"/>
  <c r="G520"/>
  <c r="H665"/>
  <c r="G665" s="1"/>
  <c r="G666"/>
  <c r="I340"/>
  <c r="I336" s="1"/>
  <c r="G341"/>
  <c r="H660"/>
  <c r="G660" s="1"/>
  <c r="G661"/>
  <c r="G557"/>
  <c r="H556"/>
  <c r="G556" s="1"/>
  <c r="H643"/>
  <c r="G644"/>
  <c r="K627"/>
  <c r="K626" s="1"/>
  <c r="K625"/>
  <c r="I46" i="36" s="1"/>
  <c r="G421" i="44"/>
  <c r="H420"/>
  <c r="G366"/>
  <c r="H365"/>
  <c r="H408"/>
  <c r="G408" s="1"/>
  <c r="G409"/>
  <c r="G407"/>
  <c r="G406" s="1"/>
  <c r="H406"/>
  <c r="G670"/>
  <c r="G559"/>
  <c r="H640"/>
  <c r="G641"/>
  <c r="G634"/>
  <c r="G402"/>
  <c r="J638"/>
  <c r="J631" s="1"/>
  <c r="G630"/>
  <c r="H388"/>
  <c r="G389"/>
  <c r="H459"/>
  <c r="G460"/>
  <c r="H281"/>
  <c r="G282"/>
  <c r="G451"/>
  <c r="H450"/>
  <c r="J384"/>
  <c r="J381"/>
  <c r="I668"/>
  <c r="G669"/>
  <c r="G457"/>
  <c r="H456"/>
  <c r="I397"/>
  <c r="H576"/>
  <c r="G165"/>
  <c r="H162"/>
  <c r="H650"/>
  <c r="G651"/>
  <c r="G539"/>
  <c r="H538"/>
  <c r="G485"/>
  <c r="H484"/>
  <c r="H474" s="1"/>
  <c r="G399"/>
  <c r="G398" s="1"/>
  <c r="K525"/>
  <c r="K524" s="1"/>
  <c r="H628"/>
  <c r="G629"/>
  <c r="G346"/>
  <c r="I638"/>
  <c r="I631" s="1"/>
  <c r="G47" i="36" s="1"/>
  <c r="H544" i="44"/>
  <c r="H541" s="1"/>
  <c r="G656"/>
  <c r="H655"/>
  <c r="H397"/>
  <c r="G431"/>
  <c r="H430"/>
  <c r="G667"/>
  <c r="I580"/>
  <c r="J425"/>
  <c r="G339"/>
  <c r="H338"/>
  <c r="G384" l="1"/>
  <c r="I383"/>
  <c r="G418"/>
  <c r="H417"/>
  <c r="G294"/>
  <c r="H293"/>
  <c r="G462"/>
  <c r="H461"/>
  <c r="G461" s="1"/>
  <c r="C146" i="49"/>
  <c r="C143"/>
  <c r="H47" i="36"/>
  <c r="J314" i="44"/>
  <c r="J313" s="1"/>
  <c r="J312" s="1"/>
  <c r="I32" i="36"/>
  <c r="I314" i="44"/>
  <c r="I313" s="1"/>
  <c r="I312" s="1"/>
  <c r="H32" i="36"/>
  <c r="H405" i="44"/>
  <c r="H404" s="1"/>
  <c r="G404" s="1"/>
  <c r="G335"/>
  <c r="H334"/>
  <c r="G289"/>
  <c r="H537"/>
  <c r="K513"/>
  <c r="K512" s="1"/>
  <c r="K511" s="1"/>
  <c r="I38" i="36" s="1"/>
  <c r="J507" i="44"/>
  <c r="J506" s="1"/>
  <c r="J446" s="1"/>
  <c r="H37" i="36" s="1"/>
  <c r="I507" i="44"/>
  <c r="I506" s="1"/>
  <c r="I446" s="1"/>
  <c r="G37" i="36" s="1"/>
  <c r="G510" i="44"/>
  <c r="G471"/>
  <c r="H444"/>
  <c r="I441"/>
  <c r="I440" s="1"/>
  <c r="I444"/>
  <c r="I443" s="1"/>
  <c r="H440"/>
  <c r="I434"/>
  <c r="I433" s="1"/>
  <c r="I432" s="1"/>
  <c r="I424" s="1"/>
  <c r="G650"/>
  <c r="H649"/>
  <c r="K624"/>
  <c r="H429"/>
  <c r="G429" s="1"/>
  <c r="G430"/>
  <c r="G655"/>
  <c r="H654"/>
  <c r="G484"/>
  <c r="G474"/>
  <c r="I396"/>
  <c r="I395"/>
  <c r="I390" s="1"/>
  <c r="G34" i="36" s="1"/>
  <c r="H458" i="44"/>
  <c r="G458" s="1"/>
  <c r="G459"/>
  <c r="H565"/>
  <c r="G566"/>
  <c r="G338"/>
  <c r="H337"/>
  <c r="H625"/>
  <c r="F46" i="36" s="1"/>
  <c r="E46" s="1"/>
  <c r="H627" i="44"/>
  <c r="G628"/>
  <c r="H455"/>
  <c r="G455" s="1"/>
  <c r="G456"/>
  <c r="I653"/>
  <c r="I652" s="1"/>
  <c r="G668"/>
  <c r="G340"/>
  <c r="I316"/>
  <c r="G32" i="36" s="1"/>
  <c r="G519" i="44"/>
  <c r="H518"/>
  <c r="G469"/>
  <c r="H468"/>
  <c r="H464" s="1"/>
  <c r="G554"/>
  <c r="H553"/>
  <c r="G553" s="1"/>
  <c r="G300"/>
  <c r="H299"/>
  <c r="I579"/>
  <c r="G397"/>
  <c r="H395"/>
  <c r="H396"/>
  <c r="G538"/>
  <c r="G162"/>
  <c r="H280"/>
  <c r="H279" s="1"/>
  <c r="G281"/>
  <c r="H387"/>
  <c r="G388"/>
  <c r="H632"/>
  <c r="G633"/>
  <c r="G640"/>
  <c r="H639"/>
  <c r="G365"/>
  <c r="H364"/>
  <c r="G420"/>
  <c r="H349"/>
  <c r="G349" s="1"/>
  <c r="G350"/>
  <c r="G495"/>
  <c r="H494"/>
  <c r="G381"/>
  <c r="G531"/>
  <c r="G530" s="1"/>
  <c r="H530"/>
  <c r="H529" s="1"/>
  <c r="H528" s="1"/>
  <c r="G541"/>
  <c r="H575"/>
  <c r="H449"/>
  <c r="G450"/>
  <c r="H642"/>
  <c r="G642" s="1"/>
  <c r="G643"/>
  <c r="G550"/>
  <c r="H426"/>
  <c r="G427"/>
  <c r="H524"/>
  <c r="G524" s="1"/>
  <c r="G525"/>
  <c r="G684"/>
  <c r="C58" i="49"/>
  <c r="I382" i="44" l="1"/>
  <c r="G382" s="1"/>
  <c r="G383"/>
  <c r="G417"/>
  <c r="H416"/>
  <c r="G416" s="1"/>
  <c r="I278"/>
  <c r="G31" i="36" s="1"/>
  <c r="J278" i="44"/>
  <c r="H31" i="36" s="1"/>
  <c r="G293" i="44"/>
  <c r="H292"/>
  <c r="G292" s="1"/>
  <c r="H448"/>
  <c r="H447" s="1"/>
  <c r="C153" i="49"/>
  <c r="C138"/>
  <c r="G48" i="36"/>
  <c r="G405" i="44"/>
  <c r="H336"/>
  <c r="G334"/>
  <c r="H333"/>
  <c r="G315"/>
  <c r="H314"/>
  <c r="H549"/>
  <c r="H425"/>
  <c r="H513"/>
  <c r="H512" s="1"/>
  <c r="G509"/>
  <c r="H504"/>
  <c r="G504" s="1"/>
  <c r="G508"/>
  <c r="H507"/>
  <c r="I439"/>
  <c r="I423" s="1"/>
  <c r="G36" i="36" s="1"/>
  <c r="J441" i="44"/>
  <c r="J440" s="1"/>
  <c r="J444"/>
  <c r="J443" s="1"/>
  <c r="H443"/>
  <c r="H439" s="1"/>
  <c r="G442"/>
  <c r="J434"/>
  <c r="G438"/>
  <c r="G437"/>
  <c r="H436"/>
  <c r="G435"/>
  <c r="H622"/>
  <c r="G623"/>
  <c r="H648"/>
  <c r="G648" s="1"/>
  <c r="G649"/>
  <c r="G396"/>
  <c r="G449"/>
  <c r="G494"/>
  <c r="H490"/>
  <c r="G490" s="1"/>
  <c r="H638"/>
  <c r="G638" s="1"/>
  <c r="G639"/>
  <c r="G518"/>
  <c r="H626"/>
  <c r="G626" s="1"/>
  <c r="G627"/>
  <c r="G529"/>
  <c r="G528"/>
  <c r="H386"/>
  <c r="G386" s="1"/>
  <c r="G387"/>
  <c r="G395"/>
  <c r="G625"/>
  <c r="H564"/>
  <c r="G565"/>
  <c r="K581"/>
  <c r="K580" s="1"/>
  <c r="K579" s="1"/>
  <c r="K547" s="1"/>
  <c r="G426"/>
  <c r="H574"/>
  <c r="H363"/>
  <c r="G364"/>
  <c r="H298"/>
  <c r="G299"/>
  <c r="G468"/>
  <c r="G464"/>
  <c r="G337"/>
  <c r="H653"/>
  <c r="G654"/>
  <c r="G632"/>
  <c r="G280"/>
  <c r="G279"/>
  <c r="H390" l="1"/>
  <c r="F34" i="36" s="1"/>
  <c r="C158" i="49"/>
  <c r="C11"/>
  <c r="K422" i="44"/>
  <c r="I39" i="36"/>
  <c r="I35" s="1"/>
  <c r="G363" i="44"/>
  <c r="G333"/>
  <c r="H317"/>
  <c r="G317" s="1"/>
  <c r="G314"/>
  <c r="H313"/>
  <c r="G549"/>
  <c r="H503"/>
  <c r="H502" s="1"/>
  <c r="G502" s="1"/>
  <c r="G507"/>
  <c r="H506"/>
  <c r="G506" s="1"/>
  <c r="J439"/>
  <c r="G439" s="1"/>
  <c r="G436"/>
  <c r="H432"/>
  <c r="G434"/>
  <c r="J433"/>
  <c r="G441"/>
  <c r="G445"/>
  <c r="G443"/>
  <c r="G440"/>
  <c r="G444"/>
  <c r="G622"/>
  <c r="H621"/>
  <c r="H631"/>
  <c r="F47" i="36" s="1"/>
  <c r="J581" i="44"/>
  <c r="G582"/>
  <c r="G448"/>
  <c r="H297"/>
  <c r="G298"/>
  <c r="G564"/>
  <c r="H563"/>
  <c r="H548" s="1"/>
  <c r="G653"/>
  <c r="H652"/>
  <c r="G425"/>
  <c r="G513"/>
  <c r="G336"/>
  <c r="G390" l="1"/>
  <c r="H316"/>
  <c r="F32" i="36" s="1"/>
  <c r="G652" i="44"/>
  <c r="F48" i="36"/>
  <c r="E48" s="1"/>
  <c r="G313" i="44"/>
  <c r="H312"/>
  <c r="G312" s="1"/>
  <c r="G503"/>
  <c r="H446"/>
  <c r="H424"/>
  <c r="H423" s="1"/>
  <c r="F36" i="36" s="1"/>
  <c r="J432" i="44"/>
  <c r="J424" s="1"/>
  <c r="J423" s="1"/>
  <c r="H36" i="36" s="1"/>
  <c r="G433" i="44"/>
  <c r="G621"/>
  <c r="H620"/>
  <c r="H511"/>
  <c r="F38" i="36" s="1"/>
  <c r="G512" i="44"/>
  <c r="G297"/>
  <c r="J580"/>
  <c r="G581"/>
  <c r="G563"/>
  <c r="G631"/>
  <c r="G447"/>
  <c r="E34" i="36"/>
  <c r="G316" i="44" l="1"/>
  <c r="H278"/>
  <c r="E32" i="36"/>
  <c r="G446" i="44"/>
  <c r="F37" i="36"/>
  <c r="G424" i="44"/>
  <c r="G432"/>
  <c r="G620"/>
  <c r="H619"/>
  <c r="G423"/>
  <c r="J579"/>
  <c r="G580"/>
  <c r="H547"/>
  <c r="F39" i="36" s="1"/>
  <c r="E36"/>
  <c r="G278" i="44" l="1"/>
  <c r="F31" i="36"/>
  <c r="G619" i="44"/>
  <c r="H618"/>
  <c r="H422"/>
  <c r="J547"/>
  <c r="G579"/>
  <c r="E47" i="36"/>
  <c r="E37"/>
  <c r="F35"/>
  <c r="E31" l="1"/>
  <c r="J422" i="44"/>
  <c r="H39" i="36"/>
  <c r="H35" s="1"/>
  <c r="G618" i="44"/>
  <c r="F44" i="36"/>
  <c r="F43" l="1"/>
  <c r="E43" s="1"/>
  <c r="E44"/>
  <c r="H712" i="44" l="1"/>
  <c r="H711" l="1"/>
  <c r="H710" l="1"/>
  <c r="H709" l="1"/>
  <c r="F52" i="36" s="1"/>
  <c r="I240" i="44" l="1"/>
  <c r="J240"/>
  <c r="K240"/>
  <c r="J239" l="1"/>
  <c r="J238"/>
  <c r="I238"/>
  <c r="I239"/>
  <c r="G241"/>
  <c r="H240"/>
  <c r="K238"/>
  <c r="K239"/>
  <c r="I195"/>
  <c r="I194" s="1"/>
  <c r="I193" s="1"/>
  <c r="I192" s="1"/>
  <c r="G25" i="36" s="1"/>
  <c r="J195" i="44"/>
  <c r="J194" s="1"/>
  <c r="J193" s="1"/>
  <c r="J192" s="1"/>
  <c r="K195"/>
  <c r="K194" s="1"/>
  <c r="K193" s="1"/>
  <c r="K192" s="1"/>
  <c r="I25" i="36" s="1"/>
  <c r="I142" i="44"/>
  <c r="I141" s="1"/>
  <c r="I131" s="1"/>
  <c r="J111"/>
  <c r="I111"/>
  <c r="I55" i="36"/>
  <c r="H55"/>
  <c r="G55"/>
  <c r="K74" i="44"/>
  <c r="J74"/>
  <c r="I74"/>
  <c r="J60"/>
  <c r="I60"/>
  <c r="K58"/>
  <c r="J58"/>
  <c r="I58"/>
  <c r="H25" i="36" l="1"/>
  <c r="J57" i="44"/>
  <c r="J59"/>
  <c r="J73"/>
  <c r="J72" s="1"/>
  <c r="J71" s="1"/>
  <c r="H16" i="36" s="1"/>
  <c r="I57" i="44"/>
  <c r="K57"/>
  <c r="I59"/>
  <c r="I73"/>
  <c r="I72" s="1"/>
  <c r="I71" s="1"/>
  <c r="G16" i="36" s="1"/>
  <c r="K73" i="44"/>
  <c r="K72" s="1"/>
  <c r="K71" s="1"/>
  <c r="I16" i="36" s="1"/>
  <c r="K60" i="44"/>
  <c r="K142"/>
  <c r="K141" s="1"/>
  <c r="K131" s="1"/>
  <c r="H238"/>
  <c r="G240"/>
  <c r="H239"/>
  <c r="G239" s="1"/>
  <c r="H73"/>
  <c r="G74"/>
  <c r="K111"/>
  <c r="H142"/>
  <c r="J142"/>
  <c r="J141" s="1"/>
  <c r="J131" s="1"/>
  <c r="H195"/>
  <c r="G196"/>
  <c r="I54" l="1"/>
  <c r="I53" s="1"/>
  <c r="K59"/>
  <c r="K54" s="1"/>
  <c r="K53" s="1"/>
  <c r="J54"/>
  <c r="J53" s="1"/>
  <c r="G195"/>
  <c r="H194"/>
  <c r="H141"/>
  <c r="G142"/>
  <c r="H111"/>
  <c r="G111" s="1"/>
  <c r="G112"/>
  <c r="H57"/>
  <c r="G57" s="1"/>
  <c r="G58"/>
  <c r="G238"/>
  <c r="G73"/>
  <c r="G72" s="1"/>
  <c r="H72"/>
  <c r="H71" s="1"/>
  <c r="G143"/>
  <c r="I109"/>
  <c r="H59"/>
  <c r="G60"/>
  <c r="E56" i="36"/>
  <c r="F55"/>
  <c r="E55" s="1"/>
  <c r="K255" i="44"/>
  <c r="J255"/>
  <c r="J253"/>
  <c r="J252" s="1"/>
  <c r="J251" s="1"/>
  <c r="J250" s="1"/>
  <c r="I253"/>
  <c r="G59" l="1"/>
  <c r="G71"/>
  <c r="F16" i="36"/>
  <c r="G56" i="44"/>
  <c r="H55"/>
  <c r="K253"/>
  <c r="K252" s="1"/>
  <c r="K251" s="1"/>
  <c r="K250" s="1"/>
  <c r="I255"/>
  <c r="G255" s="1"/>
  <c r="G256"/>
  <c r="G141"/>
  <c r="H131"/>
  <c r="H253"/>
  <c r="I108"/>
  <c r="H193"/>
  <c r="G194"/>
  <c r="C119" i="49" l="1"/>
  <c r="G254" i="44"/>
  <c r="G253"/>
  <c r="H252"/>
  <c r="G55"/>
  <c r="H54"/>
  <c r="H192"/>
  <c r="G193"/>
  <c r="G131"/>
  <c r="I252"/>
  <c r="I251" s="1"/>
  <c r="I250" s="1"/>
  <c r="I45" i="36"/>
  <c r="C98" i="49" l="1"/>
  <c r="G192" i="44"/>
  <c r="F25" i="36"/>
  <c r="G252" i="44"/>
  <c r="H251"/>
  <c r="H53"/>
  <c r="G54"/>
  <c r="G53" s="1"/>
  <c r="E16" i="36"/>
  <c r="I128" i="44"/>
  <c r="I127" s="1"/>
  <c r="J128"/>
  <c r="J127" s="1"/>
  <c r="K128"/>
  <c r="K127" s="1"/>
  <c r="K116"/>
  <c r="J116"/>
  <c r="I116"/>
  <c r="K114"/>
  <c r="J114"/>
  <c r="I114"/>
  <c r="J109"/>
  <c r="J108" s="1"/>
  <c r="I46"/>
  <c r="J46"/>
  <c r="K46"/>
  <c r="I35"/>
  <c r="J35"/>
  <c r="K35"/>
  <c r="K98"/>
  <c r="K97" s="1"/>
  <c r="K96" s="1"/>
  <c r="J98"/>
  <c r="J97" s="1"/>
  <c r="J96" s="1"/>
  <c r="I98"/>
  <c r="I97" s="1"/>
  <c r="I96" s="1"/>
  <c r="K83"/>
  <c r="J83"/>
  <c r="I83"/>
  <c r="I82" s="1"/>
  <c r="K94"/>
  <c r="K93" s="1"/>
  <c r="K92" s="1"/>
  <c r="J94"/>
  <c r="J93" s="1"/>
  <c r="J92" s="1"/>
  <c r="I94"/>
  <c r="I93" s="1"/>
  <c r="I92" s="1"/>
  <c r="K80"/>
  <c r="J80"/>
  <c r="I80"/>
  <c r="K78"/>
  <c r="J78"/>
  <c r="I78"/>
  <c r="K616"/>
  <c r="K615" s="1"/>
  <c r="K614" s="1"/>
  <c r="K613" s="1"/>
  <c r="K612" s="1"/>
  <c r="I42" i="36" s="1"/>
  <c r="K51" i="44"/>
  <c r="J51"/>
  <c r="I51"/>
  <c r="K48"/>
  <c r="J48"/>
  <c r="I48"/>
  <c r="K44"/>
  <c r="J44"/>
  <c r="I44"/>
  <c r="K70"/>
  <c r="J70"/>
  <c r="I70"/>
  <c r="K67"/>
  <c r="J67"/>
  <c r="I67"/>
  <c r="K65"/>
  <c r="J65"/>
  <c r="I65"/>
  <c r="K38"/>
  <c r="J38"/>
  <c r="I38"/>
  <c r="K33"/>
  <c r="J33"/>
  <c r="I33"/>
  <c r="K31"/>
  <c r="J31"/>
  <c r="I31"/>
  <c r="J87" l="1"/>
  <c r="I91"/>
  <c r="I90" s="1"/>
  <c r="I89" s="1"/>
  <c r="K87"/>
  <c r="J91"/>
  <c r="I87"/>
  <c r="E25" i="36"/>
  <c r="J616" i="44"/>
  <c r="J615" s="1"/>
  <c r="J614" s="1"/>
  <c r="J613" s="1"/>
  <c r="J612" s="1"/>
  <c r="H42" i="36" s="1"/>
  <c r="I30" i="44"/>
  <c r="I29" s="1"/>
  <c r="K30"/>
  <c r="K29" s="1"/>
  <c r="J37"/>
  <c r="J36" s="1"/>
  <c r="J66"/>
  <c r="I69"/>
  <c r="I68" s="1"/>
  <c r="J43"/>
  <c r="J47"/>
  <c r="J34"/>
  <c r="J30"/>
  <c r="J29" s="1"/>
  <c r="J28" s="1"/>
  <c r="J27" s="1"/>
  <c r="J26" s="1"/>
  <c r="H13" i="36" s="1"/>
  <c r="K37" i="44"/>
  <c r="K36" s="1"/>
  <c r="I64"/>
  <c r="K64"/>
  <c r="I66"/>
  <c r="K66"/>
  <c r="J69"/>
  <c r="J68" s="1"/>
  <c r="K43"/>
  <c r="I47"/>
  <c r="K47"/>
  <c r="J50"/>
  <c r="J49" s="1"/>
  <c r="K34"/>
  <c r="I34"/>
  <c r="K45"/>
  <c r="I45"/>
  <c r="J64"/>
  <c r="J63" s="1"/>
  <c r="J62" s="1"/>
  <c r="J61" s="1"/>
  <c r="J52" s="1"/>
  <c r="H15" i="36" s="1"/>
  <c r="K69" i="44"/>
  <c r="K68" s="1"/>
  <c r="I50"/>
  <c r="I49" s="1"/>
  <c r="K50"/>
  <c r="K49" s="1"/>
  <c r="J45"/>
  <c r="J610"/>
  <c r="J609" s="1"/>
  <c r="J608" s="1"/>
  <c r="I610"/>
  <c r="I609" s="1"/>
  <c r="I608" s="1"/>
  <c r="I43"/>
  <c r="G44"/>
  <c r="I37"/>
  <c r="I36" s="1"/>
  <c r="I28" s="1"/>
  <c r="I27" s="1"/>
  <c r="I26" s="1"/>
  <c r="G13" i="36" s="1"/>
  <c r="G38" i="44"/>
  <c r="K82"/>
  <c r="K113"/>
  <c r="I77"/>
  <c r="I76" s="1"/>
  <c r="I616"/>
  <c r="I615" s="1"/>
  <c r="G251"/>
  <c r="H250"/>
  <c r="H37"/>
  <c r="J77"/>
  <c r="I113"/>
  <c r="I107" s="1"/>
  <c r="I106" s="1"/>
  <c r="I105" s="1"/>
  <c r="G19" i="36" s="1"/>
  <c r="H128" i="44"/>
  <c r="G129"/>
  <c r="G33"/>
  <c r="H616"/>
  <c r="K77"/>
  <c r="J82"/>
  <c r="K109"/>
  <c r="K108" s="1"/>
  <c r="J113"/>
  <c r="J107" s="1"/>
  <c r="J106" s="1"/>
  <c r="J105" s="1"/>
  <c r="H19" i="36" s="1"/>
  <c r="G117" i="44"/>
  <c r="H116"/>
  <c r="G116" s="1"/>
  <c r="H43"/>
  <c r="K28" l="1"/>
  <c r="K27" s="1"/>
  <c r="K26" s="1"/>
  <c r="I13" i="36" s="1"/>
  <c r="G91" i="44"/>
  <c r="H90"/>
  <c r="K42"/>
  <c r="K41" s="1"/>
  <c r="K40" s="1"/>
  <c r="K39" s="1"/>
  <c r="I14" i="36" s="1"/>
  <c r="K63" i="44"/>
  <c r="K62" s="1"/>
  <c r="K61" s="1"/>
  <c r="K52" s="1"/>
  <c r="I15" i="36" s="1"/>
  <c r="I42" i="44"/>
  <c r="I41" s="1"/>
  <c r="I40" s="1"/>
  <c r="I39" s="1"/>
  <c r="G14" i="36" s="1"/>
  <c r="I63" i="44"/>
  <c r="I62" s="1"/>
  <c r="I61" s="1"/>
  <c r="I52" s="1"/>
  <c r="G15" i="36" s="1"/>
  <c r="J42" i="44"/>
  <c r="J41" s="1"/>
  <c r="J40" s="1"/>
  <c r="J39" s="1"/>
  <c r="H14" i="36" s="1"/>
  <c r="K76" i="44"/>
  <c r="K75" s="1"/>
  <c r="J76"/>
  <c r="K107"/>
  <c r="K106" s="1"/>
  <c r="K105" s="1"/>
  <c r="I19" i="36" s="1"/>
  <c r="G128" i="44"/>
  <c r="H127"/>
  <c r="G127" s="1"/>
  <c r="H36"/>
  <c r="G36" s="1"/>
  <c r="G37"/>
  <c r="H109"/>
  <c r="G110"/>
  <c r="G23"/>
  <c r="H22"/>
  <c r="H98"/>
  <c r="G99"/>
  <c r="H78"/>
  <c r="G79"/>
  <c r="H47"/>
  <c r="G47" s="1"/>
  <c r="G48"/>
  <c r="G43"/>
  <c r="H66"/>
  <c r="G66" s="1"/>
  <c r="G67"/>
  <c r="G20"/>
  <c r="H19"/>
  <c r="H50"/>
  <c r="G51"/>
  <c r="G250"/>
  <c r="H34"/>
  <c r="G34" s="1"/>
  <c r="G35"/>
  <c r="H69"/>
  <c r="G70"/>
  <c r="G81"/>
  <c r="H80"/>
  <c r="G80" s="1"/>
  <c r="G46"/>
  <c r="H45"/>
  <c r="G45" s="1"/>
  <c r="G25"/>
  <c r="H24"/>
  <c r="G24" s="1"/>
  <c r="H94"/>
  <c r="G95"/>
  <c r="I614"/>
  <c r="G615"/>
  <c r="G65"/>
  <c r="H64"/>
  <c r="H85"/>
  <c r="G85" s="1"/>
  <c r="G86"/>
  <c r="G616"/>
  <c r="H114"/>
  <c r="G115"/>
  <c r="H83"/>
  <c r="G84"/>
  <c r="H30"/>
  <c r="G31"/>
  <c r="G617"/>
  <c r="G90" l="1"/>
  <c r="H89"/>
  <c r="H88" s="1"/>
  <c r="G88" s="1"/>
  <c r="I17" i="36"/>
  <c r="H82" i="44"/>
  <c r="G82" s="1"/>
  <c r="G83"/>
  <c r="G69"/>
  <c r="H68"/>
  <c r="G68" s="1"/>
  <c r="G78"/>
  <c r="H77"/>
  <c r="I613"/>
  <c r="G614"/>
  <c r="G30"/>
  <c r="H29"/>
  <c r="G114"/>
  <c r="H113"/>
  <c r="G113" s="1"/>
  <c r="G64"/>
  <c r="H63"/>
  <c r="H49"/>
  <c r="G49" s="1"/>
  <c r="G50"/>
  <c r="H97"/>
  <c r="G98"/>
  <c r="H108"/>
  <c r="G109"/>
  <c r="H93"/>
  <c r="G94"/>
  <c r="G19"/>
  <c r="H18"/>
  <c r="H42"/>
  <c r="G22"/>
  <c r="H21"/>
  <c r="G21" s="1"/>
  <c r="G89" l="1"/>
  <c r="G108"/>
  <c r="H107"/>
  <c r="I612"/>
  <c r="G42" i="36" s="1"/>
  <c r="E42" s="1"/>
  <c r="G613" i="44"/>
  <c r="G63"/>
  <c r="H62"/>
  <c r="H28"/>
  <c r="G29"/>
  <c r="H76"/>
  <c r="G77"/>
  <c r="G42"/>
  <c r="H41"/>
  <c r="G93"/>
  <c r="H92"/>
  <c r="G97"/>
  <c r="H96"/>
  <c r="G96" s="1"/>
  <c r="H17"/>
  <c r="G18"/>
  <c r="H87" l="1"/>
  <c r="G87" s="1"/>
  <c r="C74" i="49"/>
  <c r="G612" i="44"/>
  <c r="I171"/>
  <c r="I174"/>
  <c r="I173" s="1"/>
  <c r="G92"/>
  <c r="G62"/>
  <c r="H61"/>
  <c r="G107"/>
  <c r="H106"/>
  <c r="G17"/>
  <c r="H16"/>
  <c r="G76"/>
  <c r="K174"/>
  <c r="K173" s="1"/>
  <c r="K171"/>
  <c r="K170" s="1"/>
  <c r="H40"/>
  <c r="G41"/>
  <c r="H27"/>
  <c r="H26" s="1"/>
  <c r="G28"/>
  <c r="G27" s="1"/>
  <c r="G26" l="1"/>
  <c r="F13" i="36"/>
  <c r="G611" i="44"/>
  <c r="H610"/>
  <c r="G172"/>
  <c r="G16"/>
  <c r="H15"/>
  <c r="F12" i="36" s="1"/>
  <c r="G61" i="44"/>
  <c r="H52"/>
  <c r="I170"/>
  <c r="G171"/>
  <c r="G40"/>
  <c r="H39"/>
  <c r="H218"/>
  <c r="H105"/>
  <c r="F19" i="36" s="1"/>
  <c r="G106" i="44"/>
  <c r="G175"/>
  <c r="H174"/>
  <c r="K161"/>
  <c r="K160" s="1"/>
  <c r="K159" s="1"/>
  <c r="E13" i="36" l="1"/>
  <c r="I23"/>
  <c r="G52" i="44"/>
  <c r="F15" i="36"/>
  <c r="E19"/>
  <c r="G39" i="44"/>
  <c r="F14" i="36"/>
  <c r="G610" i="44"/>
  <c r="H609"/>
  <c r="G105"/>
  <c r="H173"/>
  <c r="G174"/>
  <c r="G15"/>
  <c r="H217"/>
  <c r="G170"/>
  <c r="I161"/>
  <c r="I160" s="1"/>
  <c r="I159" s="1"/>
  <c r="E12" i="36"/>
  <c r="E14"/>
  <c r="G23" l="1"/>
  <c r="E15"/>
  <c r="G609" i="44"/>
  <c r="H608"/>
  <c r="G608" s="1"/>
  <c r="H216"/>
  <c r="G173"/>
  <c r="H161"/>
  <c r="G161" l="1"/>
  <c r="H160"/>
  <c r="H159" s="1"/>
  <c r="J276"/>
  <c r="J275" s="1"/>
  <c r="J274" s="1"/>
  <c r="J273" s="1"/>
  <c r="I276"/>
  <c r="I275" s="1"/>
  <c r="I274" s="1"/>
  <c r="I273" s="1"/>
  <c r="J271"/>
  <c r="J270" s="1"/>
  <c r="J269" s="1"/>
  <c r="I271"/>
  <c r="I270" s="1"/>
  <c r="I269" s="1"/>
  <c r="F23" i="36" l="1"/>
  <c r="G159" i="44"/>
  <c r="K271"/>
  <c r="K270" s="1"/>
  <c r="K269" s="1"/>
  <c r="H271"/>
  <c r="K276"/>
  <c r="K275" s="1"/>
  <c r="K274" s="1"/>
  <c r="K273" s="1"/>
  <c r="H275"/>
  <c r="G160"/>
  <c r="G271" l="1"/>
  <c r="H270"/>
  <c r="H274"/>
  <c r="G275"/>
  <c r="G276"/>
  <c r="G272"/>
  <c r="C126" i="49" l="1"/>
  <c r="C129"/>
  <c r="G270" i="44"/>
  <c r="H269"/>
  <c r="G269" s="1"/>
  <c r="H273"/>
  <c r="G273" s="1"/>
  <c r="G274"/>
  <c r="I125"/>
  <c r="I594" l="1"/>
  <c r="I593" s="1"/>
  <c r="K121"/>
  <c r="I123"/>
  <c r="K125"/>
  <c r="I370"/>
  <c r="I369" s="1"/>
  <c r="I368" s="1"/>
  <c r="I367" s="1"/>
  <c r="I362" s="1"/>
  <c r="J594"/>
  <c r="J593" s="1"/>
  <c r="K232"/>
  <c r="K231" s="1"/>
  <c r="K230" s="1"/>
  <c r="K229" s="1"/>
  <c r="H121"/>
  <c r="J123"/>
  <c r="H125"/>
  <c r="J370"/>
  <c r="J369" s="1"/>
  <c r="J368" s="1"/>
  <c r="J367" s="1"/>
  <c r="J362" s="1"/>
  <c r="K594"/>
  <c r="K593" s="1"/>
  <c r="J232"/>
  <c r="J231" s="1"/>
  <c r="J230" s="1"/>
  <c r="J229" s="1"/>
  <c r="I121"/>
  <c r="K123"/>
  <c r="K370"/>
  <c r="K369" s="1"/>
  <c r="K368" s="1"/>
  <c r="K367" s="1"/>
  <c r="K362" s="1"/>
  <c r="I232"/>
  <c r="I231" s="1"/>
  <c r="I230" s="1"/>
  <c r="I229" s="1"/>
  <c r="G28" i="36" s="1"/>
  <c r="H123" i="44"/>
  <c r="J125"/>
  <c r="J227" l="1"/>
  <c r="J226" s="1"/>
  <c r="J225" s="1"/>
  <c r="I28" i="36"/>
  <c r="I227" i="44"/>
  <c r="I226" s="1"/>
  <c r="I225" s="1"/>
  <c r="H28" i="36"/>
  <c r="G228" i="44"/>
  <c r="H227"/>
  <c r="G590"/>
  <c r="G122"/>
  <c r="G121" s="1"/>
  <c r="J121"/>
  <c r="J120" s="1"/>
  <c r="J119" s="1"/>
  <c r="J118" s="1"/>
  <c r="H20" i="36" s="1"/>
  <c r="G595" i="44"/>
  <c r="H594"/>
  <c r="G233"/>
  <c r="H232"/>
  <c r="H370"/>
  <c r="G371"/>
  <c r="G124"/>
  <c r="I120"/>
  <c r="I119" s="1"/>
  <c r="I118" s="1"/>
  <c r="G20" i="36" s="1"/>
  <c r="G125" i="44"/>
  <c r="H120"/>
  <c r="K120"/>
  <c r="K119" s="1"/>
  <c r="K118" s="1"/>
  <c r="I20" i="36" s="1"/>
  <c r="G123" i="44"/>
  <c r="G126"/>
  <c r="K277" l="1"/>
  <c r="I33" i="36"/>
  <c r="I30" s="1"/>
  <c r="I277" i="44"/>
  <c r="G33" i="36"/>
  <c r="G30" s="1"/>
  <c r="J277" i="44"/>
  <c r="H33" i="36"/>
  <c r="G227" i="44"/>
  <c r="H226"/>
  <c r="G589"/>
  <c r="H119"/>
  <c r="G120"/>
  <c r="G232"/>
  <c r="H593"/>
  <c r="H585" s="1"/>
  <c r="G594"/>
  <c r="H369"/>
  <c r="G370"/>
  <c r="H30" i="36" l="1"/>
  <c r="G226" i="44"/>
  <c r="H225"/>
  <c r="G593"/>
  <c r="H118"/>
  <c r="F20" i="36" s="1"/>
  <c r="G119" i="44"/>
  <c r="G369"/>
  <c r="H368"/>
  <c r="K149"/>
  <c r="K148" s="1"/>
  <c r="K144" s="1"/>
  <c r="J149"/>
  <c r="J148" s="1"/>
  <c r="J144" s="1"/>
  <c r="I149"/>
  <c r="I148" s="1"/>
  <c r="I144" s="1"/>
  <c r="J190"/>
  <c r="K190"/>
  <c r="J218"/>
  <c r="J217" s="1"/>
  <c r="J216" s="1"/>
  <c r="K218"/>
  <c r="K217" s="1"/>
  <c r="K216" s="1"/>
  <c r="I703"/>
  <c r="I700" s="1"/>
  <c r="I696" s="1"/>
  <c r="I262"/>
  <c r="K235"/>
  <c r="K234" s="1"/>
  <c r="J235"/>
  <c r="J234" s="1"/>
  <c r="I235"/>
  <c r="I234" s="1"/>
  <c r="E20" i="36" l="1"/>
  <c r="G225" i="44"/>
  <c r="H203"/>
  <c r="I695"/>
  <c r="G51" i="36" s="1"/>
  <c r="J703" i="44"/>
  <c r="K703"/>
  <c r="J156"/>
  <c r="J155" s="1"/>
  <c r="J154" s="1"/>
  <c r="J130" s="1"/>
  <c r="K211"/>
  <c r="K210" s="1"/>
  <c r="K205" s="1"/>
  <c r="K203" s="1"/>
  <c r="I236"/>
  <c r="J262"/>
  <c r="K264"/>
  <c r="I587"/>
  <c r="H367"/>
  <c r="G368"/>
  <c r="H584"/>
  <c r="K156"/>
  <c r="K155" s="1"/>
  <c r="K154" s="1"/>
  <c r="K130" s="1"/>
  <c r="J236"/>
  <c r="K262"/>
  <c r="J587"/>
  <c r="J586" s="1"/>
  <c r="I218"/>
  <c r="G219"/>
  <c r="H190"/>
  <c r="K236"/>
  <c r="I264"/>
  <c r="K587"/>
  <c r="K586" s="1"/>
  <c r="I190"/>
  <c r="I189" s="1"/>
  <c r="H264"/>
  <c r="I156"/>
  <c r="I155" s="1"/>
  <c r="I154" s="1"/>
  <c r="I130" s="1"/>
  <c r="I211"/>
  <c r="I210" s="1"/>
  <c r="I205" s="1"/>
  <c r="I204" s="1"/>
  <c r="G27" i="36" s="1"/>
  <c r="J264" i="44"/>
  <c r="G118"/>
  <c r="K260"/>
  <c r="H362" l="1"/>
  <c r="F33" i="36" s="1"/>
  <c r="I104" i="44"/>
  <c r="G21" i="36"/>
  <c r="K104" i="44"/>
  <c r="I21" i="36"/>
  <c r="H583" i="44"/>
  <c r="F41" i="36"/>
  <c r="I26"/>
  <c r="J104" i="44"/>
  <c r="H21" i="36"/>
  <c r="F26"/>
  <c r="J102" i="44"/>
  <c r="J101" s="1"/>
  <c r="J100" s="1"/>
  <c r="J75" s="1"/>
  <c r="K585"/>
  <c r="K584" s="1"/>
  <c r="K700"/>
  <c r="K696" s="1"/>
  <c r="K695" s="1"/>
  <c r="I51" i="36" s="1"/>
  <c r="J700" i="44"/>
  <c r="J696" s="1"/>
  <c r="J695" s="1"/>
  <c r="H51" i="36" s="1"/>
  <c r="G702" i="44"/>
  <c r="H701"/>
  <c r="G699"/>
  <c r="H698"/>
  <c r="K204"/>
  <c r="I27" i="36" s="1"/>
  <c r="G103" i="44"/>
  <c r="H102"/>
  <c r="G191"/>
  <c r="G264"/>
  <c r="J260"/>
  <c r="J259" s="1"/>
  <c r="J258" s="1"/>
  <c r="G236"/>
  <c r="J211"/>
  <c r="J210" s="1"/>
  <c r="J205" s="1"/>
  <c r="H703"/>
  <c r="G704"/>
  <c r="I586"/>
  <c r="I585" s="1"/>
  <c r="G587"/>
  <c r="G209"/>
  <c r="G189"/>
  <c r="I185"/>
  <c r="I180" s="1"/>
  <c r="G190"/>
  <c r="G164"/>
  <c r="H211"/>
  <c r="G150"/>
  <c r="H149"/>
  <c r="K259"/>
  <c r="K258" s="1"/>
  <c r="G235"/>
  <c r="G265"/>
  <c r="G601"/>
  <c r="J600"/>
  <c r="I217"/>
  <c r="G218"/>
  <c r="G367"/>
  <c r="G588"/>
  <c r="I102" l="1"/>
  <c r="I101" s="1"/>
  <c r="I100" s="1"/>
  <c r="I75" s="1"/>
  <c r="H29" i="36"/>
  <c r="I29"/>
  <c r="E33"/>
  <c r="F30"/>
  <c r="E30" s="1"/>
  <c r="I18"/>
  <c r="H17"/>
  <c r="G17"/>
  <c r="G24"/>
  <c r="K583" i="44"/>
  <c r="I41" i="36"/>
  <c r="J204" i="44"/>
  <c r="H27" i="36" s="1"/>
  <c r="E27" s="1"/>
  <c r="J203" i="44"/>
  <c r="G701"/>
  <c r="H700"/>
  <c r="G698"/>
  <c r="H697"/>
  <c r="G180"/>
  <c r="G204"/>
  <c r="G102"/>
  <c r="H101"/>
  <c r="G212"/>
  <c r="G149"/>
  <c r="H148"/>
  <c r="G157"/>
  <c r="H156"/>
  <c r="H262"/>
  <c r="G262" s="1"/>
  <c r="G263"/>
  <c r="I216"/>
  <c r="I203" s="1"/>
  <c r="G26" i="36" s="1"/>
  <c r="G217" i="44"/>
  <c r="H234"/>
  <c r="G261"/>
  <c r="G260" s="1"/>
  <c r="I260"/>
  <c r="I259" s="1"/>
  <c r="I258" s="1"/>
  <c r="H259"/>
  <c r="G362"/>
  <c r="H277"/>
  <c r="G277" s="1"/>
  <c r="J599"/>
  <c r="J585" s="1"/>
  <c r="G600"/>
  <c r="G205"/>
  <c r="H210"/>
  <c r="G210" s="1"/>
  <c r="G211"/>
  <c r="G185"/>
  <c r="G586"/>
  <c r="G703"/>
  <c r="H18" i="36"/>
  <c r="F53"/>
  <c r="G18"/>
  <c r="J712" i="44"/>
  <c r="J711" s="1"/>
  <c r="J710" s="1"/>
  <c r="J709" s="1"/>
  <c r="H53" i="36"/>
  <c r="G29" l="1"/>
  <c r="K158" i="44"/>
  <c r="K726" s="1"/>
  <c r="C81" i="49"/>
  <c r="I40" i="36"/>
  <c r="C33" i="49"/>
  <c r="C103"/>
  <c r="C102" s="1"/>
  <c r="E24" i="36"/>
  <c r="J694" i="44"/>
  <c r="I682" s="1"/>
  <c r="I681" s="1"/>
  <c r="I671" s="1"/>
  <c r="H52" i="36"/>
  <c r="H26"/>
  <c r="J158" i="44"/>
  <c r="G697"/>
  <c r="H696"/>
  <c r="G101"/>
  <c r="H100"/>
  <c r="G700"/>
  <c r="G148"/>
  <c r="H144"/>
  <c r="G599"/>
  <c r="J584"/>
  <c r="H41" i="36" s="1"/>
  <c r="H258" i="44"/>
  <c r="G259"/>
  <c r="G234"/>
  <c r="H231"/>
  <c r="G156"/>
  <c r="H155"/>
  <c r="I584"/>
  <c r="G216"/>
  <c r="E23" i="36"/>
  <c r="F40"/>
  <c r="K712" i="44"/>
  <c r="K711" s="1"/>
  <c r="K710" s="1"/>
  <c r="K709" s="1"/>
  <c r="I53" i="36"/>
  <c r="C123" i="49"/>
  <c r="C122" s="1"/>
  <c r="I158" i="44" l="1"/>
  <c r="G49" i="36"/>
  <c r="G45" s="1"/>
  <c r="I624" i="44"/>
  <c r="H40" i="36"/>
  <c r="I22"/>
  <c r="C89" i="49"/>
  <c r="C141"/>
  <c r="K694" i="44"/>
  <c r="I52" i="36"/>
  <c r="I583" i="44"/>
  <c r="G41" i="36"/>
  <c r="G40" s="1"/>
  <c r="J583" i="44"/>
  <c r="J726" s="1"/>
  <c r="G203"/>
  <c r="G100"/>
  <c r="H75"/>
  <c r="F17" i="36" s="1"/>
  <c r="G585" i="44"/>
  <c r="I712"/>
  <c r="G713"/>
  <c r="H257"/>
  <c r="G258"/>
  <c r="G584"/>
  <c r="G231"/>
  <c r="H230"/>
  <c r="H154"/>
  <c r="G154" s="1"/>
  <c r="G155"/>
  <c r="G696"/>
  <c r="H695"/>
  <c r="F51" i="36" s="1"/>
  <c r="G144" i="44"/>
  <c r="H22" i="36"/>
  <c r="G22"/>
  <c r="G53"/>
  <c r="E54"/>
  <c r="E53" s="1"/>
  <c r="H237" i="44" l="1"/>
  <c r="F29" i="36" s="1"/>
  <c r="J682" i="44"/>
  <c r="J681" s="1"/>
  <c r="J671" s="1"/>
  <c r="E40" i="36"/>
  <c r="E41"/>
  <c r="C92" i="49"/>
  <c r="F50" i="36"/>
  <c r="E17"/>
  <c r="F11"/>
  <c r="E11" s="1"/>
  <c r="G583" i="44"/>
  <c r="G75"/>
  <c r="H14"/>
  <c r="I711"/>
  <c r="G712"/>
  <c r="G695"/>
  <c r="G694" s="1"/>
  <c r="H694"/>
  <c r="H229"/>
  <c r="G230"/>
  <c r="H130"/>
  <c r="F21" i="36" s="1"/>
  <c r="G257" i="44"/>
  <c r="G237"/>
  <c r="H50" i="36"/>
  <c r="F18"/>
  <c r="E29" l="1"/>
  <c r="H49"/>
  <c r="H45" s="1"/>
  <c r="J624" i="44"/>
  <c r="F28" i="36"/>
  <c r="H158" i="44"/>
  <c r="G158" s="1"/>
  <c r="E21" i="36"/>
  <c r="E18"/>
  <c r="G14" i="44"/>
  <c r="G229"/>
  <c r="I710"/>
  <c r="G711"/>
  <c r="G130"/>
  <c r="H104"/>
  <c r="I50" i="36"/>
  <c r="I57" s="1"/>
  <c r="H57" l="1"/>
  <c r="E28"/>
  <c r="F22"/>
  <c r="I709" i="44"/>
  <c r="G52" i="36" s="1"/>
  <c r="E52" s="1"/>
  <c r="G710" i="44"/>
  <c r="G104"/>
  <c r="E51" i="36"/>
  <c r="E26"/>
  <c r="G50" l="1"/>
  <c r="E50" s="1"/>
  <c r="G709" i="44"/>
  <c r="I694"/>
  <c r="E22" i="36"/>
  <c r="G683" i="44" l="1"/>
  <c r="H682"/>
  <c r="H681" s="1"/>
  <c r="H671" l="1"/>
  <c r="G681"/>
  <c r="G682"/>
  <c r="H885" i="43"/>
  <c r="J929"/>
  <c r="H929" s="1"/>
  <c r="J928" l="1"/>
  <c r="F49" i="36" l="1"/>
  <c r="H624" i="44"/>
  <c r="G671"/>
  <c r="H928" i="43"/>
  <c r="I578" i="44"/>
  <c r="G578" s="1"/>
  <c r="J884" i="43"/>
  <c r="J925"/>
  <c r="J924" s="1"/>
  <c r="G624" i="44" l="1"/>
  <c r="H726"/>
  <c r="F45" i="36"/>
  <c r="E49"/>
  <c r="H884" i="43"/>
  <c r="I545" i="44"/>
  <c r="J852" i="43"/>
  <c r="J851" s="1"/>
  <c r="H925"/>
  <c r="H924"/>
  <c r="J923"/>
  <c r="E45" i="36" l="1"/>
  <c r="F57"/>
  <c r="I544" i="44"/>
  <c r="G545"/>
  <c r="H851" i="43"/>
  <c r="I505" i="44"/>
  <c r="G505" s="1"/>
  <c r="H852" i="43"/>
  <c r="I576" i="44"/>
  <c r="G577"/>
  <c r="J887" i="43"/>
  <c r="H923"/>
  <c r="I541" i="44" l="1"/>
  <c r="I537" s="1"/>
  <c r="G544"/>
  <c r="I575"/>
  <c r="G576"/>
  <c r="H887" i="43"/>
  <c r="J886"/>
  <c r="I511" i="44" l="1"/>
  <c r="G537"/>
  <c r="I574"/>
  <c r="G575"/>
  <c r="H886" i="43"/>
  <c r="J790"/>
  <c r="C27" i="49" l="1"/>
  <c r="C10" s="1"/>
  <c r="G511" i="44"/>
  <c r="G38" i="36"/>
  <c r="E38" s="1"/>
  <c r="G574" i="44"/>
  <c r="J764" i="43"/>
  <c r="J789"/>
  <c r="H790"/>
  <c r="C166" i="49" l="1"/>
  <c r="I547" i="44"/>
  <c r="G39" i="36" s="1"/>
  <c r="G548" i="44"/>
  <c r="H764" i="43"/>
  <c r="J1003"/>
  <c r="J788"/>
  <c r="H788" s="1"/>
  <c r="H789"/>
  <c r="I422" i="44" l="1"/>
  <c r="I726" s="1"/>
  <c r="G547"/>
  <c r="H1003" i="43"/>
  <c r="H763"/>
  <c r="H762"/>
  <c r="G422" i="44" l="1"/>
  <c r="G726"/>
  <c r="E39" i="36" l="1"/>
  <c r="G35"/>
  <c r="G57" s="1"/>
  <c r="E57" l="1"/>
  <c r="E35"/>
</calcChain>
</file>

<file path=xl/sharedStrings.xml><?xml version="1.0" encoding="utf-8"?>
<sst xmlns="http://schemas.openxmlformats.org/spreadsheetml/2006/main" count="8142" uniqueCount="675">
  <si>
    <t>ВСЕГО РАСХОДОВ</t>
  </si>
  <si>
    <t>№ п/п</t>
  </si>
  <si>
    <t>Национальная безопасность и правоохранительная деятельность</t>
  </si>
  <si>
    <t>Наименование</t>
  </si>
  <si>
    <t>Сумма -всего</t>
  </si>
  <si>
    <t>Расходы, осуществляемые по вопросам местного значения</t>
  </si>
  <si>
    <t>Рз</t>
  </si>
  <si>
    <t>ПР</t>
  </si>
  <si>
    <t>ЦСР</t>
  </si>
  <si>
    <t>ВР</t>
  </si>
  <si>
    <t>Вед</t>
  </si>
  <si>
    <t>(тыс.руб.)</t>
  </si>
  <si>
    <t xml:space="preserve">                                          </t>
  </si>
  <si>
    <t>Расходы, осуществляемые за счет иных межбюджетных трансфертов</t>
  </si>
  <si>
    <t>01</t>
  </si>
  <si>
    <t>00</t>
  </si>
  <si>
    <t>02</t>
  </si>
  <si>
    <t>03</t>
  </si>
  <si>
    <t>04</t>
  </si>
  <si>
    <t>05</t>
  </si>
  <si>
    <t>07</t>
  </si>
  <si>
    <t>09</t>
  </si>
  <si>
    <t>Сельское хозяйство и рыболовство</t>
  </si>
  <si>
    <t>08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</si>
  <si>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</si>
  <si>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</si>
  <si>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</si>
  <si>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</si>
  <si>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</si>
  <si>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</si>
  <si>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</si>
  <si>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</si>
  <si>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</si>
  <si>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10</t>
  </si>
  <si>
    <t xml:space="preserve">Культура </t>
  </si>
  <si>
    <t>Бюджетные инвестиции</t>
  </si>
  <si>
    <t>Физическая культура и спорт</t>
  </si>
  <si>
    <t>Благоустройство</t>
  </si>
  <si>
    <t>12</t>
  </si>
  <si>
    <t>14</t>
  </si>
  <si>
    <t>Национальная  экономика</t>
  </si>
  <si>
    <t>11</t>
  </si>
  <si>
    <t>Связь и информатика</t>
  </si>
  <si>
    <t>Дорожное хозяйство</t>
  </si>
  <si>
    <t>Массовый спорт</t>
  </si>
  <si>
    <t>Другие вопросы в области национальной безопасности и правоохранительной деятельности</t>
  </si>
  <si>
    <t xml:space="preserve">Культура, кинематография </t>
  </si>
  <si>
    <t>Общеэкономические вопросы</t>
  </si>
  <si>
    <t>612</t>
  </si>
  <si>
    <t>600</t>
  </si>
  <si>
    <t>610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</si>
  <si>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</si>
  <si>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</si>
  <si>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</si>
  <si>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</si>
  <si>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</si>
  <si>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</si>
  <si>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</si>
  <si>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</si>
  <si>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</si>
  <si>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</si>
  <si>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</si>
  <si>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</si>
  <si>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</si>
  <si>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242</t>
  </si>
  <si>
    <t>Закупка товаров, работ, услуг в сфере информационно-коммуникационных технологий</t>
  </si>
  <si>
    <t>620</t>
  </si>
  <si>
    <t>621</t>
  </si>
  <si>
    <t>Субсидии автономным учреждениям</t>
  </si>
  <si>
    <t>Расходы на выплаты персоналу казенных учреждений</t>
  </si>
  <si>
    <t>110</t>
  </si>
  <si>
    <t>111</t>
  </si>
  <si>
    <t>112</t>
  </si>
  <si>
    <t>Иные бюджетные ассигнования</t>
  </si>
  <si>
    <t>800</t>
  </si>
  <si>
    <t xml:space="preserve">Уплата налогов, сборов и иных платежей </t>
  </si>
  <si>
    <t>850</t>
  </si>
  <si>
    <t>Уплата прочих налогов, сборов и иных платежей</t>
  </si>
  <si>
    <t>852</t>
  </si>
  <si>
    <t>400</t>
  </si>
  <si>
    <t>410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</si>
  <si>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</si>
  <si>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</si>
  <si>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Предоставление субсидий муниципальным бюджетным, автономным учреждениям и иным не коммерческим организациям</t>
  </si>
  <si>
    <t>622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</si>
  <si>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</si>
  <si>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</si>
  <si>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 xml:space="preserve">Средства массовой информации </t>
  </si>
  <si>
    <t>Закупка товаров, работ и услуг для государственных (муниципальных) нужд</t>
  </si>
  <si>
    <t xml:space="preserve">Фонд оплаты труда казенных учреждений и взносы по обязательному социальному страхованию 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</si>
  <si>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</si>
  <si>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иные цели 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</si>
  <si>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</si>
  <si>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</si>
  <si>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</si>
  <si>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</si>
  <si>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</si>
  <si>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 и услуг для государственных (муниципальных)нужд</t>
  </si>
  <si>
    <t>в т.ч. дорожный фонд</t>
  </si>
  <si>
    <t>Дорожное хозяйство (в т.ч. дорожный фонд)</t>
  </si>
  <si>
    <t>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</si>
  <si>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Муниципальная программа "Укрепление пожарной безопасности в городе Урай на 2011-2015 годы"</t>
  </si>
  <si>
    <t>Муниципальная программа "Совершенствование и развитие сети автомобильных дорог местного значения в границах города Урай" на 2011-2015 годы</t>
  </si>
  <si>
    <t>Муниципальная программа "Информационное общество -Урай" на 2013-2015 годы</t>
  </si>
  <si>
    <t>Муниципальная программа "Капитальный ремонт многоквартирных домов в городе Урай на 2013-2015 годы"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</si>
  <si>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</si>
  <si>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Муниципальная программа "Энергосбережение и повышение энергетической эффективности в городе Урай на 2010-2015 годы"</t>
  </si>
  <si>
    <t>Муниципальная программа "Культура города Урай" на 2012-2016 годы</t>
  </si>
  <si>
    <t>Муниципальная программа "Молодежь города Урай" на 2011-2015 годы</t>
  </si>
  <si>
    <t xml:space="preserve">Муниципальная программа "Культура города Урай" на 2012-2016 годы </t>
  </si>
  <si>
    <t>Муниципальная программа "Развитие физической культуры и спорта в городе Урай" на 2013-2015 годы</t>
  </si>
  <si>
    <t>Муниципальная программа "Проектирование и строительство инженерных систем коммунальной инфраструктуры в городе Урай"на 2014-2020 годы</t>
  </si>
  <si>
    <t xml:space="preserve">видам расходов  классификации расходов бюджета городского округа город Урай   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</si>
  <si>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</si>
  <si>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</si>
  <si>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Предоставление субсидий государственным (муниципальным) бюджетным, автономным учреждениям и иным некоммерческим организациям на реализацию муниципальной программы "Культура города Урай" на 2012-2016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</si>
  <si>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"Культура города Урай" на 2012-2016 годы</t>
  </si>
  <si>
    <t xml:space="preserve">Расходы на обеспечение деятельности (оказание услуг) муниципальных учреждений в рамках реализации муниципальной программы "Культура города Урай" на 2012-2016 годы </t>
  </si>
  <si>
    <t xml:space="preserve">Реализация мероприятий муниципальной программы "Культура города Урай" на 2012-2016 годы </t>
  </si>
  <si>
    <t>Реализация мероприятий муниципальной программы "Развитие физической культуры и спорта в городе Урай" на 2013-2015 годы</t>
  </si>
  <si>
    <t>Субсидии на создание общественных спасательных постов в местах массового отдыха людей на водных объектах в рамках подпрограммы "Организация и обеспечение мероприятий в сфере гражданской обороны, защиты населения и территории Ханты-Мансийского автономного округа - Югры от чрезвычайных ситуаций"государственной программы "Защита населения и территорий от чрезвычайных ситуаций, обеспечение пожарной безопасности в Ханты-Мансийском автономном округе – Югре на 2014 – 2020 годы"</t>
  </si>
  <si>
    <t>Реализация мероприятий муниципальной программы "Укрепление пожарной безопасности в городе Урай на 2011-2015 годы"</t>
  </si>
  <si>
    <t xml:space="preserve"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округе-Югре" на 2014-2020 годы </t>
  </si>
  <si>
    <t>Реализация мероприятий муниципальной программы "Информационное общество -Урай" на 2013-2015 годы</t>
  </si>
  <si>
    <t>Расходы на обеспечение деятельности(оказание муниципальных услуг услуг) муниципальных учреждений муниципальной программы "Информационное общество -Урай" на 2013-2015 годы</t>
  </si>
  <si>
    <t>Реализация мероприятий муниципальной программы "Энергосбережение и повышение энергетической эффективности в городе Урай на 2010-2015 годы"</t>
  </si>
  <si>
    <t>Расходы на обеспечение деятельности (оказание услуг) муниципальных учреждений в рамках реализации муниципальной программы "Развитие физической культуры и спорта города Урай" на 2013-2015 годы</t>
  </si>
  <si>
    <t xml:space="preserve">Расходы на обеспечение деятельности (оказание услуг) муниципальных учреждений в рамках муниципальной программы "Молодежь города Урай" на 2011-2015 годы </t>
  </si>
  <si>
    <t xml:space="preserve">Реализация мероприятий муниципальной программы "Молодежь города Урай" на 2011-2015 годы  </t>
  </si>
  <si>
    <t>Муниципальная программа "Совершенствование и развитие муниципального управления в городе Урай" на 2015-2017 год</t>
  </si>
  <si>
    <t>Субсидии на содействие развитию исторических и иных местных традиций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</si>
  <si>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</si>
  <si>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Муниципальная программа "Развитие жилищно-коммунального и дорожного хозяйства, благоустройства города Урай" на 2015-2017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</si>
  <si>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"Развитие жилищно-коммунального и дорожного хозяйства, благоустройства города Урай" на 2015-2017 годы</t>
  </si>
  <si>
    <t>Муниципальная программа "Обеспечение градостроительной деятельности на территории города Урай" на 2015-2017 годы</t>
  </si>
  <si>
    <t>Реализация мероприятий подпрограммы "Благоустройство и озеленение города Урай" муниципальной программы "Обеспечение градостроительной деятельности на территории города Урай" на 2015-2017 годы</t>
  </si>
  <si>
    <t>Подпрограмма "Благоустройство и озеленение города Урай" муниципальной программы "Обеспечение градостроительной деятельности на территории города Урай" на 2015-2017 годы</t>
  </si>
  <si>
    <t>Подпрограмма "Обеспечение территории города Урай документами градорегулирования" муниципальной программы "Обеспечение градостроительной деятельности на территории города Урай" на 2015-2017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</si>
  <si>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"Обеспечение градостроительной деятельности на территории города Урай" на 2015-2017 годы</t>
  </si>
  <si>
    <t>Реализация мероприятий подпрограммы "Обеспечение территории города Урай документами градорегулирования" муниципальной программы "Обеспечение градостроительной деятельности на территории города Урай" на 2015-2017 годы</t>
  </si>
  <si>
    <t>Реализация мероприятий подпрограммы "Управление земельными ресурсами" муниципальной программы "Обеспечение градостроительной деятельности на территории города Урай" на 2015-2017 годы</t>
  </si>
  <si>
    <t>Реализация мероприятий подпрограммы "Развитие информационной системы градостроительной деятельности" муниципальной программы "Обеспечение градостроительной деятельности на территории города Урай" на 2015-2017 годы</t>
  </si>
  <si>
    <t>Подпрограмма "Управление земельными ресурсами" муниципальной программы "Обеспечение градостроительной деятельности на территории города Урай" на 2015-2017 годы</t>
  </si>
  <si>
    <t>Подпрограмма "Развитие информационной системы градостроительной деятельности" муниципальной программы "Обеспечение градостроительной деятельности на территории города Урай" на 2015-2017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</si>
  <si>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</si>
  <si>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"Совершенствование и развитие муниципального управления в городе Урай" на 2015-2017 год</t>
  </si>
  <si>
    <t xml:space="preserve">Софинансирование из средств местного бюджета 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округе-Югре" на 2014-2020 годы 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</si>
  <si>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</si>
  <si>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1.</t>
  </si>
  <si>
    <t>Дума города Урай</t>
  </si>
  <si>
    <t>011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</si>
  <si>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</si>
  <si>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</si>
  <si>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</si>
  <si>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</si>
  <si>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</si>
  <si>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</si>
  <si>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</si>
  <si>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</si>
  <si>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</si>
  <si>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</si>
  <si>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</si>
  <si>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</si>
  <si>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</si>
  <si>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Руководитель контрольно-счетной палаты муниципального образования и его заместители</t>
  </si>
  <si>
    <t>2.</t>
  </si>
  <si>
    <t xml:space="preserve">администрация города Урай </t>
  </si>
  <si>
    <t>040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</si>
  <si>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</si>
  <si>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</si>
  <si>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органа) муниципального образования или сити-менеджер</t>
  </si>
  <si>
    <t>Другие общегосударственные вопросы</t>
  </si>
  <si>
    <t>13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</si>
  <si>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</t>
  </si>
  <si>
    <t>Подпрограмма "Создание условий для совершенствования системы муниципального управления"</t>
  </si>
  <si>
    <t>210 0000</t>
  </si>
  <si>
    <t>211 0000</t>
  </si>
  <si>
    <t>Глава муниципального образования</t>
  </si>
  <si>
    <t>211 0203</t>
  </si>
  <si>
    <t>Расходы на обеспечение функций органов местного самоуправления</t>
  </si>
  <si>
    <t>211 0204</t>
  </si>
  <si>
    <t>211 0212</t>
  </si>
  <si>
    <t>211 0225</t>
  </si>
  <si>
    <t>211 0208</t>
  </si>
  <si>
    <t>Другие вопросы в области культуры, кинематографии"</t>
  </si>
  <si>
    <t>Муниципальная программа "Профилактика правонарушений на территории города Урай" на 2015-2017 годы</t>
  </si>
  <si>
    <t>130 0000</t>
  </si>
  <si>
    <t>Подпрограмма "Развитие муниципальной службы и резерва управленческих кадров"</t>
  </si>
  <si>
    <t>213 0000</t>
  </si>
  <si>
    <t>213 7000</t>
  </si>
  <si>
    <t>Реализация мероприятий муниципальной программы</t>
  </si>
  <si>
    <t>Подпрограмма "Управление и распоряжение муниципальным имуществом муниципального образования город Урай"</t>
  </si>
  <si>
    <t>214 0000</t>
  </si>
  <si>
    <t xml:space="preserve">Реализация мероприятий муниципальной программы </t>
  </si>
  <si>
    <t>214 7000</t>
  </si>
  <si>
    <t>Органы юстиции</t>
  </si>
  <si>
    <t>140 0000</t>
  </si>
  <si>
    <t>140 0059</t>
  </si>
  <si>
    <t xml:space="preserve">Реализация мероприятий в рамках муниципальной программы "Защита населения и территории городского округа города Урай от чрезвычайных ситуаций, совершенствование гражданской обороны" на 2013-2018 годы </t>
  </si>
  <si>
    <t>140 7000</t>
  </si>
  <si>
    <t>Муниципальная программа "Реализация национального проекта "Развитие агропромышленного комплекса" на территории города Урай" на 2011-2015 годы</t>
  </si>
  <si>
    <t>080 0000</t>
  </si>
  <si>
    <t>Реализация мероприятий муниципальной программы "Реализация национального проекта "Развитие агропромышленного комплекса" на территории города Урай" на 2011-2015 годы</t>
  </si>
  <si>
    <t>080 7000</t>
  </si>
  <si>
    <t>180 0000</t>
  </si>
  <si>
    <t>320 0000</t>
  </si>
  <si>
    <t>320 7000</t>
  </si>
  <si>
    <t xml:space="preserve">Транспорт            </t>
  </si>
  <si>
    <t>Реализация мероприятий муниципальной программы "Совершенствование и развитие сети автомобильных дорог местного значения в границах города Урай" на 2011-2015 годы</t>
  </si>
  <si>
    <t>180 7000</t>
  </si>
  <si>
    <t>Муниципальная программа "Повышение безопасности дорожного движения в городе Урай" на 2013-2017 годы</t>
  </si>
  <si>
    <t>260 0000</t>
  </si>
  <si>
    <t>Реализация мероприятий муниципальной программы "Повышение безопасности дорожного движения в городе Урай" на 2013-2017 годы</t>
  </si>
  <si>
    <t>260 7000</t>
  </si>
  <si>
    <t>250 0000</t>
  </si>
  <si>
    <t>250 7000</t>
  </si>
  <si>
    <t>170 0000</t>
  </si>
  <si>
    <t>170 7000</t>
  </si>
  <si>
    <t>170 0059</t>
  </si>
  <si>
    <t>270 0000</t>
  </si>
  <si>
    <t>271 0000</t>
  </si>
  <si>
    <t>271 0059</t>
  </si>
  <si>
    <t>271 7000</t>
  </si>
  <si>
    <t>272 0000</t>
  </si>
  <si>
    <t>272 7000</t>
  </si>
  <si>
    <t>273 0000</t>
  </si>
  <si>
    <t>273 7000</t>
  </si>
  <si>
    <t>120 0000</t>
  </si>
  <si>
    <t>4.</t>
  </si>
  <si>
    <t>Комитет по финансам администрации города Урай</t>
  </si>
  <si>
    <t>050</t>
  </si>
  <si>
    <t xml:space="preserve"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Урай" на период до 2020 года </t>
  </si>
  <si>
    <t>Резервные фонды</t>
  </si>
  <si>
    <t>Резервные фонды местных администраций</t>
  </si>
  <si>
    <t>Резервные средства</t>
  </si>
  <si>
    <t>870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</si>
  <si>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</si>
  <si>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</si>
  <si>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</si>
  <si>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Обслуживание государственного (муниципального) долга</t>
  </si>
  <si>
    <t>700</t>
  </si>
  <si>
    <t xml:space="preserve">Обслуживание государственного долга муниципального образования </t>
  </si>
  <si>
    <t>730</t>
  </si>
  <si>
    <t>200 0000</t>
  </si>
  <si>
    <t>200 0204</t>
  </si>
  <si>
    <t>200 0074</t>
  </si>
  <si>
    <t>Реализация мероприятий муниципальной программы "Профилактика правонарушений на территории города Урай" на 2015-2017 годы</t>
  </si>
  <si>
    <t>130 7000</t>
  </si>
  <si>
    <t>800 0000</t>
  </si>
  <si>
    <t>Муниципальная программа "Развитие субъектов малого и среднего предпринимательства в городе Урай на 2011-2015 годы"</t>
  </si>
  <si>
    <t xml:space="preserve">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 </t>
  </si>
  <si>
    <t>Муниципальная программа "Совершенствование и развитие муниципального управления в городе Урай" на 2015-2017 годы</t>
  </si>
  <si>
    <t>Строительство (реконструкцию), капитальный ремонт и ремонт автомобильных дорог общего пользования местного значения в рамках подпрограммы  "Дорожное хозяйство" государственной программы "Развитие транспортной системы Ханты-Мансийского автономного округа-Югры на 2014-2020 годы"</t>
  </si>
  <si>
    <t>Муниципальная программа "Обустройство городских лесов города Урай на 2009-2018 годы"</t>
  </si>
  <si>
    <t>Реализация мероприятий муниципальной  программы "Обустройство городских лесов города Урай на 2009-2018 годы"</t>
  </si>
  <si>
    <t>090 7000</t>
  </si>
  <si>
    <t>090 0000</t>
  </si>
  <si>
    <t>800 0060</t>
  </si>
  <si>
    <t>Прочие мероприятия</t>
  </si>
  <si>
    <t xml:space="preserve"> Субсидии на модернизацию общедоступных муниципальных библиотек в рамках реализации подпрограммы  "Обеспечение прав граждан на доступ к культурным ценностям и информации" государственной программы "Развитие культуры и туризма в ХМАО-Югре на 2014-2020 годы" </t>
  </si>
  <si>
    <t>050 0059</t>
  </si>
  <si>
    <t>050 0000</t>
  </si>
  <si>
    <t>050 7000</t>
  </si>
  <si>
    <t>Муниципальная программа "Стимулирование жилищного строительства на территории города Урай на 2013-2015"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</si>
  <si>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</si>
  <si>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</si>
  <si>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Расходы на выплаты персоналу учреждений</t>
  </si>
  <si>
    <t xml:space="preserve">Фонд оплаты труда </t>
  </si>
  <si>
    <t>Социальная политика</t>
  </si>
  <si>
    <t>Пенсионное обеспечение</t>
  </si>
  <si>
    <t>Муниципальная программа "Совершентвавание и развитие муниципального управления в городе Урай"на 2015- 2017 год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</si>
  <si>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</si>
  <si>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</si>
  <si>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</si>
  <si>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</si>
  <si>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 и компенсации гражданам и иные социальные выплаты, кроме публичных нормативных обязательств</t>
  </si>
  <si>
    <t>321</t>
  </si>
  <si>
    <t>Социальное обеспечение населения</t>
  </si>
  <si>
    <t>Субсидии гражданам на приобретение жилья</t>
  </si>
  <si>
    <t>322</t>
  </si>
  <si>
    <t>Муниципальная программа "Обеспечение жильем молодых семей и молодых учителей" на 2013-2015 годы</t>
  </si>
  <si>
    <t>Охрана семьи и детства</t>
  </si>
  <si>
    <t>Приобретение товаров, работ, услуг в пользу граждан</t>
  </si>
  <si>
    <t>323</t>
  </si>
  <si>
    <t>Другие вопросы в области социальной политики</t>
  </si>
  <si>
    <t>Муниципальная программа "Поддержка социально ориентированных некоммерческих организаций в городе Урай" на 2015-2017 годы</t>
  </si>
  <si>
    <t>Субсидии отдельным общественным организациям и иным некоммерческим объединениям</t>
  </si>
  <si>
    <t>3.</t>
  </si>
  <si>
    <t xml:space="preserve">Управление образования администрации города Урай </t>
  </si>
  <si>
    <t>Дошкольное образование</t>
  </si>
  <si>
    <t>Муниципальная программа "Развитие образования города Урай" на 2014-2018 годы</t>
  </si>
  <si>
    <t>Расходы на обеспечение деятельности(оказание государственных и муниципальных услуг) муниципальных организаций</t>
  </si>
  <si>
    <t>Подпрограмма "Обеспечение условий для реализации образовательных программ"</t>
  </si>
  <si>
    <t>Подпрограмма  "Организация каникулярного отдыха детей и подростков"</t>
  </si>
  <si>
    <t>Другие вопросы в области образования</t>
  </si>
  <si>
    <t>Подпрограмма 2 «Развитие кадрового потенциала» муниципальной программы «Развитие образования города Урай» на 2014-2018 годы</t>
  </si>
  <si>
    <t>Подпрограмма "Организация каникулярного отдыха детей и подростков"</t>
  </si>
  <si>
    <t>Публичные нормативные социальные выплаты гражданам</t>
  </si>
  <si>
    <t>310</t>
  </si>
  <si>
    <t>Пособия и компенсации по публичным нормативным обязательствам</t>
  </si>
  <si>
    <t>313</t>
  </si>
  <si>
    <t xml:space="preserve">Другие вопросы в области социальной политики </t>
  </si>
  <si>
    <t>Фонд оплаты труда и страховые взносы</t>
  </si>
  <si>
    <t>Иные выплаты персоналу, за исключением фонда оплаты труда</t>
  </si>
  <si>
    <t>Пенсии</t>
  </si>
  <si>
    <t>211 0069</t>
  </si>
  <si>
    <t xml:space="preserve"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"Обеспечения мерами государственной поддержкой по улучшению жилищных условий отдельных категорий граждан"государственной программы "Обеспечение доступным и комфортным жильем жителей Ханты-Мансийского атономного округа-Югры в 2014-2020 годах" </t>
  </si>
  <si>
    <t>100 0000</t>
  </si>
  <si>
    <t>100 0070</t>
  </si>
  <si>
    <t>110 0000</t>
  </si>
  <si>
    <t>Муниципальная прорграмма "Поддержка социально ориентированных некоммерческих организаций в городе Урай" на 2015-2017 годы</t>
  </si>
  <si>
    <t>110 0070</t>
  </si>
  <si>
    <t>Муниципальная программа "Совершенствование и развитие муниципального управления в городе Урай"на 2015- 2017 год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</si>
  <si>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 в рамках подпрограммы 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годы"</t>
  </si>
  <si>
    <t>1.1.</t>
  </si>
  <si>
    <t>1.2.</t>
  </si>
  <si>
    <t>1.3.</t>
  </si>
  <si>
    <t>1.4.</t>
  </si>
  <si>
    <t>1.5.</t>
  </si>
  <si>
    <t>1.6.</t>
  </si>
  <si>
    <t>2.1.</t>
  </si>
  <si>
    <t>2.2.</t>
  </si>
  <si>
    <t>Предупреждение и ликвидация последствий чрезвычайных ситуаций природного и техногенного характера, гражданская оборона</t>
  </si>
  <si>
    <t>2.3.</t>
  </si>
  <si>
    <t>3.1.</t>
  </si>
  <si>
    <t>3.2.</t>
  </si>
  <si>
    <t>3.3.</t>
  </si>
  <si>
    <t>3.4.</t>
  </si>
  <si>
    <t>Дорожное хозяйство, всего</t>
  </si>
  <si>
    <t>3.4.1.</t>
  </si>
  <si>
    <t>в том числе средства дорожного фонда</t>
  </si>
  <si>
    <t>3.5.</t>
  </si>
  <si>
    <t>3.6.</t>
  </si>
  <si>
    <t>4.1.</t>
  </si>
  <si>
    <t>4.2.</t>
  </si>
  <si>
    <t>4.3.</t>
  </si>
  <si>
    <t>4.4.</t>
  </si>
  <si>
    <t>5.</t>
  </si>
  <si>
    <t>5.1.</t>
  </si>
  <si>
    <t>5.2.</t>
  </si>
  <si>
    <t>5.3.</t>
  </si>
  <si>
    <t>5.4.</t>
  </si>
  <si>
    <t>6.</t>
  </si>
  <si>
    <t>6.1.</t>
  </si>
  <si>
    <t>7.</t>
  </si>
  <si>
    <t>7.1.</t>
  </si>
  <si>
    <t>8.</t>
  </si>
  <si>
    <t>8.1.</t>
  </si>
  <si>
    <t>9.</t>
  </si>
  <si>
    <t>9.1.</t>
  </si>
  <si>
    <t>10.</t>
  </si>
  <si>
    <t>10.1.</t>
  </si>
  <si>
    <t xml:space="preserve"> классификации расходов бюджета городского округа город Урай на 2015 год</t>
  </si>
  <si>
    <t xml:space="preserve">                          группам (группам и подгруппам) видов расходов классификации расходов бюджета</t>
  </si>
  <si>
    <t>городского округа город Урай на 2015 год</t>
  </si>
  <si>
    <t>6.2.</t>
  </si>
  <si>
    <t xml:space="preserve">                        в ведомственной структуре расходов  на 2015 год</t>
  </si>
  <si>
    <t xml:space="preserve">Субсидии на мероприятия подпрограммы "обеспечение жильем молодых семей" федеральной целевой программы "Жилище" на 2011-2015 годы в рамках подпрограммы "Обеспечения мерами государственной поддержкой по улучшению жилищных условий отдельных категорий граждан"государственной программы "Обеспечение доступным и комфортным жильем жителей Ханты-Мансийского автономного округа-Югры в 2014-2020 годах" </t>
  </si>
  <si>
    <t>Реализация мероприятий муниципальной программы "Стимулирование жилищного строительства на территории города Урай на 2013-2015"</t>
  </si>
  <si>
    <t>Субсидия на приобретение жилья, проектирование и строительство объектов инженерной ифраструктуры территорий, предназначенных для жилищного строительства, в рамках подпрограммы "Содействие развитию жилищного строительства" государственной программы "Обеспечение доступным и комфортным жильем жителей Ханты-Мансийского автономного округа-Югры в 2014-2020 годах"</t>
  </si>
  <si>
    <t xml:space="preserve">Субвенция на осуществление полномочий пр обеспечению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  подпрограммы "Обеспечение мерами государственной поддержки по улучшению жилищных условий отдельных категорий граждан"  государственной программы "Обеспечение доступным и комфортным жильем жителей Ханты-Мансийского автономного округа-Югры в 2014-2020 годах" </t>
  </si>
  <si>
    <t>Субвенции на 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подпрограмма"Общее образование. Дополнительное образование детей" государственной программа Развитие образования в Ханты-Мансийском автономном округе-Югре" на 2014-2020 годы</t>
  </si>
  <si>
    <t>Субвенции на выплату единовременного пособия при всех формах устройства детей, лишенных родительского попечения, в семью подпрограммы "Дети Югры" государственная программа "Социальная поддержка жителей Ханты-Мансийского автономного округа – Югры" на 2014 – 2020 годы</t>
  </si>
  <si>
    <t>Субвенция на осуществление отдельного государственного полномочия Ханты-Мансийского автономного округа-Югры по присвоению спортивных разрядов и квалификационных категорий спортивных судей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округе-Югре на 2014-2020 годы"</t>
  </si>
  <si>
    <t>Субвенции на осуществление полномочий по созданию и обеспечению деятельности административных комиссий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</t>
  </si>
  <si>
    <t>Субвенции на осуществление полномочий по образованию и организации деятельности комиссий по делам несовершеннолетних и защите их прав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</si>
  <si>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сферах" государственной программы "Обеспечение прав и законных интересов населения Ханты-Мансийского автономного округа – Югры в отдельных сферах жизнедеятельности в 2014 – 2020 годах" за счет средств ОБ</t>
  </si>
  <si>
    <t xml:space="preserve">Субсидии на создание условий для деятельности добровольных формирований населения по охране общественного порядка в рамках подпрограммы "Профилактика правонарушений"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 </t>
  </si>
  <si>
    <t>Субвенции на осуществление полномочий по государственному управлению охраной труда в рамках подпрограммы "Улучшение условий и охраны труда в автономном округе" государственной программы "Содействие занятости населения в Ханты-Мансийском автономном округе – Югре на 2014–2020 годы"</t>
  </si>
  <si>
    <t xml:space="preserve">Субсидии на реконструкцию, модернизацию, строительство и капитальный ремонт объектов коммунального комплекса в рамках реализации 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2014 – 2020 годы </t>
  </si>
  <si>
    <t>Субвенциия на осуществление отдельного государственного полномочия Ханты-Мансийского автономного округа-Югры по присвоению спортивных разрядов и квалификационных категорий спортивных судей в рамках подпрограммы "Развитие массовой физической культуры и спорта" государственной программы "Развитие физической культуры и спорта в Ханты-мансийском автономном округе-Югре на 2014-2020 годы"</t>
  </si>
  <si>
    <t>Субсидия на строительство (реконструкцию), капитальный ремонт и ремонт автомобильных дорог общего пользования местного значения в рамках подпрограммы  "Дорожное хозяйство" государственной программы "Развитие транспортной системы Ханты-Мансийского автономного округа-Югры на 2014-2020 годы"</t>
  </si>
  <si>
    <t>Подпрограмма «Развитие кадрового потенциала» муниципальной программы «Развитие образования города Урай» на 2014-2018 годы</t>
  </si>
  <si>
    <t xml:space="preserve">Иные межбюджетные трансферты на реализациюдополнительных  мероприятий в сфере занятости населения в рамках подпрограммы "Дополнительные мероприятия в области содействия занятости населения" государственной программы "Содействие занятости населения в Ханты-Мансийском автономном округе-Югре" на 2014-2020 годы </t>
  </si>
  <si>
    <t>Расходы на обеспечение деятельности (оказание услуг) муниципальных учреждений</t>
  </si>
  <si>
    <t>160 7000</t>
  </si>
  <si>
    <t>110 7000</t>
  </si>
  <si>
    <t>340 0000</t>
  </si>
  <si>
    <t>360 0000</t>
  </si>
  <si>
    <t>274 0000</t>
  </si>
  <si>
    <t>274 7000</t>
  </si>
  <si>
    <t>211 0059</t>
  </si>
  <si>
    <t>250 0059</t>
  </si>
  <si>
    <t>350 0000</t>
  </si>
  <si>
    <t>350 7000</t>
  </si>
  <si>
    <t>021 0000</t>
  </si>
  <si>
    <t>020 0000</t>
  </si>
  <si>
    <t>022 0000</t>
  </si>
  <si>
    <t>021 0059</t>
  </si>
  <si>
    <t>060 0000</t>
  </si>
  <si>
    <t>060 0059</t>
  </si>
  <si>
    <t>023 0059</t>
  </si>
  <si>
    <t>060 7000</t>
  </si>
  <si>
    <t>300 0000</t>
  </si>
  <si>
    <t>300 0059</t>
  </si>
  <si>
    <t>300 7000</t>
  </si>
  <si>
    <t>021 0204</t>
  </si>
  <si>
    <t>021 7000</t>
  </si>
  <si>
    <t>022 7000</t>
  </si>
  <si>
    <t>023 0000</t>
  </si>
  <si>
    <t>023 7000</t>
  </si>
  <si>
    <t>024 0000</t>
  </si>
  <si>
    <t>024 7000</t>
  </si>
  <si>
    <t>4</t>
  </si>
  <si>
    <t>5</t>
  </si>
  <si>
    <t>11.</t>
  </si>
  <si>
    <t>12.</t>
  </si>
  <si>
    <t>13.</t>
  </si>
  <si>
    <t xml:space="preserve"> Муниципальная программа «Совершенствование и развитие муниципального управления в городе Урай» на 2015-2017 год</t>
  </si>
  <si>
    <t>Подпрограмма I «Создание условий для совершенствования системы муниципального управления»</t>
  </si>
  <si>
    <t>Подпрограмма III «Развитие муниципальной службы и резерва управленческих кадров»</t>
  </si>
  <si>
    <t>Подпрограмма IV «Управление и распоряжение муниципальным имуществом муниципального образования город Урай»</t>
  </si>
  <si>
    <t>14.</t>
  </si>
  <si>
    <t>Муниципальная программа "Защита населения и территории городского округа город Урай от чрезвычайных ситуаций, совершенствование гражданской обороны" на 2013-2018 годы</t>
  </si>
  <si>
    <t>15.</t>
  </si>
  <si>
    <t>18.</t>
  </si>
  <si>
    <t>19.</t>
  </si>
  <si>
    <t>20.</t>
  </si>
  <si>
    <t>Подпрограмма 1 "Модернизация образования"</t>
  </si>
  <si>
    <t>Подпрограмма 3 "Обеспечение условий для реализации образовательных программ"</t>
  </si>
  <si>
    <t>Подпрограмма 4 "Организация каникулярного отдыха детей и подростков"</t>
  </si>
  <si>
    <t>21.</t>
  </si>
  <si>
    <t>22.</t>
  </si>
  <si>
    <t>23.</t>
  </si>
  <si>
    <t>Муниципальная программа "Обеспечение градостроительной деятельности на территории города Урай" на 2015-2017 годы"</t>
  </si>
  <si>
    <t>Подпрограмма 1 «Обеспечение территории города Урай документами градорегулирования»</t>
  </si>
  <si>
    <t>Подпрограмма 2 «Управление земельными ресурсами»</t>
  </si>
  <si>
    <t>Подпрограмма 3 «Развитие информационной системы градостроительной деятельности»</t>
  </si>
  <si>
    <t>Подпрограмма 4 «Благоустройство и озеленение города Урай»</t>
  </si>
  <si>
    <t>24.</t>
  </si>
  <si>
    <t>Муниципальная программа «Поддержка социально ориентированных некоммерческих организаций в городе Урай» на 2015-2017 годы</t>
  </si>
  <si>
    <t>бюджета городского округа город Урай на 2015 год</t>
  </si>
  <si>
    <t>Итого расходов</t>
  </si>
  <si>
    <t>Муниципальная программа "Укрепление пожарной безопасности в городе Урай" на 2011-2015 годы</t>
  </si>
  <si>
    <t>Муниципальная программа "Информационное общество - Урай" на 2013-2015 годы</t>
  </si>
  <si>
    <t>Муниципальная программа "Реализация национального проекта "Развитие агропромышленного комплекса на территории города Урай" на 2011-2015 годы</t>
  </si>
  <si>
    <t>Муниципальная программа "Развитие субъектов малого и среднего предпринимательства в городе Урай" на 2011-2015 годы</t>
  </si>
  <si>
    <t>Подпрограмма 2 Развитие кадрового потенциала:</t>
  </si>
  <si>
    <t>Муниципальная программа "Стимулирование жилищного строительства на территории города Урай" на 2013-2015 годы</t>
  </si>
  <si>
    <t>Муниципальная программа «Обеспечение жильем молодых семей и молодых учителей» на 2013-2015 годы</t>
  </si>
  <si>
    <t>Расходы, осуществляемые за счет субсидий из бюджета автономного округа</t>
  </si>
  <si>
    <r>
      <t>Расходы на обеспечение деятельности</t>
    </r>
    <r>
      <rPr>
        <sz val="9"/>
        <color theme="1"/>
        <rFont val="Times New Roman"/>
        <family val="1"/>
        <charset val="204"/>
      </rPr>
      <t>(оказание услуг</t>
    </r>
    <r>
      <rPr>
        <sz val="10"/>
        <color theme="1"/>
        <rFont val="Times New Roman"/>
        <family val="1"/>
        <charset val="204"/>
      </rPr>
      <t>) муниципальных организаций</t>
    </r>
  </si>
  <si>
    <t>16.</t>
  </si>
  <si>
    <t>17.</t>
  </si>
  <si>
    <t>200 0070</t>
  </si>
  <si>
    <t>200 0073</t>
  </si>
  <si>
    <t>130 5520</t>
  </si>
  <si>
    <t>130 5589</t>
  </si>
  <si>
    <t xml:space="preserve">Муниципальная программа "Совершенствование и развитие муниципального управления в городе Урай" на 2015-2017 годы </t>
  </si>
  <si>
    <t xml:space="preserve">Реализация мероприятий подпрограммы "Развитие муниципальной службы и резерва управленческих кадров"муниципальной программы "Совершенствование и развитие муниципального управления в городе Урай" на 2015-2017 годы </t>
  </si>
  <si>
    <t xml:space="preserve">Реализация мероприятий подпрограммы "Управление и распоряжение муниципальным имуществом муниципального образования город Урай"муниципальной программы "Совершенствование и развитие муниципального управления в городе Урай" на 2015-2017 годы  </t>
  </si>
  <si>
    <t>211 5930</t>
  </si>
  <si>
    <t>211 5931</t>
  </si>
  <si>
    <t>130 5443</t>
  </si>
  <si>
    <t>130 5431</t>
  </si>
  <si>
    <t>140 5414</t>
  </si>
  <si>
    <t>140 5431</t>
  </si>
  <si>
    <t>211 5604</t>
  </si>
  <si>
    <t>211 6604</t>
  </si>
  <si>
    <t>211 5683</t>
  </si>
  <si>
    <t>Непрограммные расходы</t>
  </si>
  <si>
    <t>800 5522</t>
  </si>
  <si>
    <t>800 5528</t>
  </si>
  <si>
    <t>180 5419</t>
  </si>
  <si>
    <t>180 5431</t>
  </si>
  <si>
    <t>Ведомственная программа "Содержание жилищного, дорожного хозяйства и объектов благоустройства города Урай" на 2015-2017 годы</t>
  </si>
  <si>
    <t xml:space="preserve">Реализация мероприятий ведомственной программы "Содержание жилищного, дорожного хозяйства и объектов благоустройства города Урай" на 2015-2017 годы </t>
  </si>
  <si>
    <t>Реализация мероприятий муниципальной программы "Развитие субъектов малого и среднего предпринимательства в городе Урай на 2011-2015 годы"</t>
  </si>
  <si>
    <t>211 5513</t>
  </si>
  <si>
    <t>110 5404</t>
  </si>
  <si>
    <t>110 5431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</si>
  <si>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годах"(федеральный бюджет)</t>
  </si>
  <si>
    <t>Софинансирование из средств местного бюджета мероприятий по содействию трудоустройству граждан</t>
  </si>
  <si>
    <t xml:space="preserve">Реализация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округе-Югре" на 2014-2020 годы </t>
  </si>
  <si>
    <t>211 7000</t>
  </si>
  <si>
    <t>160 0000</t>
  </si>
  <si>
    <t>340 5431</t>
  </si>
  <si>
    <t>340 6431</t>
  </si>
  <si>
    <t>120 5430</t>
  </si>
  <si>
    <t>120 5431</t>
  </si>
  <si>
    <t>360 5404</t>
  </si>
  <si>
    <t>360 5431</t>
  </si>
  <si>
    <t xml:space="preserve">Расходы на обеспечение деятельности (оказание муниципальных услуг) муниципальных учреждений в рамках реализации  ведомственной программы "Содержание жилищного, дорожного хозяйства и объектов благоустройства города Урай" на 2015-2017 годы </t>
  </si>
  <si>
    <t>120 7000</t>
  </si>
  <si>
    <t>Реализация мероприятий муниципальной программы "Капитальный ремонт и реконструкция систем коммунальной инфраструктуры города Урай на 2014-2020 годы"</t>
  </si>
  <si>
    <t xml:space="preserve">05 </t>
  </si>
  <si>
    <t>Подпрограмма "Создание условий для совершенствования системы муниципального управления" муниципальной программы "Совершенствование и развитие муниципального управления в городе Урай" на 2015-2017 годы</t>
  </si>
  <si>
    <t>274 5431</t>
  </si>
  <si>
    <t xml:space="preserve">Непрограммные расходы </t>
  </si>
  <si>
    <t>800 5529</t>
  </si>
  <si>
    <t>800 5516</t>
  </si>
  <si>
    <t>050 5417</t>
  </si>
  <si>
    <t>Субсидия на обновление материально-технической базы муниципальных детских школ искусств (по видам искусств) в сфере культуры в рамках подпрограммы "Обеспечение прав граждан на доступ к культурным ценностям и информации" Государственная программа "Развитие культуры и туризма в Ханты-Мансийском автономном округе – Югре на 2014 – 2020 годы"</t>
  </si>
  <si>
    <t>050 5431</t>
  </si>
  <si>
    <t>050 5471</t>
  </si>
  <si>
    <t>060 5471</t>
  </si>
  <si>
    <t>Субвенции на реализацию дошкольными образовательными организациями основных общеобразовательных программ дошкольного образования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</si>
  <si>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021 5503</t>
  </si>
  <si>
    <t>Подпрограмма "Модернизация образования" муниципальной программы "Развитие образования города Урай" на 2014-2018 годы</t>
  </si>
  <si>
    <t>Субвенции на реализацию основных общеобразовательных программ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</si>
  <si>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021 5502</t>
  </si>
  <si>
    <t xml:space="preserve"> Субвенции на информационное обеспечение общеобразовательных организаций в части доступа к образовательным ресурсам сети "Интернет"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</si>
  <si>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021 5506</t>
  </si>
  <si>
    <t>021 5471</t>
  </si>
  <si>
    <t xml:space="preserve"> 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"Общее образование. Дополнительное образование детей" государственной программы "Развитие образования в ХМАО-Югре" на 2014-2020 годы</t>
  </si>
  <si>
    <t>023 5504</t>
  </si>
  <si>
    <t>Реализация мероприятий подпрограммы "Обеспечение условий для реализации образовательных программ" муниципальной программы "Развитие образования города Урай" на 2014-2018 годы</t>
  </si>
  <si>
    <t>Реализация мероприятий подпрограммы «Развитие кадрового потенциала» муниципальной программы «Развитие образования города Урай» на 2014-2018 годыпрограммы</t>
  </si>
  <si>
    <t>Субсидии на оплату стоимости питания детям школьного возраста в оздоровительных лагерях с дневным пребыванием детей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</si>
  <si>
    <t>024 5407</t>
  </si>
  <si>
    <t>024 5431</t>
  </si>
  <si>
    <t>Субвенция на организацию отдыха и оздоровление детей  в рамках подпрограммы "Дети Югры" государственной программы "Социальная поддержка жителей Ханты-Мансийского автономного округа – Югры" на 2014 – 2020 годы</t>
  </si>
  <si>
    <t>024 5510</t>
  </si>
  <si>
    <t>Реализация мероприятий подпрограммы "Организация каникулярного отдыха детей и подростков" муниципальной программы «Развитие образования города Урай» на 2014-2018 годы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</si>
  <si>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программы "Общее образование.Дополнительное образование детей" государственной программы "Развитие образования в ХМАО-Югре на 2014-2020 годы"</t>
  </si>
  <si>
    <t>800 5507</t>
  </si>
  <si>
    <t>050 5144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</si>
  <si>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"Обеспечение прав граждан на доступ к культурным ценностям и информации" государственной программы "Развитие культуры и туризма в Ханты-Мансийском автономном округе – Югре на 2014–2020 годы" за счет средств федерального бюджета</t>
  </si>
  <si>
    <t>050 5418</t>
  </si>
  <si>
    <t>211 5517</t>
  </si>
  <si>
    <t>060 5530</t>
  </si>
  <si>
    <t>800 5260</t>
  </si>
  <si>
    <t>800 5508</t>
  </si>
  <si>
    <t>800 5512</t>
  </si>
  <si>
    <t>800 5509</t>
  </si>
  <si>
    <t>800 5511</t>
  </si>
  <si>
    <t>800 5135</t>
  </si>
  <si>
    <t>370 0000</t>
  </si>
  <si>
    <t>370 5440</t>
  </si>
  <si>
    <t>370 5431</t>
  </si>
  <si>
    <t>Иные выплаты за исключением фонда оплаты труда государственных (муниципальных) органов, лицам привлекаемым согласно законодательству для выполнения отдельных полномочий</t>
  </si>
  <si>
    <t>123</t>
  </si>
  <si>
    <t xml:space="preserve">(муниципальным программам и непрограммным направлениям деятельности), </t>
  </si>
  <si>
    <t xml:space="preserve">       (муниципальным программам и непрограммным направлениям деятельности), 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</si>
  <si>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в рамках подпрограммы "Создание условий для выполнения функций, направленных на обеспечение прав и законных интересов жителей Ханты-Мансийского автономного округа – Югры в отдельных сферах" государственной программы "Реализация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Ханты-Мансийском автономном округе-Югре в 2014-2020 годах" (федеральный бюджет)</t>
  </si>
  <si>
    <t>3</t>
  </si>
  <si>
    <t>Расходы на обеспечение деятельности (оказание муниципальных услуг) муниципальных учреждений в рамках реализации муниципальной программы "Совершенствование и развитие муниципального управления в городе Урай" на 2015-2017 годы</t>
  </si>
  <si>
    <t>Другие вопросы в области физической культуры и спорта</t>
  </si>
  <si>
    <t>8.2.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</si>
  <si>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«Об актах гражданского состояния» полномочий Российской Федерации на государственную регистрацию актов гражданского состояния в рамках подпрограммы «Создание условий для выполнения функций, направленных на обеспечение прав и законных интересов жителей ХМАО – Югры в отдельных сферах» государственной программы «Реализация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ХМАО – Югре в 2014-2020 годах» </t>
  </si>
  <si>
    <t xml:space="preserve">Иные межбюджетные трансферты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ХМАО-Югре на 2014-2020 годы» </t>
  </si>
  <si>
    <t xml:space="preserve">Иные межбюджетные трансферты на реализацию дополнительных мероприятий в сфере занятости населения в рамках подпрограммы «Дополнительные мероприятия в области содействия занятости населения» государственной  программы «Содействие занятости населения в ХМАО-Югре на 2014-2020 годы» </t>
  </si>
  <si>
    <t xml:space="preserve">Субвенция на осуществление полномочий по государственному управлению охраной труда в рамках подпрограммы «Улучшение условий и охраны труда в автономном округе» государственной программы «Содействие занятости населения в ХМАО-Югре на 2014-2020 годы» </t>
  </si>
  <si>
    <t xml:space="preserve">Субвенция на осуществление полномочий по хранению, комплектованию, учету и использованию архивных документов, относящихся к государственной собственности автономного округа,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 </t>
  </si>
  <si>
    <t xml:space="preserve">Субсидия на создание общественных  спасательных постов в местах массового отдыха людей на водных объектах в рамках подпрограммы «Организация и обеспечение мероприятий в сфере гражданской обороны, защиты населения и территории ХМАО - Югры от чрезвычайных ситуаций» государственной программы «Защита населения и территорий от чрезвычайных ситуаций, обеспечение пожарной безопасности в ХМАО – Югре на 2014 – 2020 годы» 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</si>
  <si>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2012–2017 годы" в рамках подпрограммы "Поддержание устойчивого исполнения бюджетов муниципальных образований автономного округа"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 – Югры на 2014–2020 годы"</t>
  </si>
  <si>
    <t>Субвенция на реализацию основных общеобразовательных программ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</si>
  <si>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>Субвенция на реализацию дошкольными образовательными организациями основных общеобразовательных программ дошкольного образования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</si>
  <si>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>Субвенция на информационное обеспечение общеобразовательных организаций в части доступа к образовательным ресурсам сети «Интернет»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</si>
  <si>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>Субвенция на предоставление обучающимся 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«Общее образование. Дополнительное образование детей» государственной программы «Развитие образования в ХМАО-Югре» на 2014-2020 годы</t>
  </si>
  <si>
    <t>Субсидия на оплату стоимости питания детей школьного возраста в оздоровительных лагерях с дневным пребыванием детей в рамках подпрограммы «Дети Югры» государственной программы «Социальная поддержка жителей ХМАО – Югры» на 2014 – 2020 годы</t>
  </si>
  <si>
    <t xml:space="preserve">Субвенция на организацию отдыха и оздоровления детей в рамках подпрограммы «Дети Югры» государственной программы «Социальная поддержка жителей ХМАО – Югры» на 2014 – 2020 годы </t>
  </si>
  <si>
    <t xml:space="preserve"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 </t>
  </si>
  <si>
    <t>Субсидия на содействие развитию исторических и иных местных традиций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годы»</t>
  </si>
  <si>
    <t>Субсидия на обновление материально-технической базы муниципальных детских школ искусств (по видам искусств) в сфере культуры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</t>
  </si>
  <si>
    <t>Субсидия на модернизацию общедоступных муниципальных библиотек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ХМАО-Югре на 2014-2020 годы»</t>
  </si>
  <si>
    <t>Субвенция на осуществление отдельного государственного полномочия ХМАО-Югры по присвоению спортивных разрядов и квалификационных категорий спортивных судей в рамках подпрограммы «Развитие массовой физической культуры и спорта» государственной программы «Развитие физической культуры и спорта в ХМАО – Югре на 2014 – 2020 годы»</t>
  </si>
  <si>
    <t>Субсидия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жильем жителей ХМАО – Югры в 2014-2020 годах"</t>
  </si>
  <si>
    <t xml:space="preserve">Субсидия на реконструкцию, расширение, модернизацию, строительство объектов коммунального комплекса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ХМАО – Югре» на 2014 – 2020 годы </t>
  </si>
  <si>
    <t xml:space="preserve">Субсидия на создание условий для деятельности добровольных формирований населения по охране общественного порядка в рамках подпрограммы «Профилактика правонарушений» государственной программы «Реализация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ХМАО – Югре в 2014-2020 годах» </t>
  </si>
  <si>
    <t xml:space="preserve">Субвенция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«Реализация государственной политики в сфере обеспечения общественного порядка, отдельных прав и законных интересов граждан, межнационального согласия и антинаркотической деятельности в ХМАО – Югре в 2014-2020 годах» </t>
  </si>
  <si>
    <t>Субвенция на осуществление полномочий по образованию и организации деятельности комиссий по делам несовершеннолетних и защите их прав</t>
  </si>
  <si>
    <t xml:space="preserve">Субсидия на строительство (реконструкцию), капитальный ремонт и ремонт автомобильных дорог общего пользования местного значения в рамках подпрограммы «Дорожное хозяйство» государственной программы «Развитие транспортной системы ХМАО-Югры на 2014-2020 годы»  </t>
  </si>
  <si>
    <t>Ведомственная целевая программа «Содержание жилищного, дорожного хозяйства и объектов благоустройства города Урай» на 2015-2017 годы</t>
  </si>
  <si>
    <t xml:space="preserve">Субсидия на приобретение жилья, проектирование и строительство объектов инженерной инфраструктуры территорий, предназначенных для жилищного строительства, в рамках подпрограммы «Содействие развитию жилищного строительства» государственной программы «Обеспечение доступным и комфортным жильем жителей ХМАО – Югры в 2014-2020 годах» </t>
  </si>
  <si>
    <t xml:space="preserve">Субсидия на мероприятия подпрограммы «Обеспечение жильем молодых семей» федеральной целевой программы «Жилище» на 2011-2015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 программы «Обеспечение доступным и комфортным жильем жителей ХМАО-Югры в 2014-2020 годах» </t>
  </si>
  <si>
    <t xml:space="preserve">Субсидии на реконструкцию, расширение, модернизацию, строительство и капитальный ремонт объектов коммунального комплекса в рамках реализации  подпрограммы "Создание условий для обеспечения качественными коммунальными услугами" государственной программы "Развитие жилищно-коммунального комплекса и повышение энергетической эффективности в Ханты-Мансийском автономном округе – Югре" на 2014 – 2020 годы </t>
  </si>
  <si>
    <t>023 6404</t>
  </si>
  <si>
    <t xml:space="preserve">Софинансирование  расходов на оплату стоимости питания детей школьного возраста в оздоровительных лагерях с дневным пребыванием детей за счет субсидии на развитие общественной инфраструктуры и реализацию приоритетных направлений развития </t>
  </si>
  <si>
    <t xml:space="preserve">Софинансирование расходов на оплату стоимости питания детей школьного возраста в оздоровительных лагерях с дневным пребыванием детей из средств местного бюджета </t>
  </si>
  <si>
    <t>Софинансирование расходов на создание условий для деятельности добровольных формирований населения по охране общественного порядка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</si>
  <si>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создание условий для деятельности добровольных формирований населения по охране общественного порядка из средств местного бюджета </t>
  </si>
  <si>
    <t>130 6443</t>
  </si>
  <si>
    <t>Софинансирование расходов на создание общественных  спасательных постов в местах массового отдыха людей на водных объектах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</si>
  <si>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создание общественных  спасательных постов в местах массового отдыха людей на водных объектах  из средств местного бюджета </t>
  </si>
  <si>
    <t>140 6414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</si>
  <si>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</si>
  <si>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строительство (реконструкцию), капитальный ремонт и ремонт автомобильных дорог общего пользования местного значения из средств местного бюджета </t>
  </si>
  <si>
    <t>180 6419</t>
  </si>
  <si>
    <t xml:space="preserve"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за счет субсидии на развитие общественной инфраструктуры и реализацию приоритетных направлений развития </t>
  </si>
  <si>
    <t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из средств местного бюджета</t>
  </si>
  <si>
    <t>110 6404</t>
  </si>
  <si>
    <t>Софинансирование расходов на капитальный ремонт многоквартирных домов за счет субсидии на развитие общественной инфраструктуры и реализацию приоритетных направлений развития</t>
  </si>
  <si>
    <t>Софинансирование расходов на капитальный ремонт многоквартирных домов из средств местного бюджета</t>
  </si>
  <si>
    <t>Софинансирование расходов на реконструкцию, расширение, модернизацию, строительство объектов коммунального комплекса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</si>
  <si>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реконструкцию, расширение, модернизацию, строительство объектов коммунального комплекса из средств местного бюджета </t>
  </si>
  <si>
    <t>120 6430</t>
  </si>
  <si>
    <t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за счет субсидии на развитие общественной инфраструктуры и реализацию приоритетных направлений развития</t>
  </si>
  <si>
    <t xml:space="preserve">Софинансирование расходов на приобретение жилья, проектирование и строительство объектов инженерной инфраструктуры территорий, предназначенных для жилищного строительства, из средств местного бюджета </t>
  </si>
  <si>
    <t>360 6404</t>
  </si>
  <si>
    <t>Софинансирование расходов на реконструкцию, расширение, модернизацию, строительство и капитальный ремонт объектов коммунального комплекса за счет субсидии на развитие общественной инфраструктуры и реализацию приоритетных направлений развития</t>
  </si>
  <si>
    <t>361 5431</t>
  </si>
  <si>
    <t xml:space="preserve">Софинансирование расходов на реконструкцию, расширение, модернизацию, строительство и капитальный ремонт объектов коммунального комплекса за счет субсидии на развитие общественной инфраструктуры и реализацию приоритетных направлений развития из средств местного бюджета </t>
  </si>
  <si>
    <t>361 6430</t>
  </si>
  <si>
    <t xml:space="preserve">Софинансирование расходов на благоустройство домовых территорий за счет субсидии на развитие общественной инфраструктуры и реализацию приоритетных направлений развития </t>
  </si>
  <si>
    <t xml:space="preserve">Софинансирование расходов на благоустройство домовых территорий из средств местного бюджета </t>
  </si>
  <si>
    <t>274 6432</t>
  </si>
  <si>
    <t>Софинансирование расходов на обновление материально-технической базы муниципальных детских школ искусств (по видам искусств) в сфере культуры за счет субсидии на развитие общественной инфраструктуры и реализацию приоритетных направлений развития</t>
  </si>
  <si>
    <t>051 5431</t>
  </si>
  <si>
    <t>Софинансирование расходов на обновление материально-технической базы муниципальных детских школ искусств (по видам искусств) в сфере культуры из средств местного бюджета</t>
  </si>
  <si>
    <t>050 6417</t>
  </si>
  <si>
    <t xml:space="preserve">Софинансирование расходов на модернизацию общедоступных муниципальных библиотек за счет субсидии на развитие общественной инфраструктуры и реализацию приоритетных направлений развития </t>
  </si>
  <si>
    <t>Софинансирование расходов на модернизацию общедоступных муниципальных библиотек из средств местного бюджета</t>
  </si>
  <si>
    <t>050 6418</t>
  </si>
  <si>
    <t>Софинансирование мероприятия подпрограммы «Обеспечение жильем молодых семей» федеральной целевой программы «Жилище» на 2011-2015 годы за счет субсидии на развитие общественной инфраструктуры и реализацию приоритетных направлений развития</t>
  </si>
  <si>
    <t>Софинансирование расходов на мероприятия подпрограммы «Обеспечение жильем молодых семей» федеральной целевой программы «Жилище» на 2011-2015 годы из средств местного бюджета</t>
  </si>
  <si>
    <t>370 6440</t>
  </si>
  <si>
    <t>024 6407</t>
  </si>
  <si>
    <t>Софинансирование расходов на содействие развитию исторических и иных местных традиций из средств местного бюджета</t>
  </si>
  <si>
    <t>Расходы на обеспечение деятельности муниципальных учреждений</t>
  </si>
  <si>
    <t>Расходы на обслуживание муниципального долга</t>
  </si>
  <si>
    <t>Резервный фонд местных администраций</t>
  </si>
  <si>
    <t xml:space="preserve">Софинансирование мероприятий по содействию трудоустройству граждан (общественные работы) из средств местного бюджета </t>
  </si>
  <si>
    <t xml:space="preserve">Реализация мероприятий ведомственной целевой программы </t>
  </si>
  <si>
    <t xml:space="preserve">Субсидия на реконструкцию, расширение, модернизацию, строительство и капитальный ремонт объектов коммунального комплекса в рамках подпрограммы «Создание условий для обеспечения качественными коммунальными услугами» государственной  программы «Развитие жилищно-коммунального комплекса и повышение энергетической эффективности в ХМАО – Югре на 2014-2020 годы» </t>
  </si>
  <si>
    <t>361 5430</t>
  </si>
  <si>
    <t>Субвенция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подпрограммы «Дети Югры» государственной программы «Социальная поддержка жителей ХМАО – Югры» на 2014–2020 годы</t>
  </si>
  <si>
    <t>Субвенция на осуществление деятельности по опеке и попечительству в рамках подпрограммы «Дети Югры» государственной программы «Социальная поддержка жителей ХМАО – Югры» на 2014–2020 годы</t>
  </si>
  <si>
    <t>Субвенция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«Преодоление социальной исключенности» государственной программы «Социальная поддержка жителей ХМАО – Югры» на 2014–2020 годы</t>
  </si>
  <si>
    <t>Субвенция на обеспечение дополнительных гарантий прав на жилое помещение детей-сирот и детей, оставшихся без попечения родителей, лиц из числа детей-сирот, детей, оставшихся без попечения родителей в рамках подпрограммы «Преодоление социальной исключенности» государственной программы «Социальная поддержка жителей ХМАО – Югры» на 2014–2020 годы</t>
  </si>
  <si>
    <t xml:space="preserve">Субвенция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социально-ориентированным розничным тарифам и сжиженного газа по социально-ориентированным розничным ценам, в рамках подпрограммы  «Обеспечение равных прав потребителей на получение энергетических  ресурсов» государственной программы «Развитие жилищно-коммунального комплекса и повышение энергетической эффективности в ХМАО – Югре на 2014 – 2020 годы»   </t>
  </si>
  <si>
    <t>Субвенция на поддержку животноводства, переработки и реализации продукции животноводства рамках подпрограммы «Развитие животноводства, переработки и реализации продукции животноводства» государственной программы «Развитие агропромышленного комплекса и рынков сельскохозяйственной продукции, сырья и продовольствия в ХМАО-Югре в 2014-2020 годах»</t>
  </si>
  <si>
    <t>Субвенция на проведение мероприятий по предупреждению и ликвидации болезней животных, их лечению, защите населения от болезней, общих для человека и животных, в рамках подпрограммы «Обеспечение стабильной благополучной эпизоотической обстановки в автономном округе и защита населения от болезней, общих для человека и животных» государственной программы «Развитие агропромышленного комплекса и рынков сельскохозяйственной продукции, сырья и продовольствия в ХМАО-Югре в 2014-2020 годах»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</si>
  <si>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подпрограммы 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жильем жителей ХМАО-Югры в 2014-2020 годах»</t>
  </si>
  <si>
    <t>243</t>
  </si>
  <si>
    <t>Закупка товаров, работ, услуг в целях капитального ремонта государственного (муниципального ) имущества</t>
  </si>
  <si>
    <t>274 5402</t>
  </si>
  <si>
    <t>274 6402</t>
  </si>
  <si>
    <t xml:space="preserve">Реализация мероприятий подпрограммы "Модернизация образования" муниципальной программы "Развитие образования города Урай" на 2014-2018 годы </t>
  </si>
  <si>
    <t xml:space="preserve"> </t>
  </si>
  <si>
    <t>Приложение №8.1</t>
  </si>
  <si>
    <t>"О бюджете городского округа город Урай на 2015 год</t>
  </si>
  <si>
    <t>и плановый период 2016 и 2017 годов"</t>
  </si>
  <si>
    <t>к решению Думы города Урай от 22.12.2014 №73 "</t>
  </si>
  <si>
    <t>Здравоохранение</t>
  </si>
  <si>
    <t>Другие вопросы в области здравоохранения</t>
  </si>
  <si>
    <t>Муниципальная программа "Модернизация здравоохранения муниципального оьразования городской округ город Урай" на 2013-2017 годы</t>
  </si>
  <si>
    <t>Софинансирование из средств местного бюджета субсидии на реализацию подпрограммы "Территориальное планирование учреждений здравоохранения автономного округа" государственной программы "Развитие зравоохранения на 2014-2020 годы"</t>
  </si>
  <si>
    <t>010 6447</t>
  </si>
  <si>
    <t>Подпрограмма "Обеспечение условий для реализации образовательных программ" муниципальной программы "Развитие образования города Урай" на 2014-2018 годы</t>
  </si>
  <si>
    <t xml:space="preserve">Реализация мероприятий муниципальной программы "Развитие образования города Урай" на 2014-2018 годы подпрограммы "Обеспечение условий для реализации образовательных программ" </t>
  </si>
  <si>
    <t>0237000</t>
  </si>
  <si>
    <t>Прочие меприятия</t>
  </si>
  <si>
    <t xml:space="preserve">Реализация мероприятий муниципальной программы "Проектирование и строительство инженерных систем коммунальной инфраструктуры в городе Урай"на 2014-2020 годы </t>
  </si>
  <si>
    <t>360 7000</t>
  </si>
  <si>
    <t>060 6409</t>
  </si>
  <si>
    <t>800 5683</t>
  </si>
  <si>
    <t>010 0000</t>
  </si>
  <si>
    <t xml:space="preserve">Обслуживание муниципального образования </t>
  </si>
  <si>
    <t>Иные межбюджетные трансферты в рамках реализации наказов избирателей депутатам Думы ХМАО-Югры</t>
  </si>
  <si>
    <t>800 5608</t>
  </si>
  <si>
    <t>Софинансирование расходов на обеспечение комплексной безопасности и комфортных условий образовательного процесса из средств местного бюджета</t>
  </si>
  <si>
    <t>630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</si>
  <si>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</si>
  <si>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 и иным некоммерческим организациям</t>
  </si>
  <si>
    <t>Приложение №6.1</t>
  </si>
  <si>
    <t xml:space="preserve">         Изменение распределения бюджетных ассигнований  по разделам, подразделам, целевым статьям </t>
  </si>
  <si>
    <t>8.3.</t>
  </si>
  <si>
    <t>8.4.</t>
  </si>
  <si>
    <t>9.2.</t>
  </si>
  <si>
    <t>11.1.</t>
  </si>
  <si>
    <t>Приложение №10.1</t>
  </si>
  <si>
    <t>Приложение №12.1</t>
  </si>
  <si>
    <t>25.</t>
  </si>
  <si>
    <t>Муниципальная программа "Модернизация здравоохранения муниципального образования городской округ город Урай" на 2013-2017 годы</t>
  </si>
  <si>
    <t>Софинансирование из средств местного бюджета субсидии на реализацию подпрограммы "Развитие массовой физической культуры и спотра" государственной программы "Развитие физической культуры и спорта в ХМАО-Югре на 2014-2020 годы"</t>
  </si>
  <si>
    <t xml:space="preserve">            Изменения распределения бюджетных ассигнований по разделам, подразделам, целевым статьям </t>
  </si>
  <si>
    <t xml:space="preserve">Реализация мероприятий подпрограммы "Создание условий для совершенствования системы муниципального управления" муниципальной программы "Совершенствование и развитие муниципального управления в городе Урай" на 2015-2017 годы </t>
  </si>
  <si>
    <t xml:space="preserve">Подпрограмма "Создание условий для совершенствования системы муниципального управления" Муниципальная программа "Совершенствование и развитие муниципального управления в городе Урай" на 2015-2017 годы </t>
  </si>
  <si>
    <t>Подпрограмма "Управление и распоряжение муниципальным имуществом муниципального образования город Урай" муниципальной программы "Совершенствование и развитие муниципального управления в городе Урай" на 2015-2017 год</t>
  </si>
  <si>
    <t xml:space="preserve">Реализация мероприятий Подпрограмма "Благоустройство и озеленение города Урай" муниципальной программы "Обеспечение градостроительной деятельности на территории города Урай" на 2015-2017 годы </t>
  </si>
  <si>
    <t>в том числе остатки 2014 года соглсано статьи 7 Решения Думы города Урай от 22.12.2014 №73:</t>
  </si>
  <si>
    <t>Изменения распределения бюджетных ассигнований  по разделам и подразделам</t>
  </si>
  <si>
    <t>Изменения в перечне  муниципальных программ</t>
  </si>
  <si>
    <t>в том числе остатки 2014 года согласно статьи 7 Решения Думы города Урай от 22.12.2014 №73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</si>
</sst>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#,##0.0"/>
    <numFmt numFmtId="166" formatCode="0.0"/>
    <numFmt numFmtId="167" formatCode="#,##0.0;[Red]\-#,##0.0;0.0"/>
    <numFmt numFmtId="168" formatCode="&quot;+&quot;\ #,##0.0;&quot;-&quot;\ #,##0.0;&quot;&quot;\ 0.0"/>
    <numFmt numFmtId="169" formatCode="_(* #,##0.0_);_(* \(#,##0.0\);_(* &quot;-&quot;??_);_(@_)"/>
    <numFmt numFmtId="170" formatCode="_-* #,##0.0_р_._-;\-* #,##0.0_р_._-;_-* &quot;-&quot;?_р_._-;_-@_-"/>
    <numFmt numFmtId="171" formatCode="_-* #,##0.0\ _₽_-;\-* #,##0.0\ _₽_-;_-* &quot;-&quot;?\ _₽_-;_-@_-"/>
  </numFmts>
  <fonts count="44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2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10" fillId="2" borderId="1">
      <alignment horizontal="left" vertical="top" wrapText="1"/>
    </xf>
    <xf numFmtId="0" fontId="1" fillId="0" borderId="0"/>
    <xf numFmtId="164" fontId="13" fillId="0" borderId="0" applyFont="0" applyFill="0" applyBorder="0" applyAlignment="0" applyProtection="0"/>
  </cellStyleXfs>
  <cellXfs count="238">
    <xf numFmtId="0" fontId="0" fillId="0" borderId="0" xfId="0"/>
    <xf numFmtId="0" fontId="11" fillId="3" borderId="3" xfId="0" applyFont="1" applyFill="1" applyBorder="1" applyAlignment="1">
      <alignment wrapText="1"/>
    </xf>
    <xf numFmtId="0" fontId="12" fillId="3" borderId="3" xfId="0" applyFont="1" applyFill="1" applyBorder="1"/>
    <xf numFmtId="49" fontId="11" fillId="3" borderId="3" xfId="0" applyNumberFormat="1" applyFont="1" applyFill="1" applyBorder="1" applyAlignment="1">
      <alignment horizontal="center"/>
    </xf>
    <xf numFmtId="49" fontId="12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right"/>
    </xf>
    <xf numFmtId="0" fontId="12" fillId="3" borderId="3" xfId="0" applyFont="1" applyFill="1" applyBorder="1" applyAlignment="1">
      <alignment wrapText="1"/>
    </xf>
    <xf numFmtId="49" fontId="12" fillId="3" borderId="3" xfId="0" applyNumberFormat="1" applyFont="1" applyFill="1" applyBorder="1" applyAlignment="1">
      <alignment horizontal="right" wrapText="1"/>
    </xf>
    <xf numFmtId="165" fontId="12" fillId="3" borderId="3" xfId="0" applyNumberFormat="1" applyFont="1" applyFill="1" applyBorder="1"/>
    <xf numFmtId="49" fontId="11" fillId="3" borderId="3" xfId="0" applyNumberFormat="1" applyFont="1" applyFill="1" applyBorder="1" applyAlignment="1">
      <alignment horizontal="center" wrapText="1"/>
    </xf>
    <xf numFmtId="165" fontId="11" fillId="3" borderId="3" xfId="0" applyNumberFormat="1" applyFont="1" applyFill="1" applyBorder="1" applyAlignment="1">
      <alignment wrapText="1"/>
    </xf>
    <xf numFmtId="0" fontId="11" fillId="3" borderId="3" xfId="0" applyFont="1" applyFill="1" applyBorder="1" applyAlignment="1">
      <alignment horizontal="right"/>
    </xf>
    <xf numFmtId="165" fontId="11" fillId="3" borderId="3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3" xfId="0" applyFont="1" applyFill="1" applyBorder="1" applyAlignment="1">
      <alignment horizontal="left" wrapText="1"/>
    </xf>
    <xf numFmtId="49" fontId="12" fillId="3" borderId="4" xfId="0" applyNumberFormat="1" applyFont="1" applyFill="1" applyBorder="1" applyAlignment="1">
      <alignment horizontal="right" wrapText="1"/>
    </xf>
    <xf numFmtId="49" fontId="11" fillId="3" borderId="3" xfId="0" applyNumberFormat="1" applyFont="1" applyFill="1" applyBorder="1" applyAlignment="1">
      <alignment horizontal="left" wrapText="1"/>
    </xf>
    <xf numFmtId="49" fontId="11" fillId="3" borderId="3" xfId="0" applyNumberFormat="1" applyFont="1" applyFill="1" applyBorder="1" applyAlignment="1">
      <alignment horizontal="right" wrapText="1"/>
    </xf>
    <xf numFmtId="0" fontId="11" fillId="3" borderId="4" xfId="0" applyFont="1" applyFill="1" applyBorder="1" applyAlignment="1">
      <alignment wrapText="1"/>
    </xf>
    <xf numFmtId="0" fontId="11" fillId="3" borderId="3" xfId="0" applyNumberFormat="1" applyFont="1" applyFill="1" applyBorder="1" applyAlignment="1">
      <alignment horizontal="left" wrapText="1"/>
    </xf>
    <xf numFmtId="0" fontId="11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/>
    <xf numFmtId="49" fontId="4" fillId="3" borderId="3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wrapText="1"/>
    </xf>
    <xf numFmtId="49" fontId="5" fillId="3" borderId="3" xfId="0" applyNumberFormat="1" applyFont="1" applyFill="1" applyBorder="1" applyAlignment="1">
      <alignment horizontal="center"/>
    </xf>
    <xf numFmtId="0" fontId="5" fillId="3" borderId="3" xfId="0" applyFont="1" applyFill="1" applyBorder="1"/>
    <xf numFmtId="49" fontId="5" fillId="3" borderId="3" xfId="0" applyNumberFormat="1" applyFont="1" applyFill="1" applyBorder="1" applyAlignment="1">
      <alignment horizontal="center" wrapText="1"/>
    </xf>
    <xf numFmtId="49" fontId="4" fillId="3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/>
    <xf numFmtId="0" fontId="12" fillId="3" borderId="4" xfId="0" applyFont="1" applyFill="1" applyBorder="1" applyAlignment="1">
      <alignment wrapText="1"/>
    </xf>
    <xf numFmtId="49" fontId="11" fillId="3" borderId="3" xfId="1" applyNumberFormat="1" applyFont="1" applyFill="1" applyBorder="1" applyAlignment="1" applyProtection="1">
      <alignment horizontal="left" vertical="center" wrapText="1"/>
      <protection hidden="1"/>
    </xf>
    <xf numFmtId="167" fontId="11" fillId="3" borderId="3" xfId="1" applyNumberFormat="1" applyFont="1" applyFill="1" applyBorder="1" applyAlignment="1" applyProtection="1">
      <alignment horizontal="left" vertical="center" wrapText="1"/>
      <protection hidden="1"/>
    </xf>
    <xf numFmtId="167" fontId="11" fillId="3" borderId="3" xfId="1" applyNumberFormat="1" applyFont="1" applyFill="1" applyBorder="1" applyAlignment="1" applyProtection="1">
      <alignment horizontal="left" wrapText="1"/>
      <protection hidden="1"/>
    </xf>
    <xf numFmtId="0" fontId="11" fillId="3" borderId="3" xfId="1" applyNumberFormat="1" applyFont="1" applyFill="1" applyBorder="1" applyAlignment="1" applyProtection="1">
      <alignment horizontal="left" vertical="center" wrapText="1"/>
      <protection hidden="1"/>
    </xf>
    <xf numFmtId="168" fontId="11" fillId="3" borderId="3" xfId="0" applyNumberFormat="1" applyFont="1" applyFill="1" applyBorder="1" applyAlignment="1">
      <alignment horizontal="right"/>
    </xf>
    <xf numFmtId="0" fontId="11" fillId="3" borderId="3" xfId="4" applyNumberFormat="1" applyFont="1" applyFill="1" applyBorder="1" applyAlignment="1" applyProtection="1">
      <alignment wrapText="1"/>
      <protection hidden="1"/>
    </xf>
    <xf numFmtId="0" fontId="12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1" fillId="3" borderId="0" xfId="0" applyFont="1" applyFill="1"/>
    <xf numFmtId="165" fontId="11" fillId="3" borderId="0" xfId="0" applyNumberFormat="1" applyFont="1" applyFill="1"/>
    <xf numFmtId="166" fontId="12" fillId="3" borderId="0" xfId="0" applyNumberFormat="1" applyFont="1" applyFill="1"/>
    <xf numFmtId="166" fontId="11" fillId="3" borderId="0" xfId="0" applyNumberFormat="1" applyFont="1" applyFill="1"/>
    <xf numFmtId="4" fontId="12" fillId="3" borderId="0" xfId="0" applyNumberFormat="1" applyFont="1" applyFill="1"/>
    <xf numFmtId="4" fontId="11" fillId="3" borderId="0" xfId="0" applyNumberFormat="1" applyFont="1" applyFill="1"/>
    <xf numFmtId="0" fontId="12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wrapText="1"/>
    </xf>
    <xf numFmtId="165" fontId="11" fillId="3" borderId="0" xfId="0" applyNumberFormat="1" applyFont="1" applyFill="1" applyAlignment="1">
      <alignment wrapText="1"/>
    </xf>
    <xf numFmtId="0" fontId="5" fillId="3" borderId="0" xfId="0" applyFont="1" applyFill="1" applyAlignment="1"/>
    <xf numFmtId="0" fontId="1" fillId="3" borderId="0" xfId="0" applyFont="1" applyFill="1"/>
    <xf numFmtId="166" fontId="16" fillId="3" borderId="0" xfId="0" applyNumberFormat="1" applyFont="1" applyFill="1"/>
    <xf numFmtId="0" fontId="5" fillId="3" borderId="0" xfId="0" applyFont="1" applyFill="1"/>
    <xf numFmtId="0" fontId="18" fillId="3" borderId="0" xfId="0" applyFont="1" applyFill="1" applyAlignment="1"/>
    <xf numFmtId="0" fontId="2" fillId="3" borderId="0" xfId="0" applyFont="1" applyFill="1" applyAlignment="1">
      <alignment wrapText="1"/>
    </xf>
    <xf numFmtId="0" fontId="2" fillId="3" borderId="0" xfId="0" applyFont="1" applyFill="1"/>
    <xf numFmtId="0" fontId="6" fillId="3" borderId="0" xfId="0" applyFont="1" applyFill="1"/>
    <xf numFmtId="0" fontId="16" fillId="3" borderId="0" xfId="0" applyFont="1" applyFill="1"/>
    <xf numFmtId="0" fontId="19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wrapText="1"/>
    </xf>
    <xf numFmtId="49" fontId="9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wrapText="1"/>
    </xf>
    <xf numFmtId="166" fontId="16" fillId="3" borderId="0" xfId="0" applyNumberFormat="1" applyFont="1" applyFill="1" applyAlignment="1">
      <alignment wrapText="1"/>
    </xf>
    <xf numFmtId="166" fontId="1" fillId="3" borderId="0" xfId="0" applyNumberFormat="1" applyFont="1" applyFill="1" applyAlignment="1">
      <alignment wrapText="1"/>
    </xf>
    <xf numFmtId="0" fontId="14" fillId="3" borderId="3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/>
    </xf>
    <xf numFmtId="0" fontId="20" fillId="3" borderId="0" xfId="0" applyFont="1" applyFill="1" applyAlignment="1">
      <alignment wrapText="1"/>
    </xf>
    <xf numFmtId="49" fontId="21" fillId="3" borderId="0" xfId="0" applyNumberFormat="1" applyFont="1" applyFill="1" applyAlignment="1">
      <alignment horizontal="center"/>
    </xf>
    <xf numFmtId="0" fontId="21" fillId="3" borderId="0" xfId="0" applyFont="1" applyFill="1"/>
    <xf numFmtId="166" fontId="1" fillId="3" borderId="0" xfId="0" applyNumberFormat="1" applyFont="1" applyFill="1"/>
    <xf numFmtId="166" fontId="22" fillId="3" borderId="0" xfId="0" applyNumberFormat="1" applyFont="1" applyFill="1"/>
    <xf numFmtId="166" fontId="20" fillId="3" borderId="0" xfId="0" applyNumberFormat="1" applyFont="1" applyFill="1"/>
    <xf numFmtId="0" fontId="21" fillId="3" borderId="0" xfId="0" applyFont="1" applyFill="1" applyAlignment="1">
      <alignment horizontal="center"/>
    </xf>
    <xf numFmtId="0" fontId="23" fillId="3" borderId="0" xfId="0" applyFont="1" applyFill="1"/>
    <xf numFmtId="0" fontId="20" fillId="3" borderId="0" xfId="0" applyFont="1" applyFill="1"/>
    <xf numFmtId="0" fontId="12" fillId="3" borderId="4" xfId="0" applyFont="1" applyFill="1" applyBorder="1"/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7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15" fillId="3" borderId="0" xfId="0" applyFont="1" applyFill="1" applyAlignment="1">
      <alignment horizontal="right"/>
    </xf>
    <xf numFmtId="0" fontId="25" fillId="3" borderId="3" xfId="0" applyFont="1" applyFill="1" applyBorder="1" applyAlignment="1">
      <alignment horizontal="center"/>
    </xf>
    <xf numFmtId="0" fontId="28" fillId="3" borderId="0" xfId="0" applyFont="1" applyFill="1"/>
    <xf numFmtId="0" fontId="29" fillId="3" borderId="0" xfId="0" applyFont="1" applyFill="1" applyAlignment="1">
      <alignment wrapText="1"/>
    </xf>
    <xf numFmtId="0" fontId="29" fillId="3" borderId="0" xfId="0" applyFont="1" applyFill="1"/>
    <xf numFmtId="0" fontId="12" fillId="3" borderId="3" xfId="0" applyFont="1" applyFill="1" applyBorder="1" applyAlignment="1">
      <alignment horizontal="center" wrapText="1"/>
    </xf>
    <xf numFmtId="0" fontId="30" fillId="3" borderId="3" xfId="0" applyFont="1" applyFill="1" applyBorder="1" applyAlignment="1">
      <alignment horizontal="center"/>
    </xf>
    <xf numFmtId="0" fontId="25" fillId="3" borderId="0" xfId="0" applyFont="1" applyFill="1"/>
    <xf numFmtId="165" fontId="12" fillId="3" borderId="0" xfId="0" applyNumberFormat="1" applyFont="1" applyFill="1" applyAlignment="1">
      <alignment wrapText="1"/>
    </xf>
    <xf numFmtId="0" fontId="11" fillId="3" borderId="3" xfId="0" applyFont="1" applyFill="1" applyBorder="1" applyAlignment="1">
      <alignment horizontal="right" wrapText="1"/>
    </xf>
    <xf numFmtId="0" fontId="12" fillId="3" borderId="3" xfId="0" applyFont="1" applyFill="1" applyBorder="1" applyAlignment="1">
      <alignment horizontal="right" wrapText="1"/>
    </xf>
    <xf numFmtId="49" fontId="12" fillId="3" borderId="3" xfId="0" applyNumberFormat="1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49" fontId="11" fillId="3" borderId="4" xfId="0" applyNumberFormat="1" applyFont="1" applyFill="1" applyBorder="1" applyAlignment="1">
      <alignment horizontal="right" wrapText="1"/>
    </xf>
    <xf numFmtId="0" fontId="24" fillId="3" borderId="3" xfId="0" applyFont="1" applyFill="1" applyBorder="1" applyAlignment="1">
      <alignment horizontal="center"/>
    </xf>
    <xf numFmtId="166" fontId="11" fillId="3" borderId="0" xfId="0" applyNumberFormat="1" applyFont="1" applyFill="1" applyAlignment="1">
      <alignment wrapText="1"/>
    </xf>
    <xf numFmtId="166" fontId="12" fillId="3" borderId="0" xfId="0" applyNumberFormat="1" applyFont="1" applyFill="1" applyAlignment="1">
      <alignment wrapText="1"/>
    </xf>
    <xf numFmtId="0" fontId="32" fillId="3" borderId="0" xfId="0" applyFont="1" applyFill="1"/>
    <xf numFmtId="165" fontId="12" fillId="3" borderId="0" xfId="0" applyNumberFormat="1" applyFont="1" applyFill="1"/>
    <xf numFmtId="0" fontId="29" fillId="0" borderId="0" xfId="0" applyFont="1" applyFill="1" applyAlignment="1">
      <alignment wrapText="1"/>
    </xf>
    <xf numFmtId="0" fontId="34" fillId="0" borderId="3" xfId="0" applyFont="1" applyBorder="1" applyAlignment="1">
      <alignment wrapText="1"/>
    </xf>
    <xf numFmtId="0" fontId="33" fillId="0" borderId="0" xfId="0" applyFont="1" applyFill="1"/>
    <xf numFmtId="169" fontId="29" fillId="0" borderId="0" xfId="5" applyNumberFormat="1" applyFont="1" applyFill="1" applyAlignment="1">
      <alignment horizontal="right"/>
    </xf>
    <xf numFmtId="0" fontId="28" fillId="0" borderId="3" xfId="0" applyFont="1" applyFill="1" applyBorder="1" applyAlignment="1">
      <alignment horizontal="center" wrapText="1"/>
    </xf>
    <xf numFmtId="0" fontId="28" fillId="0" borderId="3" xfId="0" applyFont="1" applyFill="1" applyBorder="1" applyAlignment="1">
      <alignment horizontal="center"/>
    </xf>
    <xf numFmtId="169" fontId="28" fillId="0" borderId="3" xfId="5" applyNumberFormat="1" applyFont="1" applyFill="1" applyBorder="1" applyAlignment="1">
      <alignment horizontal="center" wrapText="1"/>
    </xf>
    <xf numFmtId="0" fontId="28" fillId="0" borderId="3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16" fontId="36" fillId="0" borderId="3" xfId="0" applyNumberFormat="1" applyFont="1" applyFill="1" applyBorder="1" applyAlignment="1">
      <alignment horizontal="center" wrapText="1"/>
    </xf>
    <xf numFmtId="0" fontId="36" fillId="0" borderId="3" xfId="0" applyFont="1" applyFill="1" applyBorder="1" applyAlignment="1">
      <alignment wrapText="1"/>
    </xf>
    <xf numFmtId="0" fontId="34" fillId="0" borderId="3" xfId="0" applyFont="1" applyFill="1" applyBorder="1" applyAlignment="1">
      <alignment horizontal="center" wrapText="1"/>
    </xf>
    <xf numFmtId="0" fontId="37" fillId="0" borderId="0" xfId="0" applyFont="1" applyFill="1" applyAlignment="1">
      <alignment wrapText="1"/>
    </xf>
    <xf numFmtId="49" fontId="34" fillId="0" borderId="3" xfId="0" applyNumberFormat="1" applyFont="1" applyFill="1" applyBorder="1" applyAlignment="1">
      <alignment horizontal="left" wrapText="1"/>
    </xf>
    <xf numFmtId="16" fontId="34" fillId="0" borderId="3" xfId="0" applyNumberFormat="1" applyFont="1" applyFill="1" applyBorder="1" applyAlignment="1">
      <alignment horizontal="center" wrapText="1"/>
    </xf>
    <xf numFmtId="49" fontId="34" fillId="0" borderId="3" xfId="0" applyNumberFormat="1" applyFont="1" applyFill="1" applyBorder="1" applyAlignment="1">
      <alignment wrapText="1"/>
    </xf>
    <xf numFmtId="0" fontId="36" fillId="0" borderId="3" xfId="0" applyFont="1" applyFill="1" applyBorder="1" applyAlignment="1">
      <alignment horizontal="center" wrapText="1"/>
    </xf>
    <xf numFmtId="0" fontId="34" fillId="0" borderId="3" xfId="0" applyNumberFormat="1" applyFont="1" applyFill="1" applyBorder="1" applyAlignment="1">
      <alignment horizontal="left" wrapText="1"/>
    </xf>
    <xf numFmtId="170" fontId="35" fillId="0" borderId="0" xfId="0" applyNumberFormat="1" applyFont="1" applyFill="1" applyAlignment="1">
      <alignment wrapText="1"/>
    </xf>
    <xf numFmtId="0" fontId="33" fillId="0" borderId="0" xfId="0" applyFont="1" applyFill="1" applyAlignment="1">
      <alignment wrapText="1"/>
    </xf>
    <xf numFmtId="16" fontId="28" fillId="0" borderId="3" xfId="0" applyNumberFormat="1" applyFont="1" applyFill="1" applyBorder="1" applyAlignment="1">
      <alignment horizontal="center" wrapText="1"/>
    </xf>
    <xf numFmtId="0" fontId="34" fillId="0" borderId="3" xfId="0" applyFont="1" applyFill="1" applyBorder="1" applyAlignment="1">
      <alignment wrapText="1"/>
    </xf>
    <xf numFmtId="14" fontId="34" fillId="0" borderId="3" xfId="0" applyNumberFormat="1" applyFont="1" applyFill="1" applyBorder="1" applyAlignment="1">
      <alignment horizontal="center" wrapText="1"/>
    </xf>
    <xf numFmtId="0" fontId="34" fillId="0" borderId="3" xfId="0" applyFont="1" applyFill="1" applyBorder="1" applyAlignment="1">
      <alignment horizontal="left" wrapText="1"/>
    </xf>
    <xf numFmtId="171" fontId="35" fillId="0" borderId="0" xfId="0" applyNumberFormat="1" applyFont="1" applyFill="1" applyAlignment="1">
      <alignment wrapText="1"/>
    </xf>
    <xf numFmtId="0" fontId="36" fillId="0" borderId="3" xfId="0" applyNumberFormat="1" applyFont="1" applyFill="1" applyBorder="1" applyAlignment="1">
      <alignment horizontal="left" wrapText="1"/>
    </xf>
    <xf numFmtId="0" fontId="28" fillId="0" borderId="3" xfId="0" applyFont="1" applyFill="1" applyBorder="1"/>
    <xf numFmtId="0" fontId="29" fillId="0" borderId="0" xfId="0" applyFont="1" applyFill="1" applyAlignment="1">
      <alignment horizontal="center"/>
    </xf>
    <xf numFmtId="0" fontId="29" fillId="0" borderId="0" xfId="0" applyFont="1" applyFill="1"/>
    <xf numFmtId="0" fontId="31" fillId="0" borderId="3" xfId="0" applyFont="1" applyFill="1" applyBorder="1" applyAlignment="1">
      <alignment horizontal="center"/>
    </xf>
    <xf numFmtId="0" fontId="31" fillId="0" borderId="3" xfId="5" applyNumberFormat="1" applyFont="1" applyFill="1" applyBorder="1" applyAlignment="1">
      <alignment horizontal="center" vertical="center"/>
    </xf>
    <xf numFmtId="0" fontId="34" fillId="0" borderId="3" xfId="0" applyFont="1" applyBorder="1"/>
    <xf numFmtId="0" fontId="28" fillId="0" borderId="3" xfId="0" applyFont="1" applyBorder="1" applyAlignment="1">
      <alignment wrapText="1"/>
    </xf>
    <xf numFmtId="0" fontId="34" fillId="0" borderId="3" xfId="0" applyNumberFormat="1" applyFont="1" applyBorder="1" applyAlignment="1">
      <alignment wrapText="1"/>
    </xf>
    <xf numFmtId="0" fontId="38" fillId="0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24" fillId="3" borderId="2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right" wrapText="1"/>
    </xf>
    <xf numFmtId="0" fontId="12" fillId="3" borderId="2" xfId="0" applyFont="1" applyFill="1" applyBorder="1" applyAlignment="1">
      <alignment horizontal="right" wrapText="1"/>
    </xf>
    <xf numFmtId="0" fontId="11" fillId="3" borderId="2" xfId="0" applyFont="1" applyFill="1" applyBorder="1"/>
    <xf numFmtId="0" fontId="11" fillId="0" borderId="3" xfId="0" applyFont="1" applyFill="1" applyBorder="1" applyAlignment="1">
      <alignment horizontal="right"/>
    </xf>
    <xf numFmtId="0" fontId="12" fillId="0" borderId="3" xfId="0" applyFont="1" applyFill="1" applyBorder="1" applyAlignment="1">
      <alignment wrapText="1"/>
    </xf>
    <xf numFmtId="0" fontId="12" fillId="0" borderId="3" xfId="0" applyFont="1" applyFill="1" applyBorder="1"/>
    <xf numFmtId="49" fontId="12" fillId="0" borderId="3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12" fillId="0" borderId="3" xfId="0" applyFont="1" applyFill="1" applyBorder="1" applyAlignment="1">
      <alignment horizontal="right" wrapText="1"/>
    </xf>
    <xf numFmtId="0" fontId="11" fillId="0" borderId="4" xfId="0" applyFont="1" applyFill="1" applyBorder="1" applyAlignment="1">
      <alignment wrapText="1"/>
    </xf>
    <xf numFmtId="49" fontId="12" fillId="0" borderId="3" xfId="0" applyNumberFormat="1" applyFont="1" applyFill="1" applyBorder="1" applyAlignment="1">
      <alignment horizontal="center" wrapText="1"/>
    </xf>
    <xf numFmtId="0" fontId="11" fillId="3" borderId="4" xfId="0" applyFont="1" applyFill="1" applyBorder="1"/>
    <xf numFmtId="0" fontId="38" fillId="0" borderId="3" xfId="0" applyFont="1" applyFill="1" applyBorder="1" applyAlignment="1">
      <alignment wrapText="1"/>
    </xf>
    <xf numFmtId="0" fontId="11" fillId="3" borderId="0" xfId="0" applyFont="1" applyFill="1" applyAlignment="1">
      <alignment horizontal="center" wrapText="1"/>
    </xf>
    <xf numFmtId="3" fontId="11" fillId="3" borderId="3" xfId="0" applyNumberFormat="1" applyFont="1" applyFill="1" applyBorder="1" applyAlignment="1">
      <alignment wrapText="1"/>
    </xf>
    <xf numFmtId="168" fontId="12" fillId="3" borderId="3" xfId="0" applyNumberFormat="1" applyFont="1" applyFill="1" applyBorder="1"/>
    <xf numFmtId="168" fontId="11" fillId="3" borderId="3" xfId="0" applyNumberFormat="1" applyFont="1" applyFill="1" applyBorder="1"/>
    <xf numFmtId="168" fontId="11" fillId="3" borderId="3" xfId="0" applyNumberFormat="1" applyFont="1" applyFill="1" applyBorder="1" applyAlignment="1">
      <alignment wrapText="1"/>
    </xf>
    <xf numFmtId="168" fontId="12" fillId="3" borderId="3" xfId="0" applyNumberFormat="1" applyFont="1" applyFill="1" applyBorder="1" applyAlignment="1">
      <alignment wrapText="1"/>
    </xf>
    <xf numFmtId="168" fontId="12" fillId="0" borderId="3" xfId="0" applyNumberFormat="1" applyFont="1" applyFill="1" applyBorder="1"/>
    <xf numFmtId="168" fontId="12" fillId="0" borderId="3" xfId="0" applyNumberFormat="1" applyFont="1" applyFill="1" applyBorder="1" applyAlignment="1">
      <alignment wrapText="1"/>
    </xf>
    <xf numFmtId="168" fontId="11" fillId="0" borderId="3" xfId="0" applyNumberFormat="1" applyFont="1" applyFill="1" applyBorder="1" applyAlignment="1">
      <alignment wrapText="1"/>
    </xf>
    <xf numFmtId="168" fontId="11" fillId="0" borderId="3" xfId="0" applyNumberFormat="1" applyFont="1" applyFill="1" applyBorder="1"/>
    <xf numFmtId="0" fontId="24" fillId="3" borderId="3" xfId="0" applyFont="1" applyFill="1" applyBorder="1" applyAlignment="1">
      <alignment horizontal="center" wrapText="1"/>
    </xf>
    <xf numFmtId="49" fontId="26" fillId="3" borderId="3" xfId="0" applyNumberFormat="1" applyFont="1" applyFill="1" applyBorder="1" applyAlignment="1">
      <alignment horizontal="right" wrapText="1"/>
    </xf>
    <xf numFmtId="9" fontId="12" fillId="3" borderId="3" xfId="2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8" fontId="12" fillId="3" borderId="3" xfId="0" applyNumberFormat="1" applyFont="1" applyFill="1" applyBorder="1" applyAlignment="1">
      <alignment horizontal="right"/>
    </xf>
    <xf numFmtId="0" fontId="27" fillId="3" borderId="0" xfId="0" applyFont="1" applyFill="1" applyAlignment="1">
      <alignment horizontal="right"/>
    </xf>
    <xf numFmtId="166" fontId="19" fillId="3" borderId="0" xfId="0" applyNumberFormat="1" applyFont="1" applyFill="1" applyAlignment="1">
      <alignment wrapText="1"/>
    </xf>
    <xf numFmtId="0" fontId="34" fillId="3" borderId="3" xfId="0" applyFont="1" applyFill="1" applyBorder="1" applyAlignment="1">
      <alignment wrapText="1"/>
    </xf>
    <xf numFmtId="168" fontId="5" fillId="3" borderId="3" xfId="0" applyNumberFormat="1" applyFont="1" applyFill="1" applyBorder="1" applyAlignment="1">
      <alignment wrapText="1"/>
    </xf>
    <xf numFmtId="168" fontId="4" fillId="3" borderId="3" xfId="0" applyNumberFormat="1" applyFont="1" applyFill="1" applyBorder="1" applyAlignment="1">
      <alignment wrapText="1"/>
    </xf>
    <xf numFmtId="168" fontId="4" fillId="3" borderId="3" xfId="0" applyNumberFormat="1" applyFont="1" applyFill="1" applyBorder="1"/>
    <xf numFmtId="168" fontId="5" fillId="3" borderId="3" xfId="0" applyNumberFormat="1" applyFont="1" applyFill="1" applyBorder="1"/>
    <xf numFmtId="168" fontId="12" fillId="3" borderId="0" xfId="0" applyNumberFormat="1" applyFont="1" applyFill="1" applyAlignment="1">
      <alignment wrapText="1"/>
    </xf>
    <xf numFmtId="0" fontId="28" fillId="3" borderId="0" xfId="0" applyFont="1" applyFill="1" applyAlignment="1">
      <alignment horizontal="center"/>
    </xf>
    <xf numFmtId="0" fontId="32" fillId="0" borderId="0" xfId="0" applyFont="1" applyAlignment="1"/>
    <xf numFmtId="0" fontId="32" fillId="0" borderId="0" xfId="0" applyFont="1" applyAlignment="1">
      <alignment horizontal="right"/>
    </xf>
    <xf numFmtId="0" fontId="11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28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right" wrapText="1"/>
    </xf>
    <xf numFmtId="49" fontId="29" fillId="0" borderId="3" xfId="0" applyNumberFormat="1" applyFont="1" applyFill="1" applyBorder="1" applyAlignment="1">
      <alignment horizontal="left" wrapText="1"/>
    </xf>
    <xf numFmtId="0" fontId="40" fillId="0" borderId="0" xfId="0" applyFont="1" applyFill="1"/>
    <xf numFmtId="0" fontId="39" fillId="0" borderId="3" xfId="0" applyFont="1" applyFill="1" applyBorder="1" applyAlignment="1">
      <alignment horizontal="center" wrapText="1"/>
    </xf>
    <xf numFmtId="0" fontId="39" fillId="0" borderId="3" xfId="0" applyFont="1" applyFill="1" applyBorder="1" applyAlignment="1">
      <alignment wrapText="1"/>
    </xf>
    <xf numFmtId="0" fontId="41" fillId="0" borderId="0" xfId="0" applyFont="1" applyFill="1" applyAlignment="1">
      <alignment wrapText="1"/>
    </xf>
    <xf numFmtId="0" fontId="42" fillId="0" borderId="3" xfId="0" applyFont="1" applyBorder="1" applyAlignment="1">
      <alignment wrapText="1"/>
    </xf>
    <xf numFmtId="0" fontId="42" fillId="0" borderId="3" xfId="0" applyFont="1" applyFill="1" applyBorder="1" applyAlignment="1">
      <alignment horizontal="center" wrapText="1"/>
    </xf>
    <xf numFmtId="0" fontId="43" fillId="0" borderId="0" xfId="0" applyFont="1" applyFill="1" applyAlignment="1">
      <alignment wrapText="1"/>
    </xf>
    <xf numFmtId="49" fontId="42" fillId="0" borderId="3" xfId="0" applyNumberFormat="1" applyFont="1" applyFill="1" applyBorder="1" applyAlignment="1">
      <alignment horizontal="left" wrapText="1"/>
    </xf>
    <xf numFmtId="16" fontId="42" fillId="0" borderId="3" xfId="0" applyNumberFormat="1" applyFont="1" applyFill="1" applyBorder="1" applyAlignment="1">
      <alignment horizontal="center" wrapText="1"/>
    </xf>
    <xf numFmtId="49" fontId="42" fillId="0" borderId="3" xfId="0" applyNumberFormat="1" applyFont="1" applyFill="1" applyBorder="1" applyAlignment="1">
      <alignment wrapText="1"/>
    </xf>
    <xf numFmtId="0" fontId="40" fillId="0" borderId="0" xfId="0" applyFont="1" applyFill="1" applyAlignment="1">
      <alignment wrapText="1"/>
    </xf>
    <xf numFmtId="16" fontId="39" fillId="0" borderId="3" xfId="0" applyNumberFormat="1" applyFont="1" applyFill="1" applyBorder="1" applyAlignment="1">
      <alignment horizontal="center" wrapText="1"/>
    </xf>
    <xf numFmtId="16" fontId="39" fillId="4" borderId="3" xfId="0" applyNumberFormat="1" applyFont="1" applyFill="1" applyBorder="1" applyAlignment="1">
      <alignment horizontal="center" wrapText="1"/>
    </xf>
    <xf numFmtId="0" fontId="39" fillId="4" borderId="3" xfId="0" applyFont="1" applyFill="1" applyBorder="1" applyAlignment="1">
      <alignment wrapText="1"/>
    </xf>
    <xf numFmtId="14" fontId="39" fillId="0" borderId="3" xfId="0" applyNumberFormat="1" applyFont="1" applyFill="1" applyBorder="1" applyAlignment="1">
      <alignment horizontal="center" wrapText="1"/>
    </xf>
    <xf numFmtId="0" fontId="40" fillId="0" borderId="0" xfId="0" applyFont="1" applyFill="1" applyAlignment="1">
      <alignment horizontal="center"/>
    </xf>
    <xf numFmtId="169" fontId="40" fillId="0" borderId="0" xfId="5" applyNumberFormat="1" applyFont="1" applyFill="1" applyAlignment="1">
      <alignment horizontal="center"/>
    </xf>
    <xf numFmtId="168" fontId="28" fillId="0" borderId="3" xfId="5" applyNumberFormat="1" applyFont="1" applyFill="1" applyBorder="1" applyAlignment="1">
      <alignment horizontal="center" wrapText="1"/>
    </xf>
    <xf numFmtId="168" fontId="36" fillId="0" borderId="3" xfId="5" applyNumberFormat="1" applyFont="1" applyFill="1" applyBorder="1" applyAlignment="1">
      <alignment horizontal="center" wrapText="1"/>
    </xf>
    <xf numFmtId="168" fontId="34" fillId="0" borderId="3" xfId="5" applyNumberFormat="1" applyFont="1" applyFill="1" applyBorder="1" applyAlignment="1">
      <alignment horizontal="center" wrapText="1"/>
    </xf>
    <xf numFmtId="168" fontId="29" fillId="0" borderId="3" xfId="5" applyNumberFormat="1" applyFont="1" applyFill="1" applyBorder="1" applyAlignment="1">
      <alignment horizontal="center" wrapText="1"/>
    </xf>
    <xf numFmtId="168" fontId="42" fillId="0" borderId="3" xfId="5" applyNumberFormat="1" applyFont="1" applyFill="1" applyBorder="1" applyAlignment="1">
      <alignment horizontal="center" wrapText="1"/>
    </xf>
    <xf numFmtId="168" fontId="39" fillId="0" borderId="3" xfId="5" applyNumberFormat="1" applyFont="1" applyFill="1" applyBorder="1" applyAlignment="1">
      <alignment horizontal="center" wrapText="1"/>
    </xf>
    <xf numFmtId="168" fontId="39" fillId="4" borderId="3" xfId="5" applyNumberFormat="1" applyFont="1" applyFill="1" applyBorder="1" applyAlignment="1">
      <alignment horizontal="center" wrapText="1"/>
    </xf>
    <xf numFmtId="49" fontId="42" fillId="3" borderId="3" xfId="0" applyNumberFormat="1" applyFont="1" applyFill="1" applyBorder="1" applyAlignment="1">
      <alignment horizontal="right" wrapText="1"/>
    </xf>
    <xf numFmtId="165" fontId="35" fillId="0" borderId="0" xfId="0" applyNumberFormat="1" applyFont="1" applyFill="1" applyAlignment="1">
      <alignment wrapText="1"/>
    </xf>
    <xf numFmtId="165" fontId="37" fillId="0" borderId="0" xfId="0" applyNumberFormat="1" applyFont="1" applyFill="1" applyAlignment="1">
      <alignment wrapText="1"/>
    </xf>
    <xf numFmtId="171" fontId="40" fillId="0" borderId="0" xfId="0" applyNumberFormat="1" applyFont="1" applyFill="1"/>
    <xf numFmtId="168" fontId="28" fillId="0" borderId="3" xfId="5" applyNumberFormat="1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32" fillId="0" borderId="0" xfId="0" applyFont="1" applyAlignment="1"/>
    <xf numFmtId="0" fontId="11" fillId="3" borderId="0" xfId="0" applyFont="1" applyFill="1" applyAlignment="1">
      <alignment horizontal="right"/>
    </xf>
    <xf numFmtId="0" fontId="11" fillId="3" borderId="0" xfId="0" applyFont="1" applyFill="1" applyAlignment="1"/>
    <xf numFmtId="0" fontId="32" fillId="3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29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 wrapText="1"/>
    </xf>
    <xf numFmtId="0" fontId="29" fillId="3" borderId="0" xfId="0" applyFont="1" applyFill="1" applyAlignment="1">
      <alignment horizontal="center" wrapText="1"/>
    </xf>
    <xf numFmtId="0" fontId="11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3" borderId="0" xfId="0" applyFont="1" applyFill="1" applyAlignment="1">
      <alignment horizontal="right"/>
    </xf>
    <xf numFmtId="0" fontId="33" fillId="0" borderId="0" xfId="0" applyFont="1" applyAlignment="1"/>
  </cellXfs>
  <cellStyles count="6">
    <cellStyle name="Обычный" xfId="0" builtinId="0"/>
    <cellStyle name="Обычный 2" xfId="1"/>
    <cellStyle name="Обычный_Tmp7" xfId="4"/>
    <cellStyle name="Процентный" xfId="2" builtinId="5"/>
    <cellStyle name="Финансовый" xfId="5" builtinId="3"/>
    <cellStyle name="Элементы осей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91;&#1084;&#1072;/&#1082;&#1086;&#1088;&#1088;&#1077;&#1082;&#1090;&#1080;&#1088;&#1086;&#1074;&#1082;&#1072;%20&#8470;43%20&#1085;&#1072;%2025.09.2014/&#1055;&#1088;&#1080;&#1083;&#1086;&#1078;&#1077;&#1085;&#1080;&#1077;%20&#8470;1,6,&#8470;7,&#8470;8,&#8470;9%20(2014%20&#1075;&#1086;&#1076;)(&#1087;&#1086;&#1083;&#1085;&#1099;&#1081;%20&#1074;&#1072;&#1088;&#1080;&#1072;&#1085;&#109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91;&#1084;&#1072;/&#1082;&#1086;&#1088;&#1088;&#1077;&#1082;&#1090;&#1080;&#1088;&#1086;&#1074;&#1082;&#1072;%20&#8470;30%20&#1086;&#1090;%2009.06.2014/&#1082;&#1086;&#1088;&#1088;&#1077;&#1082;&#1090;&#1080;&#1088;&#1086;&#1074;&#1082;&#1072;%20&#1073;&#1102;&#1076;&#1078;&#1077;&#1090;&#1072;%20&#1085;&#1072;%20&#1080;&#1102;&#1085;&#1100;%202014%20&#1074;%20&#1044;&#1091;&#1084;&#1091;/&#1055;&#1088;&#1080;&#1083;&#1086;&#1078;&#1077;&#1085;&#1080;&#1077;%20&#8470;1,6,&#8470;7,&#8470;8,&#8470;9%20(2014%20&#1075;&#1086;&#1076;)(&#1087;&#1086;&#1083;&#1085;&#1099;&#1081;%20&#1074;&#1072;&#1088;&#1080;&#1072;&#1085;&#109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 полное"/>
      <sheetName val="приложение 1 (корректировка)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11">
          <cell r="J511">
            <v>0</v>
          </cell>
          <cell r="L511">
            <v>0</v>
          </cell>
        </row>
        <row r="516">
          <cell r="J516">
            <v>0</v>
          </cell>
          <cell r="L516">
            <v>0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корректировка)"/>
      <sheetName val="приложение 1"/>
      <sheetName val="приложение 6"/>
      <sheetName val="приложение 6(корректировка)"/>
      <sheetName val="приложение 8"/>
      <sheetName val="приложение 8(корректировка)"/>
      <sheetName val="приложение 7"/>
      <sheetName val="приложение 7(корректировка)"/>
      <sheetName val="приложение9"/>
      <sheetName val="приложение 9 (корректировка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9"/>
  <sheetViews>
    <sheetView zoomScale="75" zoomScaleNormal="75" workbookViewId="0">
      <pane xSplit="6" ySplit="13" topLeftCell="G14" activePane="bottomRight" state="frozen"/>
      <selection pane="topRight" activeCell="G1" sqref="G1"/>
      <selection pane="bottomLeft" activeCell="A14" sqref="A14"/>
      <selection pane="bottomRight" activeCell="H101" sqref="H101"/>
    </sheetView>
  </sheetViews>
  <sheetFormatPr defaultColWidth="9.140625" defaultRowHeight="12.75"/>
  <cols>
    <col min="1" max="1" width="4.140625" style="40" customWidth="1"/>
    <col min="2" max="2" width="31.85546875" style="40" customWidth="1"/>
    <col min="3" max="3" width="4.85546875" style="40" customWidth="1"/>
    <col min="4" max="4" width="4.28515625" style="40" customWidth="1"/>
    <col min="5" max="5" width="9.140625" style="40" customWidth="1"/>
    <col min="6" max="6" width="5.7109375" style="40" customWidth="1"/>
    <col min="7" max="7" width="12.28515625" style="46" customWidth="1"/>
    <col min="8" max="8" width="14.140625" style="40" customWidth="1"/>
    <col min="9" max="9" width="12.85546875" style="40" customWidth="1"/>
    <col min="10" max="10" width="14.7109375" style="40" customWidth="1"/>
    <col min="11" max="11" width="14.42578125" style="40" customWidth="1"/>
    <col min="12" max="12" width="11.28515625" style="40" bestFit="1" customWidth="1"/>
    <col min="13" max="13" width="9.7109375" style="40" bestFit="1" customWidth="1"/>
    <col min="14" max="14" width="9.28515625" style="40" bestFit="1" customWidth="1"/>
    <col min="15" max="18" width="9.140625" style="40"/>
    <col min="19" max="19" width="9.28515625" style="40" bestFit="1" customWidth="1"/>
    <col min="20" max="16384" width="9.140625" style="40"/>
  </cols>
  <sheetData>
    <row r="1" spans="1:12">
      <c r="J1" s="225" t="s">
        <v>655</v>
      </c>
      <c r="K1" s="225"/>
    </row>
    <row r="2" spans="1:12">
      <c r="H2" s="225" t="s">
        <v>633</v>
      </c>
      <c r="I2" s="224"/>
      <c r="J2" s="224"/>
      <c r="K2" s="224"/>
    </row>
    <row r="3" spans="1:12">
      <c r="H3" s="225" t="s">
        <v>631</v>
      </c>
      <c r="I3" s="228"/>
      <c r="J3" s="228"/>
      <c r="K3" s="228"/>
    </row>
    <row r="4" spans="1:12">
      <c r="I4" s="225" t="s">
        <v>632</v>
      </c>
      <c r="J4" s="225"/>
      <c r="K4" s="225"/>
    </row>
    <row r="5" spans="1:12">
      <c r="J5" s="226"/>
      <c r="K5" s="226"/>
    </row>
    <row r="7" spans="1:12" s="105" customFormat="1" ht="15.75">
      <c r="A7" s="222" t="s">
        <v>666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2" s="105" customFormat="1" ht="15.75">
      <c r="A8" s="222" t="s">
        <v>532</v>
      </c>
      <c r="B8" s="223"/>
      <c r="C8" s="223"/>
      <c r="D8" s="223"/>
      <c r="E8" s="223"/>
      <c r="F8" s="223"/>
      <c r="G8" s="223"/>
      <c r="H8" s="223"/>
      <c r="I8" s="223"/>
      <c r="J8" s="223"/>
      <c r="K8" s="224"/>
    </row>
    <row r="9" spans="1:12" s="105" customFormat="1" ht="15.75">
      <c r="A9" s="222" t="s">
        <v>353</v>
      </c>
      <c r="B9" s="223"/>
      <c r="C9" s="223"/>
      <c r="D9" s="223"/>
      <c r="E9" s="223"/>
      <c r="F9" s="223"/>
      <c r="G9" s="223"/>
      <c r="H9" s="223"/>
      <c r="I9" s="223"/>
      <c r="J9" s="223"/>
      <c r="K9" s="224"/>
    </row>
    <row r="10" spans="1:12" s="105" customFormat="1" ht="15.75">
      <c r="A10" s="222" t="s">
        <v>354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4"/>
    </row>
    <row r="11" spans="1:12" ht="15.75">
      <c r="A11" s="90" t="s">
        <v>12</v>
      </c>
      <c r="B11" s="91"/>
      <c r="C11" s="92"/>
      <c r="D11" s="92"/>
      <c r="E11" s="92"/>
      <c r="F11" s="92"/>
      <c r="G11" s="90"/>
      <c r="H11" s="92"/>
      <c r="I11" s="189"/>
      <c r="J11" s="92"/>
      <c r="K11" s="190" t="s">
        <v>11</v>
      </c>
    </row>
    <row r="12" spans="1:12" ht="89.25">
      <c r="A12" s="143" t="s">
        <v>1</v>
      </c>
      <c r="B12" s="102" t="s">
        <v>3</v>
      </c>
      <c r="C12" s="173" t="s">
        <v>6</v>
      </c>
      <c r="D12" s="173" t="s">
        <v>7</v>
      </c>
      <c r="E12" s="173" t="s">
        <v>8</v>
      </c>
      <c r="F12" s="172" t="s">
        <v>9</v>
      </c>
      <c r="G12" s="93" t="s">
        <v>4</v>
      </c>
      <c r="H12" s="93" t="s">
        <v>5</v>
      </c>
      <c r="I12" s="93" t="s">
        <v>113</v>
      </c>
      <c r="J12" s="93" t="s">
        <v>114</v>
      </c>
      <c r="K12" s="93" t="s">
        <v>13</v>
      </c>
    </row>
    <row r="13" spans="1:12" s="95" customFormat="1">
      <c r="A13" s="144">
        <v>1</v>
      </c>
      <c r="B13" s="89">
        <v>2</v>
      </c>
      <c r="C13" s="3" t="s">
        <v>535</v>
      </c>
      <c r="D13" s="3" t="s">
        <v>403</v>
      </c>
      <c r="E13" s="89">
        <v>5</v>
      </c>
      <c r="F13" s="89">
        <v>6</v>
      </c>
      <c r="G13" s="89">
        <v>7</v>
      </c>
      <c r="H13" s="89">
        <v>8</v>
      </c>
      <c r="I13" s="89">
        <v>9</v>
      </c>
      <c r="J13" s="89">
        <v>10</v>
      </c>
      <c r="K13" s="89">
        <v>11</v>
      </c>
    </row>
    <row r="14" spans="1:12" s="38" customFormat="1">
      <c r="A14" s="13"/>
      <c r="B14" s="2" t="s">
        <v>151</v>
      </c>
      <c r="C14" s="4" t="s">
        <v>14</v>
      </c>
      <c r="D14" s="4" t="s">
        <v>15</v>
      </c>
      <c r="E14" s="4"/>
      <c r="F14" s="4"/>
      <c r="G14" s="162">
        <f>H14+I14+J14+K14</f>
        <v>244.39999999999998</v>
      </c>
      <c r="H14" s="162">
        <f>H15+H26+H39+H52+H71+H75</f>
        <v>244.39999999999998</v>
      </c>
      <c r="I14" s="162">
        <v>0</v>
      </c>
      <c r="J14" s="162">
        <v>0</v>
      </c>
      <c r="K14" s="162">
        <v>0</v>
      </c>
    </row>
    <row r="15" spans="1:12" s="38" customFormat="1" ht="51" hidden="1">
      <c r="A15" s="13"/>
      <c r="B15" s="6" t="s">
        <v>168</v>
      </c>
      <c r="C15" s="4" t="s">
        <v>14</v>
      </c>
      <c r="D15" s="4" t="s">
        <v>16</v>
      </c>
      <c r="E15" s="4"/>
      <c r="F15" s="4"/>
      <c r="G15" s="162">
        <f>SUM(H15:K15)</f>
        <v>0</v>
      </c>
      <c r="H15" s="162">
        <f>H16</f>
        <v>0</v>
      </c>
      <c r="I15" s="162">
        <f t="shared" ref="I15:K17" si="0">I16</f>
        <v>0</v>
      </c>
      <c r="J15" s="162">
        <f t="shared" si="0"/>
        <v>0</v>
      </c>
      <c r="K15" s="162">
        <f t="shared" si="0"/>
        <v>0</v>
      </c>
      <c r="L15" s="104"/>
    </row>
    <row r="16" spans="1:12" s="38" customFormat="1" ht="51" hidden="1">
      <c r="A16" s="13"/>
      <c r="B16" s="1" t="s">
        <v>251</v>
      </c>
      <c r="C16" s="3" t="s">
        <v>14</v>
      </c>
      <c r="D16" s="3" t="s">
        <v>16</v>
      </c>
      <c r="E16" s="9" t="s">
        <v>175</v>
      </c>
      <c r="F16" s="4"/>
      <c r="G16" s="162">
        <f>SUM(H16:K16)</f>
        <v>0</v>
      </c>
      <c r="H16" s="163">
        <f>H17</f>
        <v>0</v>
      </c>
      <c r="I16" s="163">
        <f t="shared" si="0"/>
        <v>0</v>
      </c>
      <c r="J16" s="163">
        <f t="shared" si="0"/>
        <v>0</v>
      </c>
      <c r="K16" s="163">
        <f t="shared" si="0"/>
        <v>0</v>
      </c>
      <c r="L16" s="104"/>
    </row>
    <row r="17" spans="1:13" s="38" customFormat="1" ht="38.25" hidden="1">
      <c r="A17" s="13"/>
      <c r="B17" s="1" t="s">
        <v>174</v>
      </c>
      <c r="C17" s="3" t="s">
        <v>14</v>
      </c>
      <c r="D17" s="3" t="s">
        <v>16</v>
      </c>
      <c r="E17" s="9" t="s">
        <v>176</v>
      </c>
      <c r="F17" s="4"/>
      <c r="G17" s="162">
        <f>SUM(H17:K17)</f>
        <v>0</v>
      </c>
      <c r="H17" s="163">
        <f>H18+H21</f>
        <v>0</v>
      </c>
      <c r="I17" s="163">
        <f t="shared" si="0"/>
        <v>0</v>
      </c>
      <c r="J17" s="163">
        <f t="shared" si="0"/>
        <v>0</v>
      </c>
      <c r="K17" s="163">
        <f t="shared" si="0"/>
        <v>0</v>
      </c>
      <c r="L17" s="104"/>
    </row>
    <row r="18" spans="1:13" s="38" customFormat="1" hidden="1">
      <c r="A18" s="145"/>
      <c r="B18" s="1" t="s">
        <v>177</v>
      </c>
      <c r="C18" s="9" t="s">
        <v>14</v>
      </c>
      <c r="D18" s="9" t="s">
        <v>16</v>
      </c>
      <c r="E18" s="9" t="s">
        <v>178</v>
      </c>
      <c r="F18" s="9"/>
      <c r="G18" s="165">
        <f t="shared" ref="G18:G20" si="1">H18+I18+J18+K18</f>
        <v>0</v>
      </c>
      <c r="H18" s="164">
        <f>H19</f>
        <v>0</v>
      </c>
      <c r="I18" s="164">
        <f>I19</f>
        <v>0</v>
      </c>
      <c r="J18" s="164">
        <f>J19</f>
        <v>0</v>
      </c>
      <c r="K18" s="164">
        <f>K19</f>
        <v>0</v>
      </c>
      <c r="L18" s="104"/>
    </row>
    <row r="19" spans="1:13" s="38" customFormat="1" ht="89.25" hidden="1">
      <c r="A19" s="145"/>
      <c r="B19" s="1" t="s">
        <v>56</v>
      </c>
      <c r="C19" s="9" t="s">
        <v>14</v>
      </c>
      <c r="D19" s="9" t="s">
        <v>16</v>
      </c>
      <c r="E19" s="9" t="s">
        <v>178</v>
      </c>
      <c r="F19" s="9" t="s">
        <v>57</v>
      </c>
      <c r="G19" s="165">
        <f t="shared" si="1"/>
        <v>0</v>
      </c>
      <c r="H19" s="164">
        <f t="shared" ref="H19:K19" si="2">H20</f>
        <v>0</v>
      </c>
      <c r="I19" s="164">
        <f t="shared" si="2"/>
        <v>0</v>
      </c>
      <c r="J19" s="164">
        <f t="shared" si="2"/>
        <v>0</v>
      </c>
      <c r="K19" s="164">
        <f t="shared" si="2"/>
        <v>0</v>
      </c>
      <c r="L19" s="104"/>
    </row>
    <row r="20" spans="1:13" s="38" customFormat="1" ht="38.25" hidden="1">
      <c r="A20" s="145"/>
      <c r="B20" s="1" t="s">
        <v>153</v>
      </c>
      <c r="C20" s="9" t="s">
        <v>14</v>
      </c>
      <c r="D20" s="9" t="s">
        <v>16</v>
      </c>
      <c r="E20" s="9" t="s">
        <v>178</v>
      </c>
      <c r="F20" s="9" t="s">
        <v>154</v>
      </c>
      <c r="G20" s="165">
        <f t="shared" si="1"/>
        <v>0</v>
      </c>
      <c r="H20" s="164">
        <f>'кор-ка пр 8'!I20</f>
        <v>0</v>
      </c>
      <c r="I20" s="164">
        <v>0</v>
      </c>
      <c r="J20" s="164">
        <v>0</v>
      </c>
      <c r="K20" s="164">
        <v>0</v>
      </c>
      <c r="L20" s="104"/>
    </row>
    <row r="21" spans="1:13" s="38" customFormat="1" ht="25.5" hidden="1">
      <c r="A21" s="13"/>
      <c r="B21" s="1" t="s">
        <v>179</v>
      </c>
      <c r="C21" s="3" t="s">
        <v>14</v>
      </c>
      <c r="D21" s="3" t="s">
        <v>16</v>
      </c>
      <c r="E21" s="9" t="s">
        <v>180</v>
      </c>
      <c r="F21" s="4"/>
      <c r="G21" s="162">
        <f>SUM(H21:K21)</f>
        <v>0</v>
      </c>
      <c r="H21" s="163">
        <f>H22+H24</f>
        <v>0</v>
      </c>
      <c r="I21" s="163">
        <f>I22+I24</f>
        <v>0</v>
      </c>
      <c r="J21" s="163">
        <f>J22+J24</f>
        <v>0</v>
      </c>
      <c r="K21" s="163">
        <f>K22+K24</f>
        <v>0</v>
      </c>
      <c r="L21" s="104"/>
      <c r="M21" s="96"/>
    </row>
    <row r="22" spans="1:13" s="39" customFormat="1" ht="89.25" hidden="1">
      <c r="A22" s="14"/>
      <c r="B22" s="1" t="s">
        <v>56</v>
      </c>
      <c r="C22" s="3" t="s">
        <v>14</v>
      </c>
      <c r="D22" s="3" t="s">
        <v>16</v>
      </c>
      <c r="E22" s="9" t="s">
        <v>180</v>
      </c>
      <c r="F22" s="3" t="s">
        <v>57</v>
      </c>
      <c r="G22" s="162">
        <f t="shared" ref="G22:G26" si="3">H22+I22+J22+K22</f>
        <v>0</v>
      </c>
      <c r="H22" s="163">
        <f>H23</f>
        <v>0</v>
      </c>
      <c r="I22" s="163">
        <f>I23</f>
        <v>0</v>
      </c>
      <c r="J22" s="163">
        <f>J23</f>
        <v>0</v>
      </c>
      <c r="K22" s="163">
        <f>K23</f>
        <v>0</v>
      </c>
    </row>
    <row r="23" spans="1:13" s="39" customFormat="1" ht="38.25" hidden="1">
      <c r="A23" s="14"/>
      <c r="B23" s="1" t="s">
        <v>153</v>
      </c>
      <c r="C23" s="3" t="s">
        <v>14</v>
      </c>
      <c r="D23" s="3" t="s">
        <v>16</v>
      </c>
      <c r="E23" s="9" t="s">
        <v>180</v>
      </c>
      <c r="F23" s="3" t="s">
        <v>154</v>
      </c>
      <c r="G23" s="162">
        <f t="shared" si="3"/>
        <v>0</v>
      </c>
      <c r="H23" s="163">
        <f>'кор-ка пр 8'!I65</f>
        <v>0</v>
      </c>
      <c r="I23" s="163">
        <v>0</v>
      </c>
      <c r="J23" s="163">
        <v>0</v>
      </c>
      <c r="K23" s="163">
        <v>0</v>
      </c>
    </row>
    <row r="24" spans="1:13" s="39" customFormat="1" ht="38.25" hidden="1">
      <c r="A24" s="14"/>
      <c r="B24" s="1" t="s">
        <v>88</v>
      </c>
      <c r="C24" s="3" t="s">
        <v>14</v>
      </c>
      <c r="D24" s="3" t="s">
        <v>16</v>
      </c>
      <c r="E24" s="9" t="s">
        <v>180</v>
      </c>
      <c r="F24" s="3" t="s">
        <v>59</v>
      </c>
      <c r="G24" s="162">
        <f t="shared" si="3"/>
        <v>0</v>
      </c>
      <c r="H24" s="163">
        <f>H25</f>
        <v>0</v>
      </c>
      <c r="I24" s="163">
        <f>I25</f>
        <v>0</v>
      </c>
      <c r="J24" s="163">
        <f>J25</f>
        <v>0</v>
      </c>
      <c r="K24" s="163">
        <f>K25</f>
        <v>0</v>
      </c>
    </row>
    <row r="25" spans="1:13" s="39" customFormat="1" ht="38.25" hidden="1">
      <c r="A25" s="14"/>
      <c r="B25" s="1" t="s">
        <v>60</v>
      </c>
      <c r="C25" s="3" t="s">
        <v>14</v>
      </c>
      <c r="D25" s="3" t="s">
        <v>16</v>
      </c>
      <c r="E25" s="9" t="s">
        <v>180</v>
      </c>
      <c r="F25" s="3" t="s">
        <v>61</v>
      </c>
      <c r="G25" s="162">
        <f t="shared" si="3"/>
        <v>0</v>
      </c>
      <c r="H25" s="163">
        <f>'кор-ка пр 8'!I69</f>
        <v>0</v>
      </c>
      <c r="I25" s="163">
        <v>0</v>
      </c>
      <c r="J25" s="163">
        <v>0</v>
      </c>
      <c r="K25" s="163">
        <v>0</v>
      </c>
    </row>
    <row r="26" spans="1:13" s="38" customFormat="1" ht="76.5" hidden="1">
      <c r="A26" s="146"/>
      <c r="B26" s="6" t="s">
        <v>159</v>
      </c>
      <c r="C26" s="99" t="s">
        <v>14</v>
      </c>
      <c r="D26" s="99" t="s">
        <v>17</v>
      </c>
      <c r="E26" s="99"/>
      <c r="F26" s="99"/>
      <c r="G26" s="165" t="e">
        <f t="shared" si="3"/>
        <v>#REF!</v>
      </c>
      <c r="H26" s="165">
        <f>H27</f>
        <v>0</v>
      </c>
      <c r="I26" s="165" t="e">
        <f t="shared" ref="I26:K27" si="4">I27</f>
        <v>#REF!</v>
      </c>
      <c r="J26" s="165" t="e">
        <f t="shared" si="4"/>
        <v>#REF!</v>
      </c>
      <c r="K26" s="165" t="e">
        <f t="shared" si="4"/>
        <v>#REF!</v>
      </c>
      <c r="L26" s="96"/>
    </row>
    <row r="27" spans="1:13" s="39" customFormat="1" ht="51" hidden="1">
      <c r="A27" s="145"/>
      <c r="B27" s="1" t="s">
        <v>251</v>
      </c>
      <c r="C27" s="9" t="s">
        <v>14</v>
      </c>
      <c r="D27" s="9" t="s">
        <v>17</v>
      </c>
      <c r="E27" s="9" t="s">
        <v>175</v>
      </c>
      <c r="F27" s="99"/>
      <c r="G27" s="165" t="e">
        <f>G28</f>
        <v>#REF!</v>
      </c>
      <c r="H27" s="164">
        <f>H28</f>
        <v>0</v>
      </c>
      <c r="I27" s="164" t="e">
        <f t="shared" si="4"/>
        <v>#REF!</v>
      </c>
      <c r="J27" s="164" t="e">
        <f t="shared" si="4"/>
        <v>#REF!</v>
      </c>
      <c r="K27" s="164" t="e">
        <f t="shared" si="4"/>
        <v>#REF!</v>
      </c>
    </row>
    <row r="28" spans="1:13" s="39" customFormat="1" ht="38.25" hidden="1">
      <c r="A28" s="145"/>
      <c r="B28" s="1" t="s">
        <v>174</v>
      </c>
      <c r="C28" s="9" t="s">
        <v>14</v>
      </c>
      <c r="D28" s="9" t="s">
        <v>17</v>
      </c>
      <c r="E28" s="9" t="s">
        <v>176</v>
      </c>
      <c r="F28" s="9"/>
      <c r="G28" s="165" t="e">
        <f>H28+I28+J28+K28</f>
        <v>#REF!</v>
      </c>
      <c r="H28" s="164">
        <f>H29+H36</f>
        <v>0</v>
      </c>
      <c r="I28" s="164" t="e">
        <f t="shared" ref="I28:K28" si="5">I29+I36</f>
        <v>#REF!</v>
      </c>
      <c r="J28" s="164" t="e">
        <f t="shared" si="5"/>
        <v>#REF!</v>
      </c>
      <c r="K28" s="164" t="e">
        <f t="shared" si="5"/>
        <v>#REF!</v>
      </c>
    </row>
    <row r="29" spans="1:13" s="39" customFormat="1" ht="25.5" hidden="1">
      <c r="A29" s="145"/>
      <c r="B29" s="1" t="s">
        <v>179</v>
      </c>
      <c r="C29" s="9" t="s">
        <v>14</v>
      </c>
      <c r="D29" s="9" t="s">
        <v>17</v>
      </c>
      <c r="E29" s="9" t="s">
        <v>180</v>
      </c>
      <c r="F29" s="9"/>
      <c r="G29" s="165" t="e">
        <f t="shared" ref="G29:G37" si="6">H29+I29+J29+K29</f>
        <v>#REF!</v>
      </c>
      <c r="H29" s="164">
        <f>H30+H32+H34</f>
        <v>0</v>
      </c>
      <c r="I29" s="164" t="e">
        <f t="shared" ref="I29:K30" si="7">I30</f>
        <v>#REF!</v>
      </c>
      <c r="J29" s="164" t="e">
        <f t="shared" si="7"/>
        <v>#REF!</v>
      </c>
      <c r="K29" s="164" t="e">
        <f t="shared" si="7"/>
        <v>#REF!</v>
      </c>
    </row>
    <row r="30" spans="1:13" s="39" customFormat="1" ht="89.25" hidden="1">
      <c r="A30" s="145"/>
      <c r="B30" s="1" t="s">
        <v>56</v>
      </c>
      <c r="C30" s="9" t="s">
        <v>14</v>
      </c>
      <c r="D30" s="9" t="s">
        <v>17</v>
      </c>
      <c r="E30" s="9" t="s">
        <v>180</v>
      </c>
      <c r="F30" s="9" t="s">
        <v>57</v>
      </c>
      <c r="G30" s="165" t="e">
        <f t="shared" si="6"/>
        <v>#REF!</v>
      </c>
      <c r="H30" s="164">
        <f>H31</f>
        <v>0</v>
      </c>
      <c r="I30" s="164" t="e">
        <f t="shared" si="7"/>
        <v>#REF!</v>
      </c>
      <c r="J30" s="164" t="e">
        <f t="shared" si="7"/>
        <v>#REF!</v>
      </c>
      <c r="K30" s="164" t="e">
        <f t="shared" si="7"/>
        <v>#REF!</v>
      </c>
    </row>
    <row r="31" spans="1:13" s="39" customFormat="1" ht="38.25" hidden="1">
      <c r="A31" s="145"/>
      <c r="B31" s="1" t="s">
        <v>153</v>
      </c>
      <c r="C31" s="9" t="s">
        <v>14</v>
      </c>
      <c r="D31" s="9" t="s">
        <v>17</v>
      </c>
      <c r="E31" s="9" t="s">
        <v>180</v>
      </c>
      <c r="F31" s="9" t="s">
        <v>154</v>
      </c>
      <c r="G31" s="165" t="e">
        <f t="shared" si="6"/>
        <v>#REF!</v>
      </c>
      <c r="H31" s="164">
        <f>'кор-ка пр 8'!I28</f>
        <v>0</v>
      </c>
      <c r="I31" s="164" t="e">
        <f>#REF!</f>
        <v>#REF!</v>
      </c>
      <c r="J31" s="164" t="e">
        <f>#REF!</f>
        <v>#REF!</v>
      </c>
      <c r="K31" s="164" t="e">
        <f>#REF!</f>
        <v>#REF!</v>
      </c>
    </row>
    <row r="32" spans="1:13" s="39" customFormat="1" ht="38.25" hidden="1">
      <c r="A32" s="145"/>
      <c r="B32" s="1" t="s">
        <v>88</v>
      </c>
      <c r="C32" s="9" t="s">
        <v>14</v>
      </c>
      <c r="D32" s="9" t="s">
        <v>17</v>
      </c>
      <c r="E32" s="9" t="s">
        <v>180</v>
      </c>
      <c r="F32" s="9" t="s">
        <v>59</v>
      </c>
      <c r="G32" s="165">
        <v>650</v>
      </c>
      <c r="H32" s="164">
        <f>H33</f>
        <v>0</v>
      </c>
      <c r="I32" s="164">
        <v>0</v>
      </c>
      <c r="J32" s="164">
        <v>0</v>
      </c>
      <c r="K32" s="164">
        <v>0</v>
      </c>
    </row>
    <row r="33" spans="1:11" s="39" customFormat="1" ht="38.25" hidden="1">
      <c r="A33" s="145"/>
      <c r="B33" s="1" t="s">
        <v>160</v>
      </c>
      <c r="C33" s="9" t="s">
        <v>14</v>
      </c>
      <c r="D33" s="9" t="s">
        <v>17</v>
      </c>
      <c r="E33" s="9" t="s">
        <v>180</v>
      </c>
      <c r="F33" s="9" t="s">
        <v>61</v>
      </c>
      <c r="G33" s="165" t="e">
        <f t="shared" si="6"/>
        <v>#REF!</v>
      </c>
      <c r="H33" s="164">
        <f>'кор-ка пр 8'!I32</f>
        <v>0</v>
      </c>
      <c r="I33" s="164" t="e">
        <f>#REF!</f>
        <v>#REF!</v>
      </c>
      <c r="J33" s="164" t="e">
        <f>#REF!</f>
        <v>#REF!</v>
      </c>
      <c r="K33" s="164" t="e">
        <f>#REF!</f>
        <v>#REF!</v>
      </c>
    </row>
    <row r="34" spans="1:11" s="39" customFormat="1" hidden="1">
      <c r="A34" s="14"/>
      <c r="B34" s="37" t="s">
        <v>73</v>
      </c>
      <c r="C34" s="9" t="s">
        <v>14</v>
      </c>
      <c r="D34" s="9" t="s">
        <v>17</v>
      </c>
      <c r="E34" s="9" t="s">
        <v>180</v>
      </c>
      <c r="F34" s="3" t="s">
        <v>74</v>
      </c>
      <c r="G34" s="162" t="e">
        <f t="shared" si="6"/>
        <v>#REF!</v>
      </c>
      <c r="H34" s="163">
        <f>H35</f>
        <v>0</v>
      </c>
      <c r="I34" s="163" t="e">
        <f t="shared" ref="I34:K34" si="8">I35</f>
        <v>#REF!</v>
      </c>
      <c r="J34" s="163" t="e">
        <f t="shared" si="8"/>
        <v>#REF!</v>
      </c>
      <c r="K34" s="163" t="e">
        <f t="shared" si="8"/>
        <v>#REF!</v>
      </c>
    </row>
    <row r="35" spans="1:11" s="39" customFormat="1" ht="25.5" hidden="1">
      <c r="A35" s="14"/>
      <c r="B35" s="37" t="s">
        <v>75</v>
      </c>
      <c r="C35" s="9" t="s">
        <v>14</v>
      </c>
      <c r="D35" s="9" t="s">
        <v>17</v>
      </c>
      <c r="E35" s="9" t="s">
        <v>180</v>
      </c>
      <c r="F35" s="3" t="s">
        <v>76</v>
      </c>
      <c r="G35" s="162" t="e">
        <f t="shared" si="6"/>
        <v>#REF!</v>
      </c>
      <c r="H35" s="163">
        <f>'кор-ка пр 8'!I35</f>
        <v>0</v>
      </c>
      <c r="I35" s="163" t="e">
        <f>#REF!</f>
        <v>#REF!</v>
      </c>
      <c r="J35" s="163" t="e">
        <f>#REF!</f>
        <v>#REF!</v>
      </c>
      <c r="K35" s="163" t="e">
        <f>#REF!</f>
        <v>#REF!</v>
      </c>
    </row>
    <row r="36" spans="1:11" s="39" customFormat="1" ht="25.5" hidden="1">
      <c r="A36" s="145"/>
      <c r="B36" s="1" t="s">
        <v>161</v>
      </c>
      <c r="C36" s="9" t="s">
        <v>14</v>
      </c>
      <c r="D36" s="9" t="s">
        <v>17</v>
      </c>
      <c r="E36" s="9" t="s">
        <v>181</v>
      </c>
      <c r="F36" s="9"/>
      <c r="G36" s="165" t="e">
        <f t="shared" si="6"/>
        <v>#REF!</v>
      </c>
      <c r="H36" s="164">
        <f>H37</f>
        <v>0</v>
      </c>
      <c r="I36" s="164" t="e">
        <f t="shared" ref="I36:K37" si="9">I37</f>
        <v>#REF!</v>
      </c>
      <c r="J36" s="164" t="e">
        <f t="shared" si="9"/>
        <v>#REF!</v>
      </c>
      <c r="K36" s="164" t="e">
        <f t="shared" si="9"/>
        <v>#REF!</v>
      </c>
    </row>
    <row r="37" spans="1:11" s="39" customFormat="1" ht="89.25" hidden="1">
      <c r="A37" s="145"/>
      <c r="B37" s="1" t="s">
        <v>56</v>
      </c>
      <c r="C37" s="9" t="s">
        <v>14</v>
      </c>
      <c r="D37" s="9" t="s">
        <v>17</v>
      </c>
      <c r="E37" s="9" t="s">
        <v>181</v>
      </c>
      <c r="F37" s="9" t="s">
        <v>57</v>
      </c>
      <c r="G37" s="165" t="e">
        <f t="shared" si="6"/>
        <v>#REF!</v>
      </c>
      <c r="H37" s="164">
        <f>H38</f>
        <v>0</v>
      </c>
      <c r="I37" s="164" t="e">
        <f t="shared" si="9"/>
        <v>#REF!</v>
      </c>
      <c r="J37" s="164" t="e">
        <f t="shared" si="9"/>
        <v>#REF!</v>
      </c>
      <c r="K37" s="164" t="e">
        <f t="shared" si="9"/>
        <v>#REF!</v>
      </c>
    </row>
    <row r="38" spans="1:11" s="39" customFormat="1" ht="38.25" hidden="1">
      <c r="A38" s="145"/>
      <c r="B38" s="1" t="s">
        <v>153</v>
      </c>
      <c r="C38" s="9" t="s">
        <v>14</v>
      </c>
      <c r="D38" s="9" t="s">
        <v>17</v>
      </c>
      <c r="E38" s="9" t="s">
        <v>181</v>
      </c>
      <c r="F38" s="9" t="s">
        <v>154</v>
      </c>
      <c r="G38" s="165" t="e">
        <f>SUM(H38:K38)</f>
        <v>#REF!</v>
      </c>
      <c r="H38" s="164">
        <f>'кор-ка пр 8'!I39</f>
        <v>0</v>
      </c>
      <c r="I38" s="164" t="e">
        <f>#REF!</f>
        <v>#REF!</v>
      </c>
      <c r="J38" s="164" t="e">
        <f>#REF!</f>
        <v>#REF!</v>
      </c>
      <c r="K38" s="164" t="e">
        <f>#REF!</f>
        <v>#REF!</v>
      </c>
    </row>
    <row r="39" spans="1:11" s="38" customFormat="1" ht="76.5" hidden="1">
      <c r="A39" s="13"/>
      <c r="B39" s="6" t="s">
        <v>169</v>
      </c>
      <c r="C39" s="4" t="s">
        <v>14</v>
      </c>
      <c r="D39" s="4" t="s">
        <v>18</v>
      </c>
      <c r="E39" s="4"/>
      <c r="F39" s="4"/>
      <c r="G39" s="162" t="e">
        <f>SUM(H39:K39)</f>
        <v>#REF!</v>
      </c>
      <c r="H39" s="162">
        <f>H40</f>
        <v>0</v>
      </c>
      <c r="I39" s="162" t="e">
        <f t="shared" ref="I39:K40" si="10">I40</f>
        <v>#REF!</v>
      </c>
      <c r="J39" s="162" t="e">
        <f t="shared" si="10"/>
        <v>#REF!</v>
      </c>
      <c r="K39" s="162" t="e">
        <f t="shared" si="10"/>
        <v>#REF!</v>
      </c>
    </row>
    <row r="40" spans="1:11" s="38" customFormat="1" ht="51" hidden="1">
      <c r="A40" s="13"/>
      <c r="B40" s="1" t="s">
        <v>251</v>
      </c>
      <c r="C40" s="3" t="s">
        <v>14</v>
      </c>
      <c r="D40" s="3" t="s">
        <v>18</v>
      </c>
      <c r="E40" s="9" t="s">
        <v>175</v>
      </c>
      <c r="F40" s="4"/>
      <c r="G40" s="162" t="e">
        <f>SUM(H40:K40)</f>
        <v>#REF!</v>
      </c>
      <c r="H40" s="163">
        <f>H41</f>
        <v>0</v>
      </c>
      <c r="I40" s="163" t="e">
        <f t="shared" si="10"/>
        <v>#REF!</v>
      </c>
      <c r="J40" s="163" t="e">
        <f t="shared" si="10"/>
        <v>#REF!</v>
      </c>
      <c r="K40" s="163" t="e">
        <f t="shared" si="10"/>
        <v>#REF!</v>
      </c>
    </row>
    <row r="41" spans="1:11" s="38" customFormat="1" ht="38.25" hidden="1">
      <c r="A41" s="13"/>
      <c r="B41" s="1" t="s">
        <v>174</v>
      </c>
      <c r="C41" s="3" t="s">
        <v>14</v>
      </c>
      <c r="D41" s="3" t="s">
        <v>18</v>
      </c>
      <c r="E41" s="9" t="s">
        <v>176</v>
      </c>
      <c r="F41" s="4"/>
      <c r="G41" s="162" t="e">
        <f>SUM(H41:K41)</f>
        <v>#REF!</v>
      </c>
      <c r="H41" s="163">
        <f>H42+H49</f>
        <v>0</v>
      </c>
      <c r="I41" s="163" t="e">
        <f t="shared" ref="I41:K41" si="11">I42+I49</f>
        <v>#REF!</v>
      </c>
      <c r="J41" s="163" t="e">
        <f t="shared" si="11"/>
        <v>#REF!</v>
      </c>
      <c r="K41" s="163" t="e">
        <f t="shared" si="11"/>
        <v>#REF!</v>
      </c>
    </row>
    <row r="42" spans="1:11" s="38" customFormat="1" ht="25.5" hidden="1">
      <c r="A42" s="13"/>
      <c r="B42" s="1" t="s">
        <v>179</v>
      </c>
      <c r="C42" s="3" t="s">
        <v>14</v>
      </c>
      <c r="D42" s="3" t="s">
        <v>18</v>
      </c>
      <c r="E42" s="9" t="s">
        <v>180</v>
      </c>
      <c r="F42" s="4"/>
      <c r="G42" s="162" t="e">
        <f>SUM(H42:K42)</f>
        <v>#REF!</v>
      </c>
      <c r="H42" s="163">
        <f>H43+H45+H47</f>
        <v>0</v>
      </c>
      <c r="I42" s="163" t="e">
        <f>I43+I45+I47</f>
        <v>#REF!</v>
      </c>
      <c r="J42" s="163" t="e">
        <f>J43+J45+J47</f>
        <v>#REF!</v>
      </c>
      <c r="K42" s="163" t="e">
        <f>K43+K45+K47</f>
        <v>#REF!</v>
      </c>
    </row>
    <row r="43" spans="1:11" s="39" customFormat="1" ht="89.25" hidden="1">
      <c r="A43" s="14"/>
      <c r="B43" s="1" t="s">
        <v>56</v>
      </c>
      <c r="C43" s="3" t="s">
        <v>14</v>
      </c>
      <c r="D43" s="3" t="s">
        <v>18</v>
      </c>
      <c r="E43" s="9" t="s">
        <v>180</v>
      </c>
      <c r="F43" s="3" t="s">
        <v>57</v>
      </c>
      <c r="G43" s="162" t="e">
        <f t="shared" ref="G43:G104" si="12">H43+I43+J43+K43</f>
        <v>#REF!</v>
      </c>
      <c r="H43" s="163">
        <f>H44</f>
        <v>0</v>
      </c>
      <c r="I43" s="163" t="e">
        <f>I44</f>
        <v>#REF!</v>
      </c>
      <c r="J43" s="163" t="e">
        <f>J44</f>
        <v>#REF!</v>
      </c>
      <c r="K43" s="163" t="e">
        <f>K44</f>
        <v>#REF!</v>
      </c>
    </row>
    <row r="44" spans="1:11" s="39" customFormat="1" ht="38.25" hidden="1">
      <c r="A44" s="14"/>
      <c r="B44" s="1" t="s">
        <v>153</v>
      </c>
      <c r="C44" s="3" t="s">
        <v>14</v>
      </c>
      <c r="D44" s="3" t="s">
        <v>18</v>
      </c>
      <c r="E44" s="9" t="s">
        <v>180</v>
      </c>
      <c r="F44" s="3" t="s">
        <v>154</v>
      </c>
      <c r="G44" s="162" t="e">
        <f>SUM(H44:K44)</f>
        <v>#REF!</v>
      </c>
      <c r="H44" s="163">
        <f>'кор-ка пр 8'!I77</f>
        <v>0</v>
      </c>
      <c r="I44" s="163" t="e">
        <f>#REF!</f>
        <v>#REF!</v>
      </c>
      <c r="J44" s="163" t="e">
        <f>#REF!</f>
        <v>#REF!</v>
      </c>
      <c r="K44" s="163" t="e">
        <f>#REF!</f>
        <v>#REF!</v>
      </c>
    </row>
    <row r="45" spans="1:11" s="39" customFormat="1" ht="25.5" hidden="1">
      <c r="A45" s="14"/>
      <c r="B45" s="1" t="s">
        <v>58</v>
      </c>
      <c r="C45" s="3" t="s">
        <v>14</v>
      </c>
      <c r="D45" s="3" t="s">
        <v>18</v>
      </c>
      <c r="E45" s="9" t="s">
        <v>180</v>
      </c>
      <c r="F45" s="3" t="s">
        <v>59</v>
      </c>
      <c r="G45" s="162" t="e">
        <f t="shared" si="12"/>
        <v>#REF!</v>
      </c>
      <c r="H45" s="163">
        <f>H46</f>
        <v>0</v>
      </c>
      <c r="I45" s="163" t="e">
        <f>I46</f>
        <v>#REF!</v>
      </c>
      <c r="J45" s="163" t="e">
        <f>J46</f>
        <v>#REF!</v>
      </c>
      <c r="K45" s="163" t="e">
        <f>K46</f>
        <v>#REF!</v>
      </c>
    </row>
    <row r="46" spans="1:11" s="39" customFormat="1" ht="38.25" hidden="1">
      <c r="A46" s="14"/>
      <c r="B46" s="1" t="s">
        <v>60</v>
      </c>
      <c r="C46" s="3" t="s">
        <v>14</v>
      </c>
      <c r="D46" s="3" t="s">
        <v>18</v>
      </c>
      <c r="E46" s="9" t="s">
        <v>180</v>
      </c>
      <c r="F46" s="3" t="s">
        <v>61</v>
      </c>
      <c r="G46" s="162" t="e">
        <f t="shared" si="12"/>
        <v>#REF!</v>
      </c>
      <c r="H46" s="163">
        <f>'кор-ка пр 8'!I81</f>
        <v>0</v>
      </c>
      <c r="I46" s="163" t="e">
        <f>#REF!</f>
        <v>#REF!</v>
      </c>
      <c r="J46" s="163" t="e">
        <f>#REF!</f>
        <v>#REF!</v>
      </c>
      <c r="K46" s="163" t="e">
        <f>#REF!</f>
        <v>#REF!</v>
      </c>
    </row>
    <row r="47" spans="1:11" s="39" customFormat="1" hidden="1">
      <c r="A47" s="14"/>
      <c r="B47" s="37" t="s">
        <v>73</v>
      </c>
      <c r="C47" s="3" t="s">
        <v>14</v>
      </c>
      <c r="D47" s="3" t="s">
        <v>18</v>
      </c>
      <c r="E47" s="9" t="s">
        <v>180</v>
      </c>
      <c r="F47" s="3" t="s">
        <v>74</v>
      </c>
      <c r="G47" s="162" t="e">
        <f t="shared" si="12"/>
        <v>#REF!</v>
      </c>
      <c r="H47" s="163">
        <f>H48</f>
        <v>0</v>
      </c>
      <c r="I47" s="163" t="e">
        <f t="shared" ref="I47:K47" si="13">I48</f>
        <v>#REF!</v>
      </c>
      <c r="J47" s="163" t="e">
        <f t="shared" si="13"/>
        <v>#REF!</v>
      </c>
      <c r="K47" s="163" t="e">
        <f t="shared" si="13"/>
        <v>#REF!</v>
      </c>
    </row>
    <row r="48" spans="1:11" s="39" customFormat="1" ht="25.5" hidden="1">
      <c r="A48" s="14"/>
      <c r="B48" s="37" t="s">
        <v>75</v>
      </c>
      <c r="C48" s="3" t="s">
        <v>14</v>
      </c>
      <c r="D48" s="3" t="s">
        <v>18</v>
      </c>
      <c r="E48" s="9" t="s">
        <v>180</v>
      </c>
      <c r="F48" s="3" t="s">
        <v>76</v>
      </c>
      <c r="G48" s="162" t="e">
        <f t="shared" si="12"/>
        <v>#REF!</v>
      </c>
      <c r="H48" s="163">
        <f>'кор-ка пр 8'!I85</f>
        <v>0</v>
      </c>
      <c r="I48" s="163" t="e">
        <f>#REF!</f>
        <v>#REF!</v>
      </c>
      <c r="J48" s="163" t="e">
        <f>#REF!</f>
        <v>#REF!</v>
      </c>
      <c r="K48" s="163" t="e">
        <f>#REF!</f>
        <v>#REF!</v>
      </c>
    </row>
    <row r="49" spans="1:11" s="39" customFormat="1" ht="51" hidden="1">
      <c r="A49" s="14"/>
      <c r="B49" s="1" t="s">
        <v>170</v>
      </c>
      <c r="C49" s="3" t="s">
        <v>14</v>
      </c>
      <c r="D49" s="3" t="s">
        <v>18</v>
      </c>
      <c r="E49" s="3" t="s">
        <v>183</v>
      </c>
      <c r="F49" s="3"/>
      <c r="G49" s="162" t="e">
        <f t="shared" si="12"/>
        <v>#REF!</v>
      </c>
      <c r="H49" s="163">
        <f t="shared" ref="H49:K50" si="14">H50</f>
        <v>0</v>
      </c>
      <c r="I49" s="163" t="e">
        <f t="shared" si="14"/>
        <v>#REF!</v>
      </c>
      <c r="J49" s="163" t="e">
        <f t="shared" si="14"/>
        <v>#REF!</v>
      </c>
      <c r="K49" s="163" t="e">
        <f t="shared" si="14"/>
        <v>#REF!</v>
      </c>
    </row>
    <row r="50" spans="1:11" s="39" customFormat="1" ht="89.25" hidden="1">
      <c r="A50" s="14"/>
      <c r="B50" s="1" t="s">
        <v>56</v>
      </c>
      <c r="C50" s="3" t="s">
        <v>14</v>
      </c>
      <c r="D50" s="3" t="s">
        <v>18</v>
      </c>
      <c r="E50" s="3" t="s">
        <v>183</v>
      </c>
      <c r="F50" s="3" t="s">
        <v>57</v>
      </c>
      <c r="G50" s="162" t="e">
        <f t="shared" si="12"/>
        <v>#REF!</v>
      </c>
      <c r="H50" s="163">
        <f t="shared" si="14"/>
        <v>0</v>
      </c>
      <c r="I50" s="163" t="e">
        <f t="shared" si="14"/>
        <v>#REF!</v>
      </c>
      <c r="J50" s="163" t="e">
        <f t="shared" si="14"/>
        <v>#REF!</v>
      </c>
      <c r="K50" s="163" t="e">
        <f t="shared" si="14"/>
        <v>#REF!</v>
      </c>
    </row>
    <row r="51" spans="1:11" s="39" customFormat="1" ht="38.25" hidden="1">
      <c r="A51" s="14"/>
      <c r="B51" s="1" t="s">
        <v>153</v>
      </c>
      <c r="C51" s="3" t="s">
        <v>14</v>
      </c>
      <c r="D51" s="3" t="s">
        <v>18</v>
      </c>
      <c r="E51" s="3" t="s">
        <v>183</v>
      </c>
      <c r="F51" s="3" t="s">
        <v>154</v>
      </c>
      <c r="G51" s="162" t="e">
        <f t="shared" si="12"/>
        <v>#REF!</v>
      </c>
      <c r="H51" s="163">
        <f>'кор-ка пр 8'!I89</f>
        <v>0</v>
      </c>
      <c r="I51" s="163" t="e">
        <f>#REF!</f>
        <v>#REF!</v>
      </c>
      <c r="J51" s="163" t="e">
        <f>#REF!</f>
        <v>#REF!</v>
      </c>
      <c r="K51" s="163" t="e">
        <f>#REF!</f>
        <v>#REF!</v>
      </c>
    </row>
    <row r="52" spans="1:11" s="38" customFormat="1" ht="63.75" hidden="1">
      <c r="A52" s="146"/>
      <c r="B52" s="6" t="s">
        <v>162</v>
      </c>
      <c r="C52" s="4" t="s">
        <v>14</v>
      </c>
      <c r="D52" s="4" t="s">
        <v>163</v>
      </c>
      <c r="E52" s="4"/>
      <c r="F52" s="4"/>
      <c r="G52" s="162" t="e">
        <f>SUM(H52:K52)</f>
        <v>#REF!</v>
      </c>
      <c r="H52" s="162">
        <f>H61+H53</f>
        <v>0</v>
      </c>
      <c r="I52" s="162" t="e">
        <f>I61+I53</f>
        <v>#REF!</v>
      </c>
      <c r="J52" s="162" t="e">
        <f>J61+J53</f>
        <v>#REF!</v>
      </c>
      <c r="K52" s="162" t="e">
        <f>K61+K53</f>
        <v>#REF!</v>
      </c>
    </row>
    <row r="53" spans="1:11" s="39" customFormat="1" ht="114.75" hidden="1">
      <c r="A53" s="14"/>
      <c r="B53" s="21" t="s">
        <v>231</v>
      </c>
      <c r="C53" s="3" t="s">
        <v>14</v>
      </c>
      <c r="D53" s="3" t="s">
        <v>163</v>
      </c>
      <c r="E53" s="3" t="s">
        <v>243</v>
      </c>
      <c r="F53" s="3"/>
      <c r="G53" s="162" t="e">
        <f>G54</f>
        <v>#REF!</v>
      </c>
      <c r="H53" s="163">
        <f>H54</f>
        <v>0</v>
      </c>
      <c r="I53" s="163" t="e">
        <f>I54</f>
        <v>#REF!</v>
      </c>
      <c r="J53" s="163" t="e">
        <f>J54</f>
        <v>#REF!</v>
      </c>
      <c r="K53" s="163" t="e">
        <f>K54</f>
        <v>#REF!</v>
      </c>
    </row>
    <row r="54" spans="1:11" s="39" customFormat="1" ht="25.5" hidden="1">
      <c r="A54" s="14"/>
      <c r="B54" s="1" t="s">
        <v>179</v>
      </c>
      <c r="C54" s="3" t="s">
        <v>14</v>
      </c>
      <c r="D54" s="3" t="s">
        <v>163</v>
      </c>
      <c r="E54" s="3" t="s">
        <v>244</v>
      </c>
      <c r="F54" s="3"/>
      <c r="G54" s="162" t="e">
        <f t="shared" ref="G54:G60" si="15">H54+I54+J54+K54</f>
        <v>#REF!</v>
      </c>
      <c r="H54" s="163">
        <f>H55+H57+H59</f>
        <v>0</v>
      </c>
      <c r="I54" s="163" t="e">
        <f>I55+I57+I59</f>
        <v>#REF!</v>
      </c>
      <c r="J54" s="163" t="e">
        <f>J55+J57+J59</f>
        <v>#REF!</v>
      </c>
      <c r="K54" s="163" t="e">
        <f>K55+K57+K59</f>
        <v>#REF!</v>
      </c>
    </row>
    <row r="55" spans="1:11" s="39" customFormat="1" ht="89.25" hidden="1">
      <c r="A55" s="14"/>
      <c r="B55" s="1" t="s">
        <v>56</v>
      </c>
      <c r="C55" s="3" t="s">
        <v>14</v>
      </c>
      <c r="D55" s="3" t="s">
        <v>163</v>
      </c>
      <c r="E55" s="3" t="s">
        <v>244</v>
      </c>
      <c r="F55" s="3" t="s">
        <v>57</v>
      </c>
      <c r="G55" s="162">
        <f t="shared" si="15"/>
        <v>0</v>
      </c>
      <c r="H55" s="163">
        <f>H56</f>
        <v>0</v>
      </c>
      <c r="I55" s="163">
        <f>I56</f>
        <v>0</v>
      </c>
      <c r="J55" s="163">
        <f>J56</f>
        <v>0</v>
      </c>
      <c r="K55" s="163">
        <f>K56</f>
        <v>0</v>
      </c>
    </row>
    <row r="56" spans="1:11" s="39" customFormat="1" ht="38.25" hidden="1">
      <c r="A56" s="14"/>
      <c r="B56" s="1" t="s">
        <v>153</v>
      </c>
      <c r="C56" s="3" t="s">
        <v>14</v>
      </c>
      <c r="D56" s="3" t="s">
        <v>163</v>
      </c>
      <c r="E56" s="3" t="s">
        <v>244</v>
      </c>
      <c r="F56" s="3" t="s">
        <v>154</v>
      </c>
      <c r="G56" s="162">
        <f t="shared" si="15"/>
        <v>0</v>
      </c>
      <c r="H56" s="163">
        <f>'кор-ка пр 8'!I982</f>
        <v>0</v>
      </c>
      <c r="I56" s="163">
        <v>0</v>
      </c>
      <c r="J56" s="163">
        <v>0</v>
      </c>
      <c r="K56" s="163">
        <v>0</v>
      </c>
    </row>
    <row r="57" spans="1:11" s="39" customFormat="1" ht="38.25" hidden="1">
      <c r="A57" s="14"/>
      <c r="B57" s="1" t="s">
        <v>88</v>
      </c>
      <c r="C57" s="3" t="s">
        <v>14</v>
      </c>
      <c r="D57" s="3" t="s">
        <v>163</v>
      </c>
      <c r="E57" s="3" t="s">
        <v>244</v>
      </c>
      <c r="F57" s="3" t="s">
        <v>59</v>
      </c>
      <c r="G57" s="162" t="e">
        <f t="shared" si="15"/>
        <v>#REF!</v>
      </c>
      <c r="H57" s="163">
        <f>H58</f>
        <v>0</v>
      </c>
      <c r="I57" s="163" t="e">
        <f>I58</f>
        <v>#REF!</v>
      </c>
      <c r="J57" s="163" t="e">
        <f>J58</f>
        <v>#REF!</v>
      </c>
      <c r="K57" s="163" t="e">
        <f>K58</f>
        <v>#REF!</v>
      </c>
    </row>
    <row r="58" spans="1:11" s="39" customFormat="1" ht="38.25" hidden="1">
      <c r="A58" s="14"/>
      <c r="B58" s="1" t="s">
        <v>60</v>
      </c>
      <c r="C58" s="3" t="s">
        <v>14</v>
      </c>
      <c r="D58" s="3" t="s">
        <v>163</v>
      </c>
      <c r="E58" s="3" t="s">
        <v>244</v>
      </c>
      <c r="F58" s="3" t="s">
        <v>61</v>
      </c>
      <c r="G58" s="162" t="e">
        <f t="shared" si="15"/>
        <v>#REF!</v>
      </c>
      <c r="H58" s="163">
        <f>'кор-ка пр 8'!I986</f>
        <v>0</v>
      </c>
      <c r="I58" s="163" t="e">
        <f>#REF!</f>
        <v>#REF!</v>
      </c>
      <c r="J58" s="163" t="e">
        <f>#REF!</f>
        <v>#REF!</v>
      </c>
      <c r="K58" s="163" t="e">
        <f>#REF!</f>
        <v>#REF!</v>
      </c>
    </row>
    <row r="59" spans="1:11" s="39" customFormat="1" hidden="1">
      <c r="A59" s="14"/>
      <c r="B59" s="37" t="s">
        <v>73</v>
      </c>
      <c r="C59" s="3" t="s">
        <v>14</v>
      </c>
      <c r="D59" s="3" t="s">
        <v>163</v>
      </c>
      <c r="E59" s="3" t="s">
        <v>244</v>
      </c>
      <c r="F59" s="3" t="s">
        <v>74</v>
      </c>
      <c r="G59" s="162" t="e">
        <f t="shared" si="15"/>
        <v>#REF!</v>
      </c>
      <c r="H59" s="163">
        <f>H60</f>
        <v>0</v>
      </c>
      <c r="I59" s="163" t="e">
        <f t="shared" ref="I59:K59" si="16">I60</f>
        <v>#REF!</v>
      </c>
      <c r="J59" s="163" t="e">
        <f t="shared" si="16"/>
        <v>#REF!</v>
      </c>
      <c r="K59" s="163" t="e">
        <f t="shared" si="16"/>
        <v>#REF!</v>
      </c>
    </row>
    <row r="60" spans="1:11" s="39" customFormat="1" ht="25.5" hidden="1">
      <c r="A60" s="14"/>
      <c r="B60" s="37" t="s">
        <v>75</v>
      </c>
      <c r="C60" s="3" t="s">
        <v>14</v>
      </c>
      <c r="D60" s="3" t="s">
        <v>163</v>
      </c>
      <c r="E60" s="3" t="s">
        <v>244</v>
      </c>
      <c r="F60" s="3" t="s">
        <v>76</v>
      </c>
      <c r="G60" s="162" t="e">
        <f t="shared" si="15"/>
        <v>#REF!</v>
      </c>
      <c r="H60" s="163">
        <v>0</v>
      </c>
      <c r="I60" s="163" t="e">
        <f>#REF!</f>
        <v>#REF!</v>
      </c>
      <c r="J60" s="163" t="e">
        <f>#REF!</f>
        <v>#REF!</v>
      </c>
      <c r="K60" s="163" t="e">
        <f>#REF!</f>
        <v>#REF!</v>
      </c>
    </row>
    <row r="61" spans="1:11" s="38" customFormat="1" ht="51" hidden="1">
      <c r="A61" s="146"/>
      <c r="B61" s="1" t="s">
        <v>448</v>
      </c>
      <c r="C61" s="9" t="s">
        <v>14</v>
      </c>
      <c r="D61" s="9" t="s">
        <v>163</v>
      </c>
      <c r="E61" s="9" t="s">
        <v>175</v>
      </c>
      <c r="F61" s="4"/>
      <c r="G61" s="162" t="e">
        <f>SUM(H61:K61)</f>
        <v>#REF!</v>
      </c>
      <c r="H61" s="163">
        <f>H62</f>
        <v>0</v>
      </c>
      <c r="I61" s="163" t="e">
        <f t="shared" ref="I61:K62" si="17">I62</f>
        <v>#REF!</v>
      </c>
      <c r="J61" s="163" t="e">
        <f t="shared" si="17"/>
        <v>#REF!</v>
      </c>
      <c r="K61" s="163" t="e">
        <f t="shared" si="17"/>
        <v>#REF!</v>
      </c>
    </row>
    <row r="62" spans="1:11" s="38" customFormat="1" ht="38.25" hidden="1">
      <c r="A62" s="146"/>
      <c r="B62" s="1" t="s">
        <v>174</v>
      </c>
      <c r="C62" s="9" t="s">
        <v>14</v>
      </c>
      <c r="D62" s="9" t="s">
        <v>163</v>
      </c>
      <c r="E62" s="9" t="s">
        <v>176</v>
      </c>
      <c r="F62" s="4"/>
      <c r="G62" s="162" t="e">
        <f>SUM(H62:K62)</f>
        <v>#REF!</v>
      </c>
      <c r="H62" s="163">
        <f>H63+H68</f>
        <v>0</v>
      </c>
      <c r="I62" s="163" t="e">
        <f t="shared" si="17"/>
        <v>#REF!</v>
      </c>
      <c r="J62" s="163" t="e">
        <f t="shared" si="17"/>
        <v>#REF!</v>
      </c>
      <c r="K62" s="163" t="e">
        <f t="shared" si="17"/>
        <v>#REF!</v>
      </c>
    </row>
    <row r="63" spans="1:11" s="38" customFormat="1" ht="25.5" hidden="1">
      <c r="A63" s="146"/>
      <c r="B63" s="1" t="s">
        <v>179</v>
      </c>
      <c r="C63" s="9" t="s">
        <v>14</v>
      </c>
      <c r="D63" s="9" t="s">
        <v>163</v>
      </c>
      <c r="E63" s="9" t="s">
        <v>180</v>
      </c>
      <c r="F63" s="4"/>
      <c r="G63" s="162" t="e">
        <f>SUM(H63:K63)</f>
        <v>#REF!</v>
      </c>
      <c r="H63" s="163">
        <f>H64+H66</f>
        <v>0</v>
      </c>
      <c r="I63" s="163" t="e">
        <f>I64+I66</f>
        <v>#REF!</v>
      </c>
      <c r="J63" s="163" t="e">
        <f>J64+J66</f>
        <v>#REF!</v>
      </c>
      <c r="K63" s="163" t="e">
        <f>K64+K66</f>
        <v>#REF!</v>
      </c>
    </row>
    <row r="64" spans="1:11" s="39" customFormat="1" ht="89.25" hidden="1">
      <c r="A64" s="145"/>
      <c r="B64" s="1" t="s">
        <v>56</v>
      </c>
      <c r="C64" s="9" t="s">
        <v>14</v>
      </c>
      <c r="D64" s="9" t="s">
        <v>163</v>
      </c>
      <c r="E64" s="9" t="s">
        <v>180</v>
      </c>
      <c r="F64" s="3" t="s">
        <v>57</v>
      </c>
      <c r="G64" s="162" t="e">
        <f t="shared" ref="G64:G67" si="18">H64+I64+J64+K64</f>
        <v>#REF!</v>
      </c>
      <c r="H64" s="163">
        <f>H65</f>
        <v>0</v>
      </c>
      <c r="I64" s="163" t="e">
        <f>I65</f>
        <v>#REF!</v>
      </c>
      <c r="J64" s="163" t="e">
        <f>J65</f>
        <v>#REF!</v>
      </c>
      <c r="K64" s="163" t="e">
        <f>K65</f>
        <v>#REF!</v>
      </c>
    </row>
    <row r="65" spans="1:13" s="39" customFormat="1" ht="38.25" hidden="1">
      <c r="A65" s="145"/>
      <c r="B65" s="1" t="s">
        <v>153</v>
      </c>
      <c r="C65" s="9" t="s">
        <v>14</v>
      </c>
      <c r="D65" s="9" t="s">
        <v>163</v>
      </c>
      <c r="E65" s="9" t="s">
        <v>180</v>
      </c>
      <c r="F65" s="3" t="s">
        <v>154</v>
      </c>
      <c r="G65" s="162" t="e">
        <f t="shared" si="18"/>
        <v>#REF!</v>
      </c>
      <c r="H65" s="163">
        <f>'кор-ка пр 8'!I47</f>
        <v>0</v>
      </c>
      <c r="I65" s="163" t="e">
        <f>#REF!</f>
        <v>#REF!</v>
      </c>
      <c r="J65" s="163" t="e">
        <f>#REF!</f>
        <v>#REF!</v>
      </c>
      <c r="K65" s="163" t="e">
        <f>#REF!</f>
        <v>#REF!</v>
      </c>
    </row>
    <row r="66" spans="1:13" s="39" customFormat="1" ht="25.5" hidden="1">
      <c r="A66" s="145"/>
      <c r="B66" s="1" t="s">
        <v>58</v>
      </c>
      <c r="C66" s="9" t="s">
        <v>14</v>
      </c>
      <c r="D66" s="9" t="s">
        <v>163</v>
      </c>
      <c r="E66" s="9" t="s">
        <v>180</v>
      </c>
      <c r="F66" s="3" t="s">
        <v>59</v>
      </c>
      <c r="G66" s="162" t="e">
        <f t="shared" si="18"/>
        <v>#REF!</v>
      </c>
      <c r="H66" s="163">
        <f>H67</f>
        <v>0</v>
      </c>
      <c r="I66" s="163" t="e">
        <f t="shared" ref="I66:K66" si="19">I67</f>
        <v>#REF!</v>
      </c>
      <c r="J66" s="163" t="e">
        <f t="shared" si="19"/>
        <v>#REF!</v>
      </c>
      <c r="K66" s="163" t="e">
        <f t="shared" si="19"/>
        <v>#REF!</v>
      </c>
    </row>
    <row r="67" spans="1:13" s="39" customFormat="1" ht="38.25" hidden="1">
      <c r="A67" s="145"/>
      <c r="B67" s="1" t="s">
        <v>160</v>
      </c>
      <c r="C67" s="9" t="s">
        <v>14</v>
      </c>
      <c r="D67" s="9" t="s">
        <v>163</v>
      </c>
      <c r="E67" s="9" t="s">
        <v>180</v>
      </c>
      <c r="F67" s="3" t="s">
        <v>61</v>
      </c>
      <c r="G67" s="162" t="e">
        <f t="shared" si="18"/>
        <v>#REF!</v>
      </c>
      <c r="H67" s="163">
        <f>'кор-ка пр 8'!I51</f>
        <v>0</v>
      </c>
      <c r="I67" s="163" t="e">
        <f>#REF!</f>
        <v>#REF!</v>
      </c>
      <c r="J67" s="163" t="e">
        <f>#REF!</f>
        <v>#REF!</v>
      </c>
      <c r="K67" s="163" t="e">
        <f>#REF!</f>
        <v>#REF!</v>
      </c>
    </row>
    <row r="68" spans="1:13" s="39" customFormat="1" ht="38.25" hidden="1">
      <c r="A68" s="145"/>
      <c r="B68" s="1" t="s">
        <v>164</v>
      </c>
      <c r="C68" s="3" t="s">
        <v>14</v>
      </c>
      <c r="D68" s="3" t="s">
        <v>163</v>
      </c>
      <c r="E68" s="3" t="s">
        <v>182</v>
      </c>
      <c r="F68" s="3"/>
      <c r="G68" s="162" t="e">
        <f>H68+I68+J68+K68</f>
        <v>#REF!</v>
      </c>
      <c r="H68" s="163">
        <f>H69</f>
        <v>0</v>
      </c>
      <c r="I68" s="163" t="e">
        <f t="shared" ref="H68:K69" si="20">I69</f>
        <v>#REF!</v>
      </c>
      <c r="J68" s="163" t="e">
        <f t="shared" si="20"/>
        <v>#REF!</v>
      </c>
      <c r="K68" s="163" t="e">
        <f t="shared" si="20"/>
        <v>#REF!</v>
      </c>
    </row>
    <row r="69" spans="1:13" s="39" customFormat="1" ht="89.25" hidden="1">
      <c r="A69" s="145"/>
      <c r="B69" s="1" t="s">
        <v>56</v>
      </c>
      <c r="C69" s="3" t="s">
        <v>14</v>
      </c>
      <c r="D69" s="3" t="s">
        <v>163</v>
      </c>
      <c r="E69" s="3" t="s">
        <v>182</v>
      </c>
      <c r="F69" s="3" t="s">
        <v>57</v>
      </c>
      <c r="G69" s="162" t="e">
        <f>H69+I69+J69+K69</f>
        <v>#REF!</v>
      </c>
      <c r="H69" s="163">
        <f t="shared" si="20"/>
        <v>0</v>
      </c>
      <c r="I69" s="163" t="e">
        <f t="shared" si="20"/>
        <v>#REF!</v>
      </c>
      <c r="J69" s="163" t="e">
        <f t="shared" si="20"/>
        <v>#REF!</v>
      </c>
      <c r="K69" s="163" t="e">
        <f t="shared" si="20"/>
        <v>#REF!</v>
      </c>
      <c r="M69" s="49"/>
    </row>
    <row r="70" spans="1:13" s="39" customFormat="1" ht="38.25" hidden="1">
      <c r="A70" s="145"/>
      <c r="B70" s="1" t="s">
        <v>153</v>
      </c>
      <c r="C70" s="3" t="s">
        <v>14</v>
      </c>
      <c r="D70" s="3" t="s">
        <v>163</v>
      </c>
      <c r="E70" s="3" t="s">
        <v>182</v>
      </c>
      <c r="F70" s="3" t="s">
        <v>154</v>
      </c>
      <c r="G70" s="162" t="e">
        <f>H70+I70+J70+K70</f>
        <v>#REF!</v>
      </c>
      <c r="H70" s="163">
        <f>'кор-ка пр 8'!I55</f>
        <v>0</v>
      </c>
      <c r="I70" s="163" t="e">
        <f>#REF!</f>
        <v>#REF!</v>
      </c>
      <c r="J70" s="163" t="e">
        <f>#REF!</f>
        <v>#REF!</v>
      </c>
      <c r="K70" s="163" t="e">
        <f>#REF!</f>
        <v>#REF!</v>
      </c>
    </row>
    <row r="71" spans="1:13" hidden="1">
      <c r="A71" s="13"/>
      <c r="B71" s="2" t="s">
        <v>232</v>
      </c>
      <c r="C71" s="4" t="s">
        <v>14</v>
      </c>
      <c r="D71" s="4" t="s">
        <v>41</v>
      </c>
      <c r="E71" s="4"/>
      <c r="F71" s="4"/>
      <c r="G71" s="162" t="e">
        <f>SUM(H71:K71)</f>
        <v>#REF!</v>
      </c>
      <c r="H71" s="162">
        <f>H72</f>
        <v>0</v>
      </c>
      <c r="I71" s="162" t="e">
        <f t="shared" ref="I71:K71" si="21">I72</f>
        <v>#REF!</v>
      </c>
      <c r="J71" s="162" t="e">
        <f t="shared" si="21"/>
        <v>#REF!</v>
      </c>
      <c r="K71" s="162" t="e">
        <f t="shared" si="21"/>
        <v>#REF!</v>
      </c>
    </row>
    <row r="72" spans="1:13" ht="114.75" hidden="1">
      <c r="A72" s="14"/>
      <c r="B72" s="21" t="s">
        <v>231</v>
      </c>
      <c r="C72" s="3" t="s">
        <v>14</v>
      </c>
      <c r="D72" s="3" t="s">
        <v>41</v>
      </c>
      <c r="E72" s="3" t="s">
        <v>243</v>
      </c>
      <c r="F72" s="3"/>
      <c r="G72" s="162" t="e">
        <f t="shared" ref="G72:K73" si="22">G73</f>
        <v>#REF!</v>
      </c>
      <c r="H72" s="163">
        <f t="shared" si="22"/>
        <v>0</v>
      </c>
      <c r="I72" s="163" t="e">
        <f t="shared" si="22"/>
        <v>#REF!</v>
      </c>
      <c r="J72" s="163" t="e">
        <f t="shared" si="22"/>
        <v>#REF!</v>
      </c>
      <c r="K72" s="163" t="e">
        <f t="shared" si="22"/>
        <v>#REF!</v>
      </c>
    </row>
    <row r="73" spans="1:13" ht="25.5" hidden="1">
      <c r="A73" s="14"/>
      <c r="B73" s="1" t="s">
        <v>233</v>
      </c>
      <c r="C73" s="3" t="s">
        <v>14</v>
      </c>
      <c r="D73" s="3" t="s">
        <v>41</v>
      </c>
      <c r="E73" s="3" t="s">
        <v>245</v>
      </c>
      <c r="F73" s="3"/>
      <c r="G73" s="162" t="e">
        <f t="shared" ref="G73" si="23">H73+I73+J73+K73</f>
        <v>#REF!</v>
      </c>
      <c r="H73" s="163">
        <f>H74</f>
        <v>0</v>
      </c>
      <c r="I73" s="163" t="e">
        <f t="shared" si="22"/>
        <v>#REF!</v>
      </c>
      <c r="J73" s="163" t="e">
        <f t="shared" si="22"/>
        <v>#REF!</v>
      </c>
      <c r="K73" s="163" t="e">
        <f t="shared" si="22"/>
        <v>#REF!</v>
      </c>
    </row>
    <row r="74" spans="1:13" hidden="1">
      <c r="A74" s="14"/>
      <c r="B74" s="1" t="s">
        <v>73</v>
      </c>
      <c r="C74" s="3" t="s">
        <v>14</v>
      </c>
      <c r="D74" s="3" t="s">
        <v>41</v>
      </c>
      <c r="E74" s="3" t="s">
        <v>245</v>
      </c>
      <c r="F74" s="3" t="s">
        <v>74</v>
      </c>
      <c r="G74" s="162" t="e">
        <f>H74+I74+J74+K74</f>
        <v>#REF!</v>
      </c>
      <c r="H74" s="163">
        <f>'кор-ка пр 8'!I995</f>
        <v>0</v>
      </c>
      <c r="I74" s="163" t="e">
        <f>#REF!</f>
        <v>#REF!</v>
      </c>
      <c r="J74" s="163" t="e">
        <f>#REF!</f>
        <v>#REF!</v>
      </c>
      <c r="K74" s="163" t="e">
        <f>#REF!</f>
        <v>#REF!</v>
      </c>
    </row>
    <row r="75" spans="1:13" s="39" customFormat="1" ht="25.5">
      <c r="A75" s="13"/>
      <c r="B75" s="6" t="s">
        <v>171</v>
      </c>
      <c r="C75" s="4" t="s">
        <v>14</v>
      </c>
      <c r="D75" s="4" t="s">
        <v>172</v>
      </c>
      <c r="E75" s="4"/>
      <c r="F75" s="4"/>
      <c r="G75" s="162">
        <f t="shared" si="12"/>
        <v>244.39999999999998</v>
      </c>
      <c r="H75" s="162">
        <f>H76+H87+H100</f>
        <v>244.39999999999998</v>
      </c>
      <c r="I75" s="162">
        <f>I76+I87+I100</f>
        <v>0</v>
      </c>
      <c r="J75" s="162">
        <f>J76+J87+J100</f>
        <v>0</v>
      </c>
      <c r="K75" s="162">
        <f>K76+K87+K100</f>
        <v>0</v>
      </c>
    </row>
    <row r="76" spans="1:13" s="39" customFormat="1" ht="51" hidden="1">
      <c r="A76" s="14"/>
      <c r="B76" s="1" t="s">
        <v>185</v>
      </c>
      <c r="C76" s="3" t="s">
        <v>14</v>
      </c>
      <c r="D76" s="3" t="s">
        <v>172</v>
      </c>
      <c r="E76" s="3" t="s">
        <v>186</v>
      </c>
      <c r="F76" s="3"/>
      <c r="G76" s="162">
        <f>SUM(H76:K76)</f>
        <v>0</v>
      </c>
      <c r="H76" s="163">
        <f>H77+H82</f>
        <v>0</v>
      </c>
      <c r="I76" s="163">
        <f>I77+I82</f>
        <v>0</v>
      </c>
      <c r="J76" s="163">
        <f>J77+J82</f>
        <v>0</v>
      </c>
      <c r="K76" s="163">
        <f>K77+K82</f>
        <v>0</v>
      </c>
    </row>
    <row r="77" spans="1:13" s="39" customFormat="1" ht="191.25" hidden="1">
      <c r="A77" s="14"/>
      <c r="B77" s="20" t="s">
        <v>364</v>
      </c>
      <c r="C77" s="3" t="s">
        <v>14</v>
      </c>
      <c r="D77" s="3" t="s">
        <v>172</v>
      </c>
      <c r="E77" s="3" t="s">
        <v>446</v>
      </c>
      <c r="F77" s="3"/>
      <c r="G77" s="162">
        <f t="shared" si="12"/>
        <v>0</v>
      </c>
      <c r="H77" s="163">
        <f>H78+H80</f>
        <v>0</v>
      </c>
      <c r="I77" s="163">
        <f>I78+I80</f>
        <v>0</v>
      </c>
      <c r="J77" s="163">
        <f>J78+J80</f>
        <v>0</v>
      </c>
      <c r="K77" s="163">
        <f>K78+K80</f>
        <v>0</v>
      </c>
    </row>
    <row r="78" spans="1:13" s="39" customFormat="1" ht="89.25" hidden="1">
      <c r="A78" s="14"/>
      <c r="B78" s="1" t="s">
        <v>56</v>
      </c>
      <c r="C78" s="3" t="s">
        <v>14</v>
      </c>
      <c r="D78" s="3" t="s">
        <v>172</v>
      </c>
      <c r="E78" s="3" t="s">
        <v>446</v>
      </c>
      <c r="F78" s="3" t="s">
        <v>57</v>
      </c>
      <c r="G78" s="162">
        <f t="shared" si="12"/>
        <v>0</v>
      </c>
      <c r="H78" s="163">
        <f>H79</f>
        <v>0</v>
      </c>
      <c r="I78" s="163">
        <f>I79</f>
        <v>0</v>
      </c>
      <c r="J78" s="163">
        <f>J79</f>
        <v>0</v>
      </c>
      <c r="K78" s="163">
        <f>K79</f>
        <v>0</v>
      </c>
    </row>
    <row r="79" spans="1:13" s="39" customFormat="1" ht="38.25" hidden="1">
      <c r="A79" s="14"/>
      <c r="B79" s="1" t="s">
        <v>153</v>
      </c>
      <c r="C79" s="3" t="s">
        <v>14</v>
      </c>
      <c r="D79" s="3" t="s">
        <v>172</v>
      </c>
      <c r="E79" s="3" t="s">
        <v>446</v>
      </c>
      <c r="F79" s="3" t="s">
        <v>154</v>
      </c>
      <c r="G79" s="162">
        <f t="shared" si="12"/>
        <v>0</v>
      </c>
      <c r="H79" s="163">
        <f>0+'кор-ка пр 8'!I96</f>
        <v>0</v>
      </c>
      <c r="I79" s="163">
        <f>'кор-ка пр 8'!J96</f>
        <v>0</v>
      </c>
      <c r="J79" s="163">
        <f>0+'кор-ка пр 8'!K96</f>
        <v>0</v>
      </c>
      <c r="K79" s="163">
        <f>0+'кор-ка пр 8'!L96</f>
        <v>0</v>
      </c>
    </row>
    <row r="80" spans="1:13" s="39" customFormat="1" ht="25.5" hidden="1">
      <c r="A80" s="14"/>
      <c r="B80" s="1" t="s">
        <v>58</v>
      </c>
      <c r="C80" s="3" t="s">
        <v>14</v>
      </c>
      <c r="D80" s="3" t="s">
        <v>172</v>
      </c>
      <c r="E80" s="3" t="s">
        <v>446</v>
      </c>
      <c r="F80" s="3" t="s">
        <v>59</v>
      </c>
      <c r="G80" s="162">
        <f t="shared" si="12"/>
        <v>0</v>
      </c>
      <c r="H80" s="163">
        <f>H81</f>
        <v>0</v>
      </c>
      <c r="I80" s="163">
        <f>I81</f>
        <v>0</v>
      </c>
      <c r="J80" s="163">
        <f>J81</f>
        <v>0</v>
      </c>
      <c r="K80" s="163">
        <f>K81</f>
        <v>0</v>
      </c>
    </row>
    <row r="81" spans="1:11" s="39" customFormat="1" ht="38.25" hidden="1">
      <c r="A81" s="14"/>
      <c r="B81" s="1" t="s">
        <v>60</v>
      </c>
      <c r="C81" s="3" t="s">
        <v>14</v>
      </c>
      <c r="D81" s="3" t="s">
        <v>172</v>
      </c>
      <c r="E81" s="3" t="s">
        <v>446</v>
      </c>
      <c r="F81" s="3" t="s">
        <v>61</v>
      </c>
      <c r="G81" s="162">
        <f t="shared" si="12"/>
        <v>0</v>
      </c>
      <c r="H81" s="163">
        <f>0+'кор-ка пр 8'!I100</f>
        <v>0</v>
      </c>
      <c r="I81" s="163">
        <f>'кор-ка пр 8'!J100</f>
        <v>0</v>
      </c>
      <c r="J81" s="163">
        <f>0+'кор-ка пр 8'!K100</f>
        <v>0</v>
      </c>
      <c r="K81" s="163">
        <f>0+'кор-ка пр 8'!L100</f>
        <v>0</v>
      </c>
    </row>
    <row r="82" spans="1:11" s="39" customFormat="1" ht="63.75" hidden="1">
      <c r="A82" s="14"/>
      <c r="B82" s="17" t="s">
        <v>365</v>
      </c>
      <c r="C82" s="3" t="s">
        <v>14</v>
      </c>
      <c r="D82" s="100">
        <v>13</v>
      </c>
      <c r="E82" s="3" t="s">
        <v>447</v>
      </c>
      <c r="F82" s="3"/>
      <c r="G82" s="162">
        <f t="shared" si="12"/>
        <v>0</v>
      </c>
      <c r="H82" s="163">
        <f>H83+H85</f>
        <v>0</v>
      </c>
      <c r="I82" s="163">
        <f>I83+I85</f>
        <v>0</v>
      </c>
      <c r="J82" s="163">
        <f>J83+J85</f>
        <v>0</v>
      </c>
      <c r="K82" s="163">
        <f>K83+K85</f>
        <v>0</v>
      </c>
    </row>
    <row r="83" spans="1:11" s="39" customFormat="1" ht="89.25" hidden="1">
      <c r="A83" s="14"/>
      <c r="B83" s="1" t="s">
        <v>56</v>
      </c>
      <c r="C83" s="3" t="s">
        <v>14</v>
      </c>
      <c r="D83" s="100">
        <v>13</v>
      </c>
      <c r="E83" s="3" t="s">
        <v>447</v>
      </c>
      <c r="F83" s="3" t="s">
        <v>57</v>
      </c>
      <c r="G83" s="162">
        <f t="shared" si="12"/>
        <v>0</v>
      </c>
      <c r="H83" s="163">
        <f>H84</f>
        <v>0</v>
      </c>
      <c r="I83" s="163">
        <f>I84</f>
        <v>0</v>
      </c>
      <c r="J83" s="163">
        <f>J84</f>
        <v>0</v>
      </c>
      <c r="K83" s="163">
        <f>K84</f>
        <v>0</v>
      </c>
    </row>
    <row r="84" spans="1:11" s="39" customFormat="1" ht="38.25" hidden="1">
      <c r="A84" s="14"/>
      <c r="B84" s="1" t="s">
        <v>153</v>
      </c>
      <c r="C84" s="3" t="s">
        <v>14</v>
      </c>
      <c r="D84" s="100">
        <v>13</v>
      </c>
      <c r="E84" s="3" t="s">
        <v>447</v>
      </c>
      <c r="F84" s="3" t="s">
        <v>154</v>
      </c>
      <c r="G84" s="162">
        <f t="shared" si="12"/>
        <v>0</v>
      </c>
      <c r="H84" s="163">
        <f>'кор-ка пр 8'!I105</f>
        <v>0</v>
      </c>
      <c r="I84" s="163">
        <f>'кор-ка пр 8'!J105</f>
        <v>0</v>
      </c>
      <c r="J84" s="163">
        <f>'кор-ка пр 8'!K105</f>
        <v>0</v>
      </c>
      <c r="K84" s="163">
        <f>'кор-ка пр 8'!L105</f>
        <v>0</v>
      </c>
    </row>
    <row r="85" spans="1:11" s="39" customFormat="1" ht="25.5" hidden="1">
      <c r="A85" s="14"/>
      <c r="B85" s="1" t="s">
        <v>58</v>
      </c>
      <c r="C85" s="3" t="s">
        <v>14</v>
      </c>
      <c r="D85" s="100">
        <v>13</v>
      </c>
      <c r="E85" s="3" t="s">
        <v>447</v>
      </c>
      <c r="F85" s="3" t="s">
        <v>59</v>
      </c>
      <c r="G85" s="162">
        <f t="shared" si="12"/>
        <v>0</v>
      </c>
      <c r="H85" s="163">
        <f t="shared" ref="H85:K85" si="24">H86</f>
        <v>0</v>
      </c>
      <c r="I85" s="163">
        <f t="shared" si="24"/>
        <v>0</v>
      </c>
      <c r="J85" s="163">
        <f t="shared" si="24"/>
        <v>0</v>
      </c>
      <c r="K85" s="163">
        <f t="shared" si="24"/>
        <v>0</v>
      </c>
    </row>
    <row r="86" spans="1:11" s="39" customFormat="1" ht="38.25" hidden="1">
      <c r="A86" s="14"/>
      <c r="B86" s="1" t="s">
        <v>60</v>
      </c>
      <c r="C86" s="3" t="s">
        <v>14</v>
      </c>
      <c r="D86" s="100">
        <v>13</v>
      </c>
      <c r="E86" s="3" t="s">
        <v>447</v>
      </c>
      <c r="F86" s="3" t="s">
        <v>61</v>
      </c>
      <c r="G86" s="162">
        <f t="shared" si="12"/>
        <v>0</v>
      </c>
      <c r="H86" s="163">
        <f>'кор-ка пр 8'!I109</f>
        <v>0</v>
      </c>
      <c r="I86" s="163">
        <f>'кор-ка пр 8'!J109</f>
        <v>0</v>
      </c>
      <c r="J86" s="163">
        <f>'кор-ка пр 8'!K109</f>
        <v>0</v>
      </c>
      <c r="K86" s="163">
        <f>'кор-ка пр 8'!L109</f>
        <v>0</v>
      </c>
    </row>
    <row r="87" spans="1:11" s="39" customFormat="1" ht="51">
      <c r="A87" s="14"/>
      <c r="B87" s="1" t="s">
        <v>448</v>
      </c>
      <c r="C87" s="3" t="s">
        <v>14</v>
      </c>
      <c r="D87" s="3" t="s">
        <v>172</v>
      </c>
      <c r="E87" s="3" t="s">
        <v>175</v>
      </c>
      <c r="F87" s="3"/>
      <c r="G87" s="162">
        <f t="shared" si="12"/>
        <v>-300</v>
      </c>
      <c r="H87" s="163">
        <f>H90+H92+H96</f>
        <v>-300</v>
      </c>
      <c r="I87" s="163">
        <f>I92+I96</f>
        <v>0</v>
      </c>
      <c r="J87" s="163">
        <f>J92+J96</f>
        <v>0</v>
      </c>
      <c r="K87" s="163">
        <f>K92+K96</f>
        <v>0</v>
      </c>
    </row>
    <row r="88" spans="1:11" s="39" customFormat="1" ht="89.25" hidden="1">
      <c r="A88" s="11"/>
      <c r="B88" s="1" t="s">
        <v>668</v>
      </c>
      <c r="C88" s="3" t="s">
        <v>14</v>
      </c>
      <c r="D88" s="3" t="s">
        <v>172</v>
      </c>
      <c r="E88" s="3" t="s">
        <v>176</v>
      </c>
      <c r="F88" s="3"/>
      <c r="G88" s="162">
        <f>SUM(H88:K88)</f>
        <v>0</v>
      </c>
      <c r="H88" s="163">
        <f>H89</f>
        <v>0</v>
      </c>
      <c r="I88" s="163">
        <f>J89</f>
        <v>0</v>
      </c>
      <c r="J88" s="163">
        <f>K89</f>
        <v>0</v>
      </c>
      <c r="K88" s="163">
        <f>L89</f>
        <v>0</v>
      </c>
    </row>
    <row r="89" spans="1:11" s="39" customFormat="1" ht="102" hidden="1">
      <c r="A89" s="11"/>
      <c r="B89" s="1" t="s">
        <v>667</v>
      </c>
      <c r="C89" s="3" t="s">
        <v>14</v>
      </c>
      <c r="D89" s="3" t="s">
        <v>172</v>
      </c>
      <c r="E89" s="3" t="s">
        <v>474</v>
      </c>
      <c r="F89" s="4"/>
      <c r="G89" s="162">
        <f t="shared" ref="G89:G91" si="25">H89+I89+J89+K89</f>
        <v>0</v>
      </c>
      <c r="H89" s="163">
        <f>H90</f>
        <v>0</v>
      </c>
      <c r="I89" s="163">
        <f t="shared" ref="I89:K89" si="26">I90</f>
        <v>0</v>
      </c>
      <c r="J89" s="163">
        <f t="shared" si="26"/>
        <v>0</v>
      </c>
      <c r="K89" s="163">
        <f t="shared" si="26"/>
        <v>0</v>
      </c>
    </row>
    <row r="90" spans="1:11" s="39" customFormat="1" ht="25.5" hidden="1">
      <c r="A90" s="11"/>
      <c r="B90" s="1" t="s">
        <v>58</v>
      </c>
      <c r="C90" s="3" t="s">
        <v>14</v>
      </c>
      <c r="D90" s="3" t="s">
        <v>172</v>
      </c>
      <c r="E90" s="3" t="s">
        <v>474</v>
      </c>
      <c r="F90" s="3" t="s">
        <v>59</v>
      </c>
      <c r="G90" s="162">
        <f t="shared" si="25"/>
        <v>0</v>
      </c>
      <c r="H90" s="163">
        <f>H91</f>
        <v>0</v>
      </c>
      <c r="I90" s="163">
        <f>I91</f>
        <v>0</v>
      </c>
      <c r="J90" s="163">
        <v>0</v>
      </c>
      <c r="K90" s="163">
        <f>K91</f>
        <v>0</v>
      </c>
    </row>
    <row r="91" spans="1:11" s="39" customFormat="1" ht="38.25" hidden="1">
      <c r="A91" s="11"/>
      <c r="B91" s="1" t="s">
        <v>60</v>
      </c>
      <c r="C91" s="3" t="s">
        <v>14</v>
      </c>
      <c r="D91" s="3" t="s">
        <v>172</v>
      </c>
      <c r="E91" s="3" t="s">
        <v>474</v>
      </c>
      <c r="F91" s="3" t="s">
        <v>61</v>
      </c>
      <c r="G91" s="162">
        <f t="shared" si="25"/>
        <v>0</v>
      </c>
      <c r="H91" s="163">
        <f>'кор-ка пр 8'!I116</f>
        <v>0</v>
      </c>
      <c r="I91" s="163">
        <f>J92</f>
        <v>0</v>
      </c>
      <c r="J91" s="163">
        <f>K92</f>
        <v>0</v>
      </c>
      <c r="K91" s="163">
        <f>L92</f>
        <v>0</v>
      </c>
    </row>
    <row r="92" spans="1:11" s="39" customFormat="1" ht="38.25" hidden="1">
      <c r="A92" s="14"/>
      <c r="B92" s="1" t="s">
        <v>187</v>
      </c>
      <c r="C92" s="3" t="s">
        <v>14</v>
      </c>
      <c r="D92" s="3" t="s">
        <v>172</v>
      </c>
      <c r="E92" s="3" t="s">
        <v>188</v>
      </c>
      <c r="F92" s="3"/>
      <c r="G92" s="162">
        <f>SUM(H92:K92)</f>
        <v>0</v>
      </c>
      <c r="H92" s="163">
        <f>H93</f>
        <v>0</v>
      </c>
      <c r="I92" s="163">
        <f t="shared" ref="I92:K94" si="27">I93</f>
        <v>0</v>
      </c>
      <c r="J92" s="163">
        <f t="shared" si="27"/>
        <v>0</v>
      </c>
      <c r="K92" s="163">
        <f t="shared" si="27"/>
        <v>0</v>
      </c>
    </row>
    <row r="93" spans="1:11" s="39" customFormat="1" ht="102" hidden="1">
      <c r="A93" s="14"/>
      <c r="B93" s="1" t="s">
        <v>449</v>
      </c>
      <c r="C93" s="3" t="s">
        <v>14</v>
      </c>
      <c r="D93" s="3" t="s">
        <v>172</v>
      </c>
      <c r="E93" s="3" t="s">
        <v>189</v>
      </c>
      <c r="F93" s="3"/>
      <c r="G93" s="162">
        <f>SUM(H93:K93)</f>
        <v>0</v>
      </c>
      <c r="H93" s="163">
        <f>H94</f>
        <v>0</v>
      </c>
      <c r="I93" s="163">
        <f t="shared" si="27"/>
        <v>0</v>
      </c>
      <c r="J93" s="163">
        <f t="shared" si="27"/>
        <v>0</v>
      </c>
      <c r="K93" s="163">
        <f t="shared" si="27"/>
        <v>0</v>
      </c>
    </row>
    <row r="94" spans="1:11" s="39" customFormat="1" ht="38.25" hidden="1">
      <c r="A94" s="14"/>
      <c r="B94" s="1" t="s">
        <v>88</v>
      </c>
      <c r="C94" s="3" t="s">
        <v>14</v>
      </c>
      <c r="D94" s="3" t="s">
        <v>172</v>
      </c>
      <c r="E94" s="3" t="s">
        <v>189</v>
      </c>
      <c r="F94" s="3" t="s">
        <v>59</v>
      </c>
      <c r="G94" s="162">
        <f t="shared" si="12"/>
        <v>0</v>
      </c>
      <c r="H94" s="163">
        <f>H95</f>
        <v>0</v>
      </c>
      <c r="I94" s="163">
        <f t="shared" si="27"/>
        <v>0</v>
      </c>
      <c r="J94" s="163">
        <f t="shared" si="27"/>
        <v>0</v>
      </c>
      <c r="K94" s="163">
        <f t="shared" si="27"/>
        <v>0</v>
      </c>
    </row>
    <row r="95" spans="1:11" s="39" customFormat="1" ht="38.25" hidden="1">
      <c r="A95" s="14"/>
      <c r="B95" s="1" t="s">
        <v>60</v>
      </c>
      <c r="C95" s="3" t="s">
        <v>14</v>
      </c>
      <c r="D95" s="3" t="s">
        <v>172</v>
      </c>
      <c r="E95" s="3" t="s">
        <v>189</v>
      </c>
      <c r="F95" s="3" t="s">
        <v>61</v>
      </c>
      <c r="G95" s="162">
        <f t="shared" si="12"/>
        <v>0</v>
      </c>
      <c r="H95" s="163">
        <f>'кор-ка пр 8'!I121</f>
        <v>0</v>
      </c>
      <c r="I95" s="163">
        <f>'кор-ка пр 8'!J121</f>
        <v>0</v>
      </c>
      <c r="J95" s="163">
        <f>'кор-ка пр 8'!K121</f>
        <v>0</v>
      </c>
      <c r="K95" s="163">
        <f>'кор-ка пр 8'!L121</f>
        <v>0</v>
      </c>
    </row>
    <row r="96" spans="1:11" s="39" customFormat="1" ht="51">
      <c r="A96" s="14"/>
      <c r="B96" s="1" t="s">
        <v>191</v>
      </c>
      <c r="C96" s="3" t="s">
        <v>14</v>
      </c>
      <c r="D96" s="100">
        <v>13</v>
      </c>
      <c r="E96" s="3" t="s">
        <v>192</v>
      </c>
      <c r="F96" s="3"/>
      <c r="G96" s="162">
        <f t="shared" si="12"/>
        <v>-300</v>
      </c>
      <c r="H96" s="163">
        <f>H97</f>
        <v>-300</v>
      </c>
      <c r="I96" s="163">
        <f t="shared" ref="I96:K98" si="28">I97</f>
        <v>0</v>
      </c>
      <c r="J96" s="163">
        <f t="shared" si="28"/>
        <v>0</v>
      </c>
      <c r="K96" s="163">
        <f t="shared" si="28"/>
        <v>0</v>
      </c>
    </row>
    <row r="97" spans="1:11" s="39" customFormat="1" ht="114.75">
      <c r="A97" s="14"/>
      <c r="B97" s="1" t="s">
        <v>450</v>
      </c>
      <c r="C97" s="3" t="s">
        <v>14</v>
      </c>
      <c r="D97" s="100">
        <v>13</v>
      </c>
      <c r="E97" s="3" t="s">
        <v>194</v>
      </c>
      <c r="F97" s="3"/>
      <c r="G97" s="162">
        <f>SUM(H97:K97)</f>
        <v>-300</v>
      </c>
      <c r="H97" s="163">
        <f>H98</f>
        <v>-300</v>
      </c>
      <c r="I97" s="163">
        <f t="shared" si="28"/>
        <v>0</v>
      </c>
      <c r="J97" s="163">
        <f t="shared" si="28"/>
        <v>0</v>
      </c>
      <c r="K97" s="163">
        <f t="shared" si="28"/>
        <v>0</v>
      </c>
    </row>
    <row r="98" spans="1:11" s="39" customFormat="1" ht="38.25">
      <c r="A98" s="14"/>
      <c r="B98" s="1" t="s">
        <v>88</v>
      </c>
      <c r="C98" s="3" t="s">
        <v>14</v>
      </c>
      <c r="D98" s="100">
        <v>13</v>
      </c>
      <c r="E98" s="3" t="s">
        <v>194</v>
      </c>
      <c r="F98" s="3" t="s">
        <v>59</v>
      </c>
      <c r="G98" s="162">
        <f t="shared" si="12"/>
        <v>-300</v>
      </c>
      <c r="H98" s="163">
        <f>H99</f>
        <v>-300</v>
      </c>
      <c r="I98" s="163">
        <f t="shared" si="28"/>
        <v>0</v>
      </c>
      <c r="J98" s="163">
        <f t="shared" si="28"/>
        <v>0</v>
      </c>
      <c r="K98" s="163">
        <f t="shared" si="28"/>
        <v>0</v>
      </c>
    </row>
    <row r="99" spans="1:11" s="39" customFormat="1" ht="38.25">
      <c r="A99" s="14"/>
      <c r="B99" s="1" t="s">
        <v>60</v>
      </c>
      <c r="C99" s="3" t="s">
        <v>14</v>
      </c>
      <c r="D99" s="100">
        <v>13</v>
      </c>
      <c r="E99" s="3" t="s">
        <v>194</v>
      </c>
      <c r="F99" s="3" t="s">
        <v>61</v>
      </c>
      <c r="G99" s="162">
        <f t="shared" si="12"/>
        <v>-300</v>
      </c>
      <c r="H99" s="163">
        <f>'кор-ка пр 8'!I126</f>
        <v>-300</v>
      </c>
      <c r="I99" s="163">
        <f>'кор-ка пр 8'!J126</f>
        <v>0</v>
      </c>
      <c r="J99" s="163">
        <f>'кор-ка пр 8'!K126</f>
        <v>0</v>
      </c>
      <c r="K99" s="163">
        <f>'кор-ка пр 8'!L126</f>
        <v>0</v>
      </c>
    </row>
    <row r="100" spans="1:11" s="39" customFormat="1">
      <c r="A100" s="11"/>
      <c r="B100" s="1" t="s">
        <v>460</v>
      </c>
      <c r="C100" s="3" t="s">
        <v>14</v>
      </c>
      <c r="D100" s="100">
        <v>13</v>
      </c>
      <c r="E100" s="3" t="s">
        <v>248</v>
      </c>
      <c r="F100" s="3"/>
      <c r="G100" s="162">
        <f>SUM(H100:K100)</f>
        <v>544.4</v>
      </c>
      <c r="H100" s="163">
        <f t="shared" ref="H100:K102" si="29">H101</f>
        <v>544.4</v>
      </c>
      <c r="I100" s="163">
        <f t="shared" si="29"/>
        <v>0</v>
      </c>
      <c r="J100" s="163">
        <f t="shared" si="29"/>
        <v>0</v>
      </c>
      <c r="K100" s="163">
        <f t="shared" si="29"/>
        <v>0</v>
      </c>
    </row>
    <row r="101" spans="1:11" s="39" customFormat="1">
      <c r="A101" s="11"/>
      <c r="B101" s="1" t="s">
        <v>258</v>
      </c>
      <c r="C101" s="3" t="s">
        <v>14</v>
      </c>
      <c r="D101" s="100">
        <v>13</v>
      </c>
      <c r="E101" s="3" t="s">
        <v>257</v>
      </c>
      <c r="F101" s="3"/>
      <c r="G101" s="162">
        <f>SUM(H101:K101)</f>
        <v>544.4</v>
      </c>
      <c r="H101" s="163">
        <f t="shared" si="29"/>
        <v>544.4</v>
      </c>
      <c r="I101" s="163">
        <f t="shared" si="29"/>
        <v>0</v>
      </c>
      <c r="J101" s="163">
        <f t="shared" si="29"/>
        <v>0</v>
      </c>
      <c r="K101" s="163">
        <f t="shared" si="29"/>
        <v>0</v>
      </c>
    </row>
    <row r="102" spans="1:11" s="39" customFormat="1" ht="38.25">
      <c r="A102" s="11"/>
      <c r="B102" s="1" t="s">
        <v>88</v>
      </c>
      <c r="C102" s="3" t="s">
        <v>14</v>
      </c>
      <c r="D102" s="100">
        <v>13</v>
      </c>
      <c r="E102" s="3" t="s">
        <v>257</v>
      </c>
      <c r="F102" s="3" t="s">
        <v>59</v>
      </c>
      <c r="G102" s="162">
        <f t="shared" ref="G102:G103" si="30">H102+I102+J102+K102</f>
        <v>544.4</v>
      </c>
      <c r="H102" s="163">
        <f t="shared" si="29"/>
        <v>544.4</v>
      </c>
      <c r="I102" s="163">
        <f t="shared" si="29"/>
        <v>0</v>
      </c>
      <c r="J102" s="163">
        <f t="shared" si="29"/>
        <v>0</v>
      </c>
      <c r="K102" s="163">
        <f t="shared" si="29"/>
        <v>0</v>
      </c>
    </row>
    <row r="103" spans="1:11" s="39" customFormat="1" ht="38.25">
      <c r="A103" s="11"/>
      <c r="B103" s="1" t="s">
        <v>60</v>
      </c>
      <c r="C103" s="3" t="s">
        <v>14</v>
      </c>
      <c r="D103" s="100">
        <v>13</v>
      </c>
      <c r="E103" s="3" t="s">
        <v>257</v>
      </c>
      <c r="F103" s="3" t="s">
        <v>61</v>
      </c>
      <c r="G103" s="162">
        <f t="shared" si="30"/>
        <v>544.4</v>
      </c>
      <c r="H103" s="163">
        <f>'кор-ка пр 8'!I131</f>
        <v>544.4</v>
      </c>
      <c r="I103" s="163">
        <f>'кор-ка пр 8'!J131</f>
        <v>0</v>
      </c>
      <c r="J103" s="163">
        <f>'кор-ка пр 8'!K131</f>
        <v>0</v>
      </c>
      <c r="K103" s="163">
        <f>'кор-ка пр 8'!L131</f>
        <v>0</v>
      </c>
    </row>
    <row r="104" spans="1:11" s="38" customFormat="1" ht="25.5">
      <c r="A104" s="13"/>
      <c r="B104" s="6" t="s">
        <v>2</v>
      </c>
      <c r="C104" s="4" t="s">
        <v>17</v>
      </c>
      <c r="D104" s="4" t="s">
        <v>15</v>
      </c>
      <c r="E104" s="4"/>
      <c r="F104" s="4"/>
      <c r="G104" s="162">
        <f t="shared" si="12"/>
        <v>0</v>
      </c>
      <c r="H104" s="162">
        <f>H105+H118+H130</f>
        <v>42.2</v>
      </c>
      <c r="I104" s="162">
        <f>I105+I118+I130</f>
        <v>0</v>
      </c>
      <c r="J104" s="162">
        <f>J105+J118+J130</f>
        <v>-42.2</v>
      </c>
      <c r="K104" s="162">
        <f>K105+K118+K130</f>
        <v>0</v>
      </c>
    </row>
    <row r="105" spans="1:11" s="38" customFormat="1" hidden="1">
      <c r="A105" s="13"/>
      <c r="B105" s="6" t="s">
        <v>195</v>
      </c>
      <c r="C105" s="4" t="s">
        <v>17</v>
      </c>
      <c r="D105" s="4" t="s">
        <v>18</v>
      </c>
      <c r="E105" s="4"/>
      <c r="F105" s="4"/>
      <c r="G105" s="162">
        <f>SUM(H105:K105)</f>
        <v>0</v>
      </c>
      <c r="H105" s="162">
        <f>H106</f>
        <v>0</v>
      </c>
      <c r="I105" s="162">
        <f t="shared" ref="I105:K106" si="31">I106</f>
        <v>0</v>
      </c>
      <c r="J105" s="162">
        <f t="shared" si="31"/>
        <v>0</v>
      </c>
      <c r="K105" s="162">
        <f t="shared" si="31"/>
        <v>0</v>
      </c>
    </row>
    <row r="106" spans="1:11" s="38" customFormat="1" ht="51" hidden="1">
      <c r="A106" s="13"/>
      <c r="B106" s="1" t="s">
        <v>251</v>
      </c>
      <c r="C106" s="3" t="s">
        <v>17</v>
      </c>
      <c r="D106" s="3" t="s">
        <v>18</v>
      </c>
      <c r="E106" s="9" t="s">
        <v>175</v>
      </c>
      <c r="F106" s="4"/>
      <c r="G106" s="162">
        <f>SUM(H106:K106)</f>
        <v>0</v>
      </c>
      <c r="H106" s="163">
        <f>H107</f>
        <v>0</v>
      </c>
      <c r="I106" s="163">
        <f t="shared" si="31"/>
        <v>0</v>
      </c>
      <c r="J106" s="163">
        <f t="shared" si="31"/>
        <v>0</v>
      </c>
      <c r="K106" s="163">
        <f t="shared" si="31"/>
        <v>0</v>
      </c>
    </row>
    <row r="107" spans="1:11" s="38" customFormat="1" ht="38.25" hidden="1">
      <c r="A107" s="13"/>
      <c r="B107" s="1" t="s">
        <v>174</v>
      </c>
      <c r="C107" s="3" t="s">
        <v>17</v>
      </c>
      <c r="D107" s="3" t="s">
        <v>18</v>
      </c>
      <c r="E107" s="9" t="s">
        <v>176</v>
      </c>
      <c r="F107" s="4"/>
      <c r="G107" s="162">
        <f>SUM(H107:K107)</f>
        <v>0</v>
      </c>
      <c r="H107" s="163">
        <f>H108+H113</f>
        <v>0</v>
      </c>
      <c r="I107" s="163">
        <f>I108+I113</f>
        <v>0</v>
      </c>
      <c r="J107" s="163">
        <f>J108+J113</f>
        <v>0</v>
      </c>
      <c r="K107" s="163">
        <f>K108+K113</f>
        <v>0</v>
      </c>
    </row>
    <row r="108" spans="1:11" s="38" customFormat="1" ht="331.5" hidden="1">
      <c r="A108" s="13"/>
      <c r="B108" s="20" t="s">
        <v>534</v>
      </c>
      <c r="C108" s="3" t="s">
        <v>17</v>
      </c>
      <c r="D108" s="3" t="s">
        <v>18</v>
      </c>
      <c r="E108" s="3" t="s">
        <v>451</v>
      </c>
      <c r="F108" s="4"/>
      <c r="G108" s="162">
        <f>H108+I108+J108+K108</f>
        <v>0</v>
      </c>
      <c r="H108" s="163">
        <f t="shared" ref="H108:K109" si="32">H109</f>
        <v>0</v>
      </c>
      <c r="I108" s="163">
        <f>I109+I111</f>
        <v>0</v>
      </c>
      <c r="J108" s="163">
        <f t="shared" si="32"/>
        <v>0</v>
      </c>
      <c r="K108" s="163">
        <f t="shared" si="32"/>
        <v>0</v>
      </c>
    </row>
    <row r="109" spans="1:11" s="39" customFormat="1" ht="89.25" hidden="1">
      <c r="A109" s="14"/>
      <c r="B109" s="1" t="s">
        <v>56</v>
      </c>
      <c r="C109" s="3" t="s">
        <v>17</v>
      </c>
      <c r="D109" s="3" t="s">
        <v>18</v>
      </c>
      <c r="E109" s="3" t="s">
        <v>451</v>
      </c>
      <c r="F109" s="3" t="s">
        <v>57</v>
      </c>
      <c r="G109" s="162">
        <f t="shared" ref="G109:G120" si="33">H109+I109+J109+K109</f>
        <v>0</v>
      </c>
      <c r="H109" s="163">
        <f t="shared" si="32"/>
        <v>0</v>
      </c>
      <c r="I109" s="163">
        <f t="shared" si="32"/>
        <v>0</v>
      </c>
      <c r="J109" s="163">
        <f t="shared" si="32"/>
        <v>0</v>
      </c>
      <c r="K109" s="163">
        <f t="shared" si="32"/>
        <v>0</v>
      </c>
    </row>
    <row r="110" spans="1:11" s="39" customFormat="1" ht="38.25" hidden="1">
      <c r="A110" s="14"/>
      <c r="B110" s="1" t="s">
        <v>153</v>
      </c>
      <c r="C110" s="3" t="s">
        <v>17</v>
      </c>
      <c r="D110" s="3" t="s">
        <v>18</v>
      </c>
      <c r="E110" s="3" t="s">
        <v>451</v>
      </c>
      <c r="F110" s="3" t="s">
        <v>154</v>
      </c>
      <c r="G110" s="162">
        <f t="shared" si="33"/>
        <v>0</v>
      </c>
      <c r="H110" s="163">
        <f>'кор-ка пр 8'!I139</f>
        <v>0</v>
      </c>
      <c r="I110" s="163">
        <f>'кор-ка пр 8'!J139</f>
        <v>0</v>
      </c>
      <c r="J110" s="163">
        <f>'кор-ка пр 8'!K139</f>
        <v>0</v>
      </c>
      <c r="K110" s="163">
        <f>'кор-ка пр 8'!L139</f>
        <v>0</v>
      </c>
    </row>
    <row r="111" spans="1:11" s="39" customFormat="1" ht="38.25" hidden="1">
      <c r="A111" s="14"/>
      <c r="B111" s="1" t="s">
        <v>88</v>
      </c>
      <c r="C111" s="3" t="s">
        <v>17</v>
      </c>
      <c r="D111" s="3" t="s">
        <v>18</v>
      </c>
      <c r="E111" s="3" t="s">
        <v>451</v>
      </c>
      <c r="F111" s="3" t="s">
        <v>59</v>
      </c>
      <c r="G111" s="162">
        <f t="shared" si="33"/>
        <v>0</v>
      </c>
      <c r="H111" s="163">
        <f>H112</f>
        <v>0</v>
      </c>
      <c r="I111" s="163">
        <f t="shared" ref="I111:K111" si="34">I112</f>
        <v>0</v>
      </c>
      <c r="J111" s="163">
        <f t="shared" si="34"/>
        <v>0</v>
      </c>
      <c r="K111" s="163">
        <f t="shared" si="34"/>
        <v>0</v>
      </c>
    </row>
    <row r="112" spans="1:11" s="39" customFormat="1" ht="38.25" hidden="1">
      <c r="A112" s="14"/>
      <c r="B112" s="1" t="s">
        <v>60</v>
      </c>
      <c r="C112" s="3" t="s">
        <v>17</v>
      </c>
      <c r="D112" s="3" t="s">
        <v>18</v>
      </c>
      <c r="E112" s="3" t="s">
        <v>451</v>
      </c>
      <c r="F112" s="3" t="s">
        <v>61</v>
      </c>
      <c r="G112" s="162">
        <f t="shared" si="33"/>
        <v>0</v>
      </c>
      <c r="H112" s="163">
        <f>'кор-ка пр 8'!I143</f>
        <v>0</v>
      </c>
      <c r="I112" s="163">
        <f>'кор-ка пр 8'!J143</f>
        <v>0</v>
      </c>
      <c r="J112" s="163">
        <f>'кор-ка пр 8'!K143</f>
        <v>0</v>
      </c>
      <c r="K112" s="163">
        <f>'кор-ка пр 8'!L143</f>
        <v>0</v>
      </c>
    </row>
    <row r="113" spans="1:11" s="39" customFormat="1" ht="293.25" hidden="1">
      <c r="A113" s="14"/>
      <c r="B113" s="20" t="s">
        <v>366</v>
      </c>
      <c r="C113" s="3" t="s">
        <v>17</v>
      </c>
      <c r="D113" s="3" t="s">
        <v>18</v>
      </c>
      <c r="E113" s="3" t="s">
        <v>452</v>
      </c>
      <c r="F113" s="3"/>
      <c r="G113" s="162">
        <f t="shared" si="33"/>
        <v>0</v>
      </c>
      <c r="H113" s="163">
        <f>H114+H116</f>
        <v>0</v>
      </c>
      <c r="I113" s="163">
        <f>I114+I116</f>
        <v>0</v>
      </c>
      <c r="J113" s="163">
        <f>J114+J116</f>
        <v>0</v>
      </c>
      <c r="K113" s="163">
        <f>K114+K116</f>
        <v>0</v>
      </c>
    </row>
    <row r="114" spans="1:11" s="39" customFormat="1" ht="89.25" hidden="1">
      <c r="A114" s="14"/>
      <c r="B114" s="1" t="s">
        <v>56</v>
      </c>
      <c r="C114" s="3" t="s">
        <v>17</v>
      </c>
      <c r="D114" s="3" t="s">
        <v>18</v>
      </c>
      <c r="E114" s="3" t="s">
        <v>452</v>
      </c>
      <c r="F114" s="3" t="s">
        <v>57</v>
      </c>
      <c r="G114" s="162">
        <f t="shared" si="33"/>
        <v>0</v>
      </c>
      <c r="H114" s="163">
        <f>H115</f>
        <v>0</v>
      </c>
      <c r="I114" s="163">
        <f>I115</f>
        <v>0</v>
      </c>
      <c r="J114" s="163">
        <f>J115</f>
        <v>0</v>
      </c>
      <c r="K114" s="163">
        <f>K115</f>
        <v>0</v>
      </c>
    </row>
    <row r="115" spans="1:11" s="39" customFormat="1" ht="38.25" hidden="1">
      <c r="A115" s="14"/>
      <c r="B115" s="1" t="s">
        <v>153</v>
      </c>
      <c r="C115" s="3" t="s">
        <v>17</v>
      </c>
      <c r="D115" s="3" t="s">
        <v>18</v>
      </c>
      <c r="E115" s="3" t="s">
        <v>452</v>
      </c>
      <c r="F115" s="3" t="s">
        <v>154</v>
      </c>
      <c r="G115" s="162">
        <f t="shared" si="33"/>
        <v>0</v>
      </c>
      <c r="H115" s="163">
        <f>'кор-ка пр 8'!I147</f>
        <v>0</v>
      </c>
      <c r="I115" s="163">
        <f>'кор-ка пр 8'!J147</f>
        <v>0</v>
      </c>
      <c r="J115" s="163">
        <f>'кор-ка пр 8'!K147</f>
        <v>0</v>
      </c>
      <c r="K115" s="163">
        <f>'кор-ка пр 8'!L147</f>
        <v>0</v>
      </c>
    </row>
    <row r="116" spans="1:11" s="39" customFormat="1" ht="38.25" hidden="1">
      <c r="A116" s="14"/>
      <c r="B116" s="1" t="s">
        <v>88</v>
      </c>
      <c r="C116" s="3" t="s">
        <v>17</v>
      </c>
      <c r="D116" s="3" t="s">
        <v>18</v>
      </c>
      <c r="E116" s="3" t="s">
        <v>452</v>
      </c>
      <c r="F116" s="3" t="s">
        <v>59</v>
      </c>
      <c r="G116" s="162">
        <f t="shared" si="33"/>
        <v>0</v>
      </c>
      <c r="H116" s="163">
        <f>H117</f>
        <v>0</v>
      </c>
      <c r="I116" s="163">
        <f>I117</f>
        <v>0</v>
      </c>
      <c r="J116" s="163">
        <f>J117</f>
        <v>0</v>
      </c>
      <c r="K116" s="163">
        <f>K117</f>
        <v>0</v>
      </c>
    </row>
    <row r="117" spans="1:11" s="39" customFormat="1" ht="38.25" hidden="1">
      <c r="A117" s="14"/>
      <c r="B117" s="1" t="s">
        <v>60</v>
      </c>
      <c r="C117" s="3" t="s">
        <v>17</v>
      </c>
      <c r="D117" s="3" t="s">
        <v>18</v>
      </c>
      <c r="E117" s="3" t="s">
        <v>452</v>
      </c>
      <c r="F117" s="3" t="s">
        <v>61</v>
      </c>
      <c r="G117" s="162">
        <f t="shared" si="33"/>
        <v>0</v>
      </c>
      <c r="H117" s="163">
        <f>'кор-ка пр 8'!I151</f>
        <v>0</v>
      </c>
      <c r="I117" s="163">
        <f>'кор-ка пр 8'!J151</f>
        <v>0</v>
      </c>
      <c r="J117" s="163">
        <f>'кор-ка пр 8'!K151</f>
        <v>0</v>
      </c>
      <c r="K117" s="163">
        <f>'кор-ка пр 8'!L151</f>
        <v>0</v>
      </c>
    </row>
    <row r="118" spans="1:11" s="38" customFormat="1" ht="51" hidden="1">
      <c r="A118" s="13"/>
      <c r="B118" s="6" t="s">
        <v>147</v>
      </c>
      <c r="C118" s="4" t="s">
        <v>17</v>
      </c>
      <c r="D118" s="4" t="s">
        <v>21</v>
      </c>
      <c r="E118" s="4"/>
      <c r="F118" s="4"/>
      <c r="G118" s="162">
        <f t="shared" si="33"/>
        <v>0</v>
      </c>
      <c r="H118" s="162">
        <f>H119</f>
        <v>0</v>
      </c>
      <c r="I118" s="162">
        <f t="shared" ref="I118:K118" si="35">I119</f>
        <v>0</v>
      </c>
      <c r="J118" s="162">
        <f t="shared" si="35"/>
        <v>0</v>
      </c>
      <c r="K118" s="162">
        <f t="shared" si="35"/>
        <v>0</v>
      </c>
    </row>
    <row r="119" spans="1:11" ht="76.5" hidden="1">
      <c r="A119" s="14"/>
      <c r="B119" s="1" t="s">
        <v>100</v>
      </c>
      <c r="C119" s="3" t="s">
        <v>17</v>
      </c>
      <c r="D119" s="3" t="s">
        <v>21</v>
      </c>
      <c r="E119" s="3" t="s">
        <v>196</v>
      </c>
      <c r="F119" s="3"/>
      <c r="G119" s="162">
        <f t="shared" si="33"/>
        <v>0</v>
      </c>
      <c r="H119" s="163">
        <f>H120+H127</f>
        <v>0</v>
      </c>
      <c r="I119" s="163">
        <f>I120+I127</f>
        <v>0</v>
      </c>
      <c r="J119" s="163">
        <f>J120+J127</f>
        <v>0</v>
      </c>
      <c r="K119" s="163">
        <f>K120+K127</f>
        <v>0</v>
      </c>
    </row>
    <row r="120" spans="1:11" s="39" customFormat="1" ht="140.25" hidden="1">
      <c r="A120" s="14"/>
      <c r="B120" s="1" t="s">
        <v>144</v>
      </c>
      <c r="C120" s="3" t="s">
        <v>17</v>
      </c>
      <c r="D120" s="3" t="s">
        <v>21</v>
      </c>
      <c r="E120" s="3" t="s">
        <v>197</v>
      </c>
      <c r="F120" s="3"/>
      <c r="G120" s="162">
        <f t="shared" si="33"/>
        <v>0</v>
      </c>
      <c r="H120" s="163">
        <f>H121+H123+H125</f>
        <v>0</v>
      </c>
      <c r="I120" s="163">
        <f>I121+I123+I125</f>
        <v>0</v>
      </c>
      <c r="J120" s="163">
        <f>J121+J123+J125</f>
        <v>0</v>
      </c>
      <c r="K120" s="163">
        <f>K121+K123+K125</f>
        <v>0</v>
      </c>
    </row>
    <row r="121" spans="1:11" s="39" customFormat="1" ht="89.25" hidden="1">
      <c r="A121" s="14"/>
      <c r="B121" s="1" t="s">
        <v>56</v>
      </c>
      <c r="C121" s="3" t="s">
        <v>17</v>
      </c>
      <c r="D121" s="3" t="s">
        <v>21</v>
      </c>
      <c r="E121" s="3" t="s">
        <v>197</v>
      </c>
      <c r="F121" s="3" t="s">
        <v>57</v>
      </c>
      <c r="G121" s="162">
        <f>G122</f>
        <v>0</v>
      </c>
      <c r="H121" s="163">
        <f>H122</f>
        <v>0</v>
      </c>
      <c r="I121" s="163">
        <f>I122</f>
        <v>0</v>
      </c>
      <c r="J121" s="163">
        <f>J122</f>
        <v>0</v>
      </c>
      <c r="K121" s="163">
        <f>K122</f>
        <v>0</v>
      </c>
    </row>
    <row r="122" spans="1:11" s="39" customFormat="1" ht="25.5" hidden="1">
      <c r="A122" s="14"/>
      <c r="B122" s="1" t="s">
        <v>69</v>
      </c>
      <c r="C122" s="3" t="s">
        <v>17</v>
      </c>
      <c r="D122" s="3" t="s">
        <v>21</v>
      </c>
      <c r="E122" s="3" t="s">
        <v>197</v>
      </c>
      <c r="F122" s="3" t="s">
        <v>70</v>
      </c>
      <c r="G122" s="162">
        <f t="shared" ref="G122:G126" si="36">SUM(H122:K122)</f>
        <v>0</v>
      </c>
      <c r="H122" s="163">
        <f>'кор-ка пр 8'!I158</f>
        <v>0</v>
      </c>
      <c r="I122" s="163">
        <f>'кор-ка пр 8'!J158</f>
        <v>0</v>
      </c>
      <c r="J122" s="163">
        <f>'кор-ка пр 8'!K158</f>
        <v>0</v>
      </c>
      <c r="K122" s="163">
        <f>'кор-ка пр 8'!L158</f>
        <v>0</v>
      </c>
    </row>
    <row r="123" spans="1:11" s="39" customFormat="1" ht="38.25" hidden="1">
      <c r="A123" s="14"/>
      <c r="B123" s="1" t="s">
        <v>97</v>
      </c>
      <c r="C123" s="3" t="s">
        <v>17</v>
      </c>
      <c r="D123" s="3" t="s">
        <v>21</v>
      </c>
      <c r="E123" s="3" t="s">
        <v>197</v>
      </c>
      <c r="F123" s="3" t="s">
        <v>59</v>
      </c>
      <c r="G123" s="162">
        <f t="shared" si="36"/>
        <v>0</v>
      </c>
      <c r="H123" s="163">
        <f>H124</f>
        <v>0</v>
      </c>
      <c r="I123" s="163">
        <f>I124</f>
        <v>0</v>
      </c>
      <c r="J123" s="163">
        <f>J124</f>
        <v>0</v>
      </c>
      <c r="K123" s="163">
        <f>K124</f>
        <v>0</v>
      </c>
    </row>
    <row r="124" spans="1:11" s="39" customFormat="1" ht="38.25" hidden="1">
      <c r="A124" s="14"/>
      <c r="B124" s="1" t="s">
        <v>60</v>
      </c>
      <c r="C124" s="3" t="s">
        <v>17</v>
      </c>
      <c r="D124" s="3" t="s">
        <v>21</v>
      </c>
      <c r="E124" s="3" t="s">
        <v>197</v>
      </c>
      <c r="F124" s="3" t="s">
        <v>61</v>
      </c>
      <c r="G124" s="162">
        <f t="shared" si="36"/>
        <v>0</v>
      </c>
      <c r="H124" s="163">
        <f>'кор-ка пр 8'!I162</f>
        <v>0</v>
      </c>
      <c r="I124" s="163">
        <f>'кор-ка пр 8'!J162</f>
        <v>0</v>
      </c>
      <c r="J124" s="163">
        <f>'кор-ка пр 8'!K162</f>
        <v>0</v>
      </c>
      <c r="K124" s="163">
        <f>'кор-ка пр 8'!L162</f>
        <v>0</v>
      </c>
    </row>
    <row r="125" spans="1:11" s="39" customFormat="1" hidden="1">
      <c r="A125" s="14"/>
      <c r="B125" s="1" t="s">
        <v>73</v>
      </c>
      <c r="C125" s="3" t="s">
        <v>17</v>
      </c>
      <c r="D125" s="3" t="s">
        <v>21</v>
      </c>
      <c r="E125" s="3" t="s">
        <v>197</v>
      </c>
      <c r="F125" s="3" t="s">
        <v>74</v>
      </c>
      <c r="G125" s="162">
        <f t="shared" si="36"/>
        <v>0</v>
      </c>
      <c r="H125" s="163">
        <f>H126</f>
        <v>0</v>
      </c>
      <c r="I125" s="163">
        <f t="shared" ref="I125:K125" si="37">I126</f>
        <v>0</v>
      </c>
      <c r="J125" s="163">
        <f t="shared" si="37"/>
        <v>0</v>
      </c>
      <c r="K125" s="163">
        <f t="shared" si="37"/>
        <v>0</v>
      </c>
    </row>
    <row r="126" spans="1:11" s="39" customFormat="1" ht="25.5" hidden="1">
      <c r="A126" s="14"/>
      <c r="B126" s="1" t="s">
        <v>75</v>
      </c>
      <c r="C126" s="3" t="s">
        <v>17</v>
      </c>
      <c r="D126" s="3" t="s">
        <v>21</v>
      </c>
      <c r="E126" s="3" t="s">
        <v>197</v>
      </c>
      <c r="F126" s="3" t="s">
        <v>76</v>
      </c>
      <c r="G126" s="162">
        <f t="shared" si="36"/>
        <v>0</v>
      </c>
      <c r="H126" s="163">
        <f>'кор-ка пр 8'!I166</f>
        <v>0</v>
      </c>
      <c r="I126" s="163">
        <f>'кор-ка пр 8'!J166</f>
        <v>0</v>
      </c>
      <c r="J126" s="163">
        <f>'кор-ка пр 8'!K166</f>
        <v>0</v>
      </c>
      <c r="K126" s="163">
        <f>'кор-ка пр 8'!L166</f>
        <v>0</v>
      </c>
    </row>
    <row r="127" spans="1:11" s="39" customFormat="1" ht="89.25" hidden="1">
      <c r="A127" s="14"/>
      <c r="B127" s="1" t="s">
        <v>198</v>
      </c>
      <c r="C127" s="3" t="s">
        <v>17</v>
      </c>
      <c r="D127" s="3" t="s">
        <v>21</v>
      </c>
      <c r="E127" s="3" t="s">
        <v>199</v>
      </c>
      <c r="F127" s="3"/>
      <c r="G127" s="162">
        <f>SUM(H127:K127)</f>
        <v>0</v>
      </c>
      <c r="H127" s="163">
        <f>H128</f>
        <v>0</v>
      </c>
      <c r="I127" s="163">
        <f t="shared" ref="I127:K128" si="38">I128</f>
        <v>0</v>
      </c>
      <c r="J127" s="163">
        <f t="shared" si="38"/>
        <v>0</v>
      </c>
      <c r="K127" s="163">
        <f t="shared" si="38"/>
        <v>0</v>
      </c>
    </row>
    <row r="128" spans="1:11" s="39" customFormat="1" ht="38.25" hidden="1">
      <c r="A128" s="14"/>
      <c r="B128" s="1" t="s">
        <v>97</v>
      </c>
      <c r="C128" s="3" t="s">
        <v>17</v>
      </c>
      <c r="D128" s="3" t="s">
        <v>21</v>
      </c>
      <c r="E128" s="3" t="s">
        <v>199</v>
      </c>
      <c r="F128" s="3" t="s">
        <v>59</v>
      </c>
      <c r="G128" s="162">
        <f t="shared" ref="G128:G129" si="39">SUM(H128:K128)</f>
        <v>0</v>
      </c>
      <c r="H128" s="163">
        <f>H129</f>
        <v>0</v>
      </c>
      <c r="I128" s="163">
        <f t="shared" si="38"/>
        <v>0</v>
      </c>
      <c r="J128" s="163">
        <f t="shared" si="38"/>
        <v>0</v>
      </c>
      <c r="K128" s="163">
        <f t="shared" si="38"/>
        <v>0</v>
      </c>
    </row>
    <row r="129" spans="1:11" s="39" customFormat="1" ht="38.25" hidden="1">
      <c r="A129" s="14"/>
      <c r="B129" s="1" t="s">
        <v>60</v>
      </c>
      <c r="C129" s="3" t="s">
        <v>17</v>
      </c>
      <c r="D129" s="3" t="s">
        <v>21</v>
      </c>
      <c r="E129" s="3" t="s">
        <v>199</v>
      </c>
      <c r="F129" s="3" t="s">
        <v>61</v>
      </c>
      <c r="G129" s="162">
        <f t="shared" si="39"/>
        <v>0</v>
      </c>
      <c r="H129" s="163">
        <f>'кор-ка пр 8'!I170</f>
        <v>0</v>
      </c>
      <c r="I129" s="163">
        <f>'кор-ка пр 8'!J170</f>
        <v>0</v>
      </c>
      <c r="J129" s="163">
        <f>'кор-ка пр 8'!K170</f>
        <v>0</v>
      </c>
      <c r="K129" s="163">
        <f>'кор-ка пр 8'!L170</f>
        <v>0</v>
      </c>
    </row>
    <row r="130" spans="1:11" s="38" customFormat="1" ht="38.25">
      <c r="A130" s="13"/>
      <c r="B130" s="6" t="s">
        <v>45</v>
      </c>
      <c r="C130" s="4" t="s">
        <v>17</v>
      </c>
      <c r="D130" s="4" t="s">
        <v>39</v>
      </c>
      <c r="E130" s="4"/>
      <c r="F130" s="4"/>
      <c r="G130" s="162">
        <f t="shared" ref="G130" si="40">H130+I130+J130+K130</f>
        <v>0</v>
      </c>
      <c r="H130" s="162">
        <f>H131+H144+H154+H135+H148</f>
        <v>42.2</v>
      </c>
      <c r="I130" s="162">
        <f>I131+I144+I154+I135+I148</f>
        <v>0</v>
      </c>
      <c r="J130" s="162">
        <f>J131+J144+J154</f>
        <v>-42.2</v>
      </c>
      <c r="K130" s="162">
        <f>K131+K144+K154+K135+K148</f>
        <v>0</v>
      </c>
    </row>
    <row r="131" spans="1:11" s="39" customFormat="1" ht="51">
      <c r="A131" s="14"/>
      <c r="B131" s="1" t="s">
        <v>185</v>
      </c>
      <c r="C131" s="3" t="s">
        <v>17</v>
      </c>
      <c r="D131" s="3" t="s">
        <v>39</v>
      </c>
      <c r="E131" s="3" t="s">
        <v>186</v>
      </c>
      <c r="F131" s="3"/>
      <c r="G131" s="162">
        <f>SUM(H131:K131)</f>
        <v>0</v>
      </c>
      <c r="H131" s="163">
        <f>H132+H135+H138+H141</f>
        <v>41.1</v>
      </c>
      <c r="I131" s="163">
        <f t="shared" ref="I131:K131" si="41">I132+I135+I138+I141</f>
        <v>0</v>
      </c>
      <c r="J131" s="163">
        <f t="shared" si="41"/>
        <v>-41.1</v>
      </c>
      <c r="K131" s="163">
        <f t="shared" si="41"/>
        <v>0</v>
      </c>
    </row>
    <row r="132" spans="1:11" s="39" customFormat="1" ht="178.5" hidden="1">
      <c r="A132" s="14"/>
      <c r="B132" s="15" t="s">
        <v>250</v>
      </c>
      <c r="C132" s="3" t="s">
        <v>17</v>
      </c>
      <c r="D132" s="3" t="s">
        <v>39</v>
      </c>
      <c r="E132" s="3" t="s">
        <v>453</v>
      </c>
      <c r="F132" s="3"/>
      <c r="G132" s="162">
        <f>SUM(H132:K132)</f>
        <v>0</v>
      </c>
      <c r="H132" s="163">
        <f>H133</f>
        <v>0</v>
      </c>
      <c r="I132" s="163">
        <f t="shared" ref="I132:K132" si="42">I133</f>
        <v>0</v>
      </c>
      <c r="J132" s="163">
        <f t="shared" si="42"/>
        <v>0</v>
      </c>
      <c r="K132" s="163">
        <f t="shared" si="42"/>
        <v>0</v>
      </c>
    </row>
    <row r="133" spans="1:11" s="39" customFormat="1" ht="89.25" hidden="1">
      <c r="A133" s="14"/>
      <c r="B133" s="1" t="s">
        <v>56</v>
      </c>
      <c r="C133" s="3" t="s">
        <v>17</v>
      </c>
      <c r="D133" s="3" t="s">
        <v>39</v>
      </c>
      <c r="E133" s="3" t="s">
        <v>453</v>
      </c>
      <c r="F133" s="3" t="s">
        <v>57</v>
      </c>
      <c r="G133" s="164">
        <f>SUBTOTAL(9,H133:K133)</f>
        <v>0</v>
      </c>
      <c r="H133" s="163">
        <f>H134</f>
        <v>0</v>
      </c>
      <c r="I133" s="163">
        <f>I134</f>
        <v>0</v>
      </c>
      <c r="J133" s="163">
        <f>J134</f>
        <v>0</v>
      </c>
      <c r="K133" s="163">
        <f>K134</f>
        <v>0</v>
      </c>
    </row>
    <row r="134" spans="1:11" s="39" customFormat="1" ht="38.25" hidden="1">
      <c r="A134" s="14"/>
      <c r="B134" s="1" t="s">
        <v>153</v>
      </c>
      <c r="C134" s="3" t="s">
        <v>17</v>
      </c>
      <c r="D134" s="3" t="s">
        <v>39</v>
      </c>
      <c r="E134" s="3" t="s">
        <v>453</v>
      </c>
      <c r="F134" s="3" t="s">
        <v>154</v>
      </c>
      <c r="G134" s="164">
        <f>SUBTOTAL(9,H134:K134)</f>
        <v>0</v>
      </c>
      <c r="H134" s="163">
        <f>'кор-ка пр 8'!I176</f>
        <v>0</v>
      </c>
      <c r="I134" s="163">
        <f>'кор-ка пр 8'!J176</f>
        <v>0</v>
      </c>
      <c r="J134" s="163">
        <f>'кор-ка пр 8'!K176</f>
        <v>0</v>
      </c>
      <c r="K134" s="163">
        <f>'кор-ка пр 8'!L176</f>
        <v>0</v>
      </c>
    </row>
    <row r="135" spans="1:11" s="39" customFormat="1" ht="102">
      <c r="A135" s="14"/>
      <c r="B135" s="1" t="s">
        <v>570</v>
      </c>
      <c r="C135" s="3" t="s">
        <v>17</v>
      </c>
      <c r="D135" s="3" t="s">
        <v>39</v>
      </c>
      <c r="E135" s="3" t="s">
        <v>454</v>
      </c>
      <c r="F135" s="3"/>
      <c r="G135" s="162">
        <f>SUM(H135:K135)</f>
        <v>-41.1</v>
      </c>
      <c r="H135" s="163">
        <f>H136</f>
        <v>0</v>
      </c>
      <c r="I135" s="163">
        <f t="shared" ref="I135:K135" si="43">I136</f>
        <v>0</v>
      </c>
      <c r="J135" s="163">
        <f t="shared" si="43"/>
        <v>-41.1</v>
      </c>
      <c r="K135" s="163">
        <f t="shared" si="43"/>
        <v>0</v>
      </c>
    </row>
    <row r="136" spans="1:11" s="39" customFormat="1" ht="89.25">
      <c r="A136" s="14"/>
      <c r="B136" s="1" t="s">
        <v>56</v>
      </c>
      <c r="C136" s="3" t="s">
        <v>17</v>
      </c>
      <c r="D136" s="3" t="s">
        <v>39</v>
      </c>
      <c r="E136" s="3" t="s">
        <v>454</v>
      </c>
      <c r="F136" s="3" t="s">
        <v>57</v>
      </c>
      <c r="G136" s="164">
        <f>SUBTOTAL(9,H136:K136)</f>
        <v>-41.1</v>
      </c>
      <c r="H136" s="163">
        <f>H137</f>
        <v>0</v>
      </c>
      <c r="I136" s="163">
        <f>I137</f>
        <v>0</v>
      </c>
      <c r="J136" s="163">
        <f>J137</f>
        <v>-41.1</v>
      </c>
      <c r="K136" s="163">
        <f>K137</f>
        <v>0</v>
      </c>
    </row>
    <row r="137" spans="1:11" s="39" customFormat="1" ht="38.25">
      <c r="A137" s="14"/>
      <c r="B137" s="1" t="s">
        <v>153</v>
      </c>
      <c r="C137" s="3" t="s">
        <v>17</v>
      </c>
      <c r="D137" s="3" t="s">
        <v>39</v>
      </c>
      <c r="E137" s="3" t="s">
        <v>454</v>
      </c>
      <c r="F137" s="3" t="s">
        <v>154</v>
      </c>
      <c r="G137" s="164">
        <f>SUBTOTAL(9,H137:K137)</f>
        <v>-41.1</v>
      </c>
      <c r="H137" s="163">
        <f>'кор-ка пр 8'!I180</f>
        <v>0</v>
      </c>
      <c r="I137" s="163">
        <f>'кор-ка пр 8'!J180</f>
        <v>0</v>
      </c>
      <c r="J137" s="163">
        <f>'кор-ка пр 8'!K180</f>
        <v>-41.1</v>
      </c>
      <c r="K137" s="163">
        <f>'кор-ка пр 8'!L180</f>
        <v>0</v>
      </c>
    </row>
    <row r="138" spans="1:11" s="39" customFormat="1" ht="76.5">
      <c r="A138" s="14"/>
      <c r="B138" s="1" t="s">
        <v>571</v>
      </c>
      <c r="C138" s="3" t="s">
        <v>17</v>
      </c>
      <c r="D138" s="3" t="s">
        <v>39</v>
      </c>
      <c r="E138" s="3" t="s">
        <v>572</v>
      </c>
      <c r="F138" s="3"/>
      <c r="G138" s="162">
        <f>SUM(H138:K138)</f>
        <v>41.1</v>
      </c>
      <c r="H138" s="163">
        <f>H139</f>
        <v>41.1</v>
      </c>
      <c r="I138" s="163">
        <f t="shared" ref="I138:K138" si="44">I139</f>
        <v>0</v>
      </c>
      <c r="J138" s="163">
        <f t="shared" si="44"/>
        <v>0</v>
      </c>
      <c r="K138" s="163">
        <f t="shared" si="44"/>
        <v>0</v>
      </c>
    </row>
    <row r="139" spans="1:11" s="39" customFormat="1" ht="89.25">
      <c r="A139" s="14"/>
      <c r="B139" s="1" t="s">
        <v>56</v>
      </c>
      <c r="C139" s="3" t="s">
        <v>17</v>
      </c>
      <c r="D139" s="3" t="s">
        <v>39</v>
      </c>
      <c r="E139" s="3" t="s">
        <v>572</v>
      </c>
      <c r="F139" s="3" t="s">
        <v>57</v>
      </c>
      <c r="G139" s="164">
        <f>SUBTOTAL(9,H139:K139)</f>
        <v>41.1</v>
      </c>
      <c r="H139" s="163">
        <f>H140</f>
        <v>41.1</v>
      </c>
      <c r="I139" s="163">
        <f>I140</f>
        <v>0</v>
      </c>
      <c r="J139" s="163">
        <f>J140</f>
        <v>0</v>
      </c>
      <c r="K139" s="163">
        <f>K140</f>
        <v>0</v>
      </c>
    </row>
    <row r="140" spans="1:11" s="39" customFormat="1" ht="38.25">
      <c r="A140" s="14"/>
      <c r="B140" s="1" t="s">
        <v>153</v>
      </c>
      <c r="C140" s="3" t="s">
        <v>17</v>
      </c>
      <c r="D140" s="3" t="s">
        <v>39</v>
      </c>
      <c r="E140" s="3" t="s">
        <v>572</v>
      </c>
      <c r="F140" s="3" t="s">
        <v>154</v>
      </c>
      <c r="G140" s="164">
        <f>SUBTOTAL(9,H140:K140)</f>
        <v>41.1</v>
      </c>
      <c r="H140" s="163">
        <f>'кор-ка пр 8'!I184</f>
        <v>41.1</v>
      </c>
      <c r="I140" s="163">
        <v>0</v>
      </c>
      <c r="J140" s="163">
        <v>0</v>
      </c>
      <c r="K140" s="163">
        <v>0</v>
      </c>
    </row>
    <row r="141" spans="1:11" s="39" customFormat="1" ht="63.75" hidden="1">
      <c r="A141" s="14"/>
      <c r="B141" s="1" t="s">
        <v>246</v>
      </c>
      <c r="C141" s="3" t="s">
        <v>17</v>
      </c>
      <c r="D141" s="3" t="s">
        <v>39</v>
      </c>
      <c r="E141" s="3" t="s">
        <v>247</v>
      </c>
      <c r="F141" s="3"/>
      <c r="G141" s="162">
        <f>SUM(H141:K141)</f>
        <v>0</v>
      </c>
      <c r="H141" s="163">
        <f>H142</f>
        <v>0</v>
      </c>
      <c r="I141" s="163">
        <f t="shared" ref="I141:K141" si="45">I142</f>
        <v>0</v>
      </c>
      <c r="J141" s="163">
        <f t="shared" si="45"/>
        <v>0</v>
      </c>
      <c r="K141" s="163">
        <f t="shared" si="45"/>
        <v>0</v>
      </c>
    </row>
    <row r="142" spans="1:11" s="39" customFormat="1" ht="38.25" hidden="1">
      <c r="A142" s="14"/>
      <c r="B142" s="1" t="s">
        <v>97</v>
      </c>
      <c r="C142" s="3" t="s">
        <v>17</v>
      </c>
      <c r="D142" s="3" t="s">
        <v>39</v>
      </c>
      <c r="E142" s="3" t="s">
        <v>247</v>
      </c>
      <c r="F142" s="3" t="s">
        <v>59</v>
      </c>
      <c r="G142" s="162">
        <f t="shared" ref="G142:G143" si="46">SUM(H142:K142)</f>
        <v>0</v>
      </c>
      <c r="H142" s="163">
        <f>H143</f>
        <v>0</v>
      </c>
      <c r="I142" s="163">
        <f>I143</f>
        <v>0</v>
      </c>
      <c r="J142" s="163">
        <f>J143</f>
        <v>0</v>
      </c>
      <c r="K142" s="163">
        <f>K143</f>
        <v>0</v>
      </c>
    </row>
    <row r="143" spans="1:11" s="39" customFormat="1" ht="38.25" hidden="1">
      <c r="A143" s="14"/>
      <c r="B143" s="1" t="s">
        <v>60</v>
      </c>
      <c r="C143" s="3" t="s">
        <v>17</v>
      </c>
      <c r="D143" s="3" t="s">
        <v>39</v>
      </c>
      <c r="E143" s="3" t="s">
        <v>247</v>
      </c>
      <c r="F143" s="3" t="s">
        <v>61</v>
      </c>
      <c r="G143" s="162">
        <f t="shared" si="46"/>
        <v>0</v>
      </c>
      <c r="H143" s="163">
        <f>'кор-ка пр 8'!I188</f>
        <v>0</v>
      </c>
      <c r="I143" s="163">
        <f>'кор-ка пр 8'!J188</f>
        <v>0</v>
      </c>
      <c r="J143" s="163">
        <f>'кор-ка пр 8'!K188</f>
        <v>0</v>
      </c>
      <c r="K143" s="163">
        <f>'кор-ка пр 8'!L188</f>
        <v>0</v>
      </c>
    </row>
    <row r="144" spans="1:11" s="39" customFormat="1" ht="76.5">
      <c r="A144" s="14"/>
      <c r="B144" s="1" t="s">
        <v>100</v>
      </c>
      <c r="C144" s="3" t="s">
        <v>17</v>
      </c>
      <c r="D144" s="3" t="s">
        <v>39</v>
      </c>
      <c r="E144" s="3" t="s">
        <v>196</v>
      </c>
      <c r="F144" s="3"/>
      <c r="G144" s="162">
        <f t="shared" ref="G144:G154" si="47">H144+I144+J144+K144</f>
        <v>0</v>
      </c>
      <c r="H144" s="163">
        <f>H145+H148+H151</f>
        <v>1.1000000000000001</v>
      </c>
      <c r="I144" s="163">
        <f t="shared" ref="I144:K144" si="48">I145+I148+I151</f>
        <v>0</v>
      </c>
      <c r="J144" s="163">
        <f t="shared" si="48"/>
        <v>-1.1000000000000001</v>
      </c>
      <c r="K144" s="163">
        <f t="shared" si="48"/>
        <v>0</v>
      </c>
    </row>
    <row r="145" spans="1:12" s="39" customFormat="1" ht="216.75" hidden="1">
      <c r="A145" s="14"/>
      <c r="B145" s="1" t="s">
        <v>120</v>
      </c>
      <c r="C145" s="3" t="s">
        <v>17</v>
      </c>
      <c r="D145" s="3" t="s">
        <v>39</v>
      </c>
      <c r="E145" s="3" t="s">
        <v>455</v>
      </c>
      <c r="F145" s="3"/>
      <c r="G145" s="162">
        <f t="shared" si="47"/>
        <v>0</v>
      </c>
      <c r="H145" s="163">
        <f t="shared" ref="H145:K146" si="49">H146</f>
        <v>0</v>
      </c>
      <c r="I145" s="163">
        <f t="shared" si="49"/>
        <v>0</v>
      </c>
      <c r="J145" s="163">
        <f t="shared" si="49"/>
        <v>0</v>
      </c>
      <c r="K145" s="163">
        <f t="shared" si="49"/>
        <v>0</v>
      </c>
    </row>
    <row r="146" spans="1:12" s="39" customFormat="1" ht="38.25" hidden="1">
      <c r="A146" s="14"/>
      <c r="B146" s="1" t="s">
        <v>88</v>
      </c>
      <c r="C146" s="3" t="s">
        <v>17</v>
      </c>
      <c r="D146" s="3" t="s">
        <v>39</v>
      </c>
      <c r="E146" s="3" t="s">
        <v>455</v>
      </c>
      <c r="F146" s="3" t="s">
        <v>59</v>
      </c>
      <c r="G146" s="162">
        <f t="shared" si="47"/>
        <v>0</v>
      </c>
      <c r="H146" s="163">
        <f t="shared" si="49"/>
        <v>0</v>
      </c>
      <c r="I146" s="163">
        <f t="shared" si="49"/>
        <v>0</v>
      </c>
      <c r="J146" s="163">
        <f t="shared" si="49"/>
        <v>0</v>
      </c>
      <c r="K146" s="163">
        <f t="shared" si="49"/>
        <v>0</v>
      </c>
    </row>
    <row r="147" spans="1:12" s="39" customFormat="1" ht="38.25" hidden="1">
      <c r="A147" s="14"/>
      <c r="B147" s="1" t="s">
        <v>60</v>
      </c>
      <c r="C147" s="3" t="s">
        <v>17</v>
      </c>
      <c r="D147" s="3" t="s">
        <v>39</v>
      </c>
      <c r="E147" s="3" t="s">
        <v>455</v>
      </c>
      <c r="F147" s="3" t="s">
        <v>61</v>
      </c>
      <c r="G147" s="162">
        <f t="shared" si="47"/>
        <v>0</v>
      </c>
      <c r="H147" s="163">
        <f>'кор-ка пр 8'!I193</f>
        <v>0</v>
      </c>
      <c r="I147" s="163">
        <f>'кор-ка пр 8'!J193</f>
        <v>0</v>
      </c>
      <c r="J147" s="163">
        <f>'кор-ка пр 8'!K193</f>
        <v>0</v>
      </c>
      <c r="K147" s="163">
        <f>'кор-ка пр 8'!L193</f>
        <v>0</v>
      </c>
    </row>
    <row r="148" spans="1:12" s="39" customFormat="1" ht="102">
      <c r="A148" s="14"/>
      <c r="B148" s="1" t="s">
        <v>573</v>
      </c>
      <c r="C148" s="3" t="s">
        <v>17</v>
      </c>
      <c r="D148" s="3" t="s">
        <v>39</v>
      </c>
      <c r="E148" s="3" t="s">
        <v>456</v>
      </c>
      <c r="F148" s="3"/>
      <c r="G148" s="162">
        <f t="shared" si="47"/>
        <v>-1.1000000000000001</v>
      </c>
      <c r="H148" s="163">
        <f>H149</f>
        <v>0</v>
      </c>
      <c r="I148" s="163">
        <f t="shared" ref="I148:K148" si="50">I149</f>
        <v>0</v>
      </c>
      <c r="J148" s="163">
        <f t="shared" si="50"/>
        <v>-1.1000000000000001</v>
      </c>
      <c r="K148" s="163">
        <f t="shared" si="50"/>
        <v>0</v>
      </c>
    </row>
    <row r="149" spans="1:12" s="39" customFormat="1" ht="38.25">
      <c r="A149" s="14"/>
      <c r="B149" s="1" t="s">
        <v>88</v>
      </c>
      <c r="C149" s="3" t="s">
        <v>17</v>
      </c>
      <c r="D149" s="3" t="s">
        <v>39</v>
      </c>
      <c r="E149" s="3" t="s">
        <v>456</v>
      </c>
      <c r="F149" s="3" t="s">
        <v>59</v>
      </c>
      <c r="G149" s="162">
        <f t="shared" si="47"/>
        <v>-1.1000000000000001</v>
      </c>
      <c r="H149" s="163">
        <f t="shared" ref="H149:K152" si="51">H150</f>
        <v>0</v>
      </c>
      <c r="I149" s="163">
        <f t="shared" si="51"/>
        <v>0</v>
      </c>
      <c r="J149" s="163">
        <f t="shared" si="51"/>
        <v>-1.1000000000000001</v>
      </c>
      <c r="K149" s="163">
        <f t="shared" si="51"/>
        <v>0</v>
      </c>
    </row>
    <row r="150" spans="1:12" s="39" customFormat="1" ht="38.25">
      <c r="A150" s="14"/>
      <c r="B150" s="1" t="s">
        <v>60</v>
      </c>
      <c r="C150" s="3" t="s">
        <v>17</v>
      </c>
      <c r="D150" s="3" t="s">
        <v>39</v>
      </c>
      <c r="E150" s="3" t="s">
        <v>456</v>
      </c>
      <c r="F150" s="3" t="s">
        <v>61</v>
      </c>
      <c r="G150" s="162">
        <f t="shared" si="47"/>
        <v>-1.1000000000000001</v>
      </c>
      <c r="H150" s="163">
        <f>'кор-ка пр 8'!I197</f>
        <v>0</v>
      </c>
      <c r="I150" s="163">
        <f>'кор-ка пр 8'!J197</f>
        <v>0</v>
      </c>
      <c r="J150" s="163">
        <f>'кор-ка пр 8'!K197</f>
        <v>-1.1000000000000001</v>
      </c>
      <c r="K150" s="163">
        <f>'кор-ка пр 8'!L197</f>
        <v>0</v>
      </c>
    </row>
    <row r="151" spans="1:12" s="39" customFormat="1" ht="76.5">
      <c r="A151" s="14"/>
      <c r="B151" s="1" t="s">
        <v>574</v>
      </c>
      <c r="C151" s="3" t="s">
        <v>17</v>
      </c>
      <c r="D151" s="3" t="s">
        <v>39</v>
      </c>
      <c r="E151" s="3" t="s">
        <v>575</v>
      </c>
      <c r="F151" s="3"/>
      <c r="G151" s="162">
        <f t="shared" si="47"/>
        <v>1.1000000000000001</v>
      </c>
      <c r="H151" s="163">
        <f t="shared" si="51"/>
        <v>1.1000000000000001</v>
      </c>
      <c r="I151" s="163">
        <f t="shared" si="51"/>
        <v>0</v>
      </c>
      <c r="J151" s="163">
        <f t="shared" si="51"/>
        <v>0</v>
      </c>
      <c r="K151" s="163">
        <f t="shared" si="51"/>
        <v>0</v>
      </c>
    </row>
    <row r="152" spans="1:12" s="39" customFormat="1" ht="38.25">
      <c r="A152" s="14"/>
      <c r="B152" s="1" t="s">
        <v>88</v>
      </c>
      <c r="C152" s="3" t="s">
        <v>17</v>
      </c>
      <c r="D152" s="3" t="s">
        <v>39</v>
      </c>
      <c r="E152" s="3" t="s">
        <v>575</v>
      </c>
      <c r="F152" s="3" t="s">
        <v>59</v>
      </c>
      <c r="G152" s="162">
        <f t="shared" si="47"/>
        <v>1.1000000000000001</v>
      </c>
      <c r="H152" s="163">
        <f t="shared" si="51"/>
        <v>1.1000000000000001</v>
      </c>
      <c r="I152" s="163">
        <f t="shared" si="51"/>
        <v>0</v>
      </c>
      <c r="J152" s="163">
        <f t="shared" si="51"/>
        <v>0</v>
      </c>
      <c r="K152" s="163">
        <f t="shared" si="51"/>
        <v>0</v>
      </c>
    </row>
    <row r="153" spans="1:12" s="39" customFormat="1" ht="38.25">
      <c r="A153" s="14"/>
      <c r="B153" s="1" t="s">
        <v>60</v>
      </c>
      <c r="C153" s="3" t="s">
        <v>17</v>
      </c>
      <c r="D153" s="3" t="s">
        <v>39</v>
      </c>
      <c r="E153" s="3" t="s">
        <v>575</v>
      </c>
      <c r="F153" s="3" t="s">
        <v>61</v>
      </c>
      <c r="G153" s="162">
        <f t="shared" si="47"/>
        <v>1.1000000000000001</v>
      </c>
      <c r="H153" s="163">
        <f>'кор-ка пр 8'!I201</f>
        <v>1.1000000000000001</v>
      </c>
      <c r="I153" s="163">
        <f>'кор-ка пр 8'!J201</f>
        <v>0</v>
      </c>
      <c r="J153" s="163">
        <f>'кор-ка пр 8'!K201</f>
        <v>0</v>
      </c>
      <c r="K153" s="163">
        <f>'кор-ка пр 8'!L201</f>
        <v>0</v>
      </c>
    </row>
    <row r="154" spans="1:12" ht="51" hidden="1">
      <c r="A154" s="147"/>
      <c r="B154" s="1" t="s">
        <v>101</v>
      </c>
      <c r="C154" s="3" t="s">
        <v>17</v>
      </c>
      <c r="D154" s="30">
        <v>14</v>
      </c>
      <c r="E154" s="3" t="s">
        <v>205</v>
      </c>
      <c r="F154" s="30"/>
      <c r="G154" s="162">
        <f t="shared" si="47"/>
        <v>0</v>
      </c>
      <c r="H154" s="163">
        <f t="shared" ref="H154:K156" si="52">H155</f>
        <v>0</v>
      </c>
      <c r="I154" s="163">
        <f t="shared" si="52"/>
        <v>0</v>
      </c>
      <c r="J154" s="163">
        <f t="shared" si="52"/>
        <v>0</v>
      </c>
      <c r="K154" s="163">
        <f t="shared" si="52"/>
        <v>0</v>
      </c>
    </row>
    <row r="155" spans="1:12" ht="63.75" hidden="1">
      <c r="A155" s="147"/>
      <c r="B155" s="1" t="s">
        <v>121</v>
      </c>
      <c r="C155" s="3" t="s">
        <v>17</v>
      </c>
      <c r="D155" s="30">
        <v>14</v>
      </c>
      <c r="E155" s="3" t="s">
        <v>206</v>
      </c>
      <c r="F155" s="30"/>
      <c r="G155" s="162">
        <f>SUM(H155:K155)</f>
        <v>0</v>
      </c>
      <c r="H155" s="163">
        <f t="shared" si="52"/>
        <v>0</v>
      </c>
      <c r="I155" s="163">
        <f t="shared" si="52"/>
        <v>0</v>
      </c>
      <c r="J155" s="163">
        <f t="shared" si="52"/>
        <v>0</v>
      </c>
      <c r="K155" s="163">
        <f t="shared" si="52"/>
        <v>0</v>
      </c>
    </row>
    <row r="156" spans="1:12" ht="38.25" hidden="1">
      <c r="A156" s="147"/>
      <c r="B156" s="1" t="s">
        <v>88</v>
      </c>
      <c r="C156" s="3" t="s">
        <v>17</v>
      </c>
      <c r="D156" s="3" t="s">
        <v>39</v>
      </c>
      <c r="E156" s="3" t="s">
        <v>206</v>
      </c>
      <c r="F156" s="3" t="s">
        <v>59</v>
      </c>
      <c r="G156" s="162">
        <f t="shared" ref="G156:G157" si="53">H156</f>
        <v>0</v>
      </c>
      <c r="H156" s="163">
        <f t="shared" si="52"/>
        <v>0</v>
      </c>
      <c r="I156" s="163">
        <f t="shared" si="52"/>
        <v>0</v>
      </c>
      <c r="J156" s="163">
        <f t="shared" si="52"/>
        <v>0</v>
      </c>
      <c r="K156" s="163">
        <f t="shared" si="52"/>
        <v>0</v>
      </c>
    </row>
    <row r="157" spans="1:12" ht="38.25" hidden="1">
      <c r="A157" s="147"/>
      <c r="B157" s="1" t="s">
        <v>60</v>
      </c>
      <c r="C157" s="3" t="s">
        <v>17</v>
      </c>
      <c r="D157" s="3" t="s">
        <v>39</v>
      </c>
      <c r="E157" s="3" t="s">
        <v>206</v>
      </c>
      <c r="F157" s="3" t="s">
        <v>61</v>
      </c>
      <c r="G157" s="162">
        <f t="shared" si="53"/>
        <v>0</v>
      </c>
      <c r="H157" s="163">
        <f>'кор-ка пр 8'!I206</f>
        <v>0</v>
      </c>
      <c r="I157" s="163">
        <f>'кор-ка пр 8'!J206</f>
        <v>0</v>
      </c>
      <c r="J157" s="163">
        <f>'кор-ка пр 8'!K206</f>
        <v>0</v>
      </c>
      <c r="K157" s="163">
        <f>'кор-ка пр 8'!L206</f>
        <v>0</v>
      </c>
    </row>
    <row r="158" spans="1:12" s="38" customFormat="1">
      <c r="A158" s="13"/>
      <c r="B158" s="2" t="s">
        <v>40</v>
      </c>
      <c r="C158" s="4" t="s">
        <v>18</v>
      </c>
      <c r="D158" s="4" t="s">
        <v>15</v>
      </c>
      <c r="E158" s="4"/>
      <c r="F158" s="4"/>
      <c r="G158" s="162">
        <f t="shared" ref="G158:G180" si="54">H158+I158+J158+K158</f>
        <v>592.70000000000005</v>
      </c>
      <c r="H158" s="162">
        <f>H159+H180+H192+H203+H229+H237</f>
        <v>592.70000000000005</v>
      </c>
      <c r="I158" s="162">
        <f t="shared" ref="I158:K158" si="55">I159+I180+I192+I203+I229+I237</f>
        <v>0</v>
      </c>
      <c r="J158" s="162">
        <f t="shared" si="55"/>
        <v>0</v>
      </c>
      <c r="K158" s="162">
        <f t="shared" si="55"/>
        <v>0</v>
      </c>
      <c r="L158" s="96"/>
    </row>
    <row r="159" spans="1:12" s="38" customFormat="1">
      <c r="A159" s="13"/>
      <c r="B159" s="2" t="s">
        <v>47</v>
      </c>
      <c r="C159" s="4" t="s">
        <v>18</v>
      </c>
      <c r="D159" s="4" t="s">
        <v>14</v>
      </c>
      <c r="E159" s="4"/>
      <c r="F159" s="4"/>
      <c r="G159" s="162">
        <f>SUBTOTAL(9,H159:K159)</f>
        <v>0</v>
      </c>
      <c r="H159" s="162">
        <f t="shared" ref="H159:J159" si="56">H160+H176</f>
        <v>0</v>
      </c>
      <c r="I159" s="162">
        <f t="shared" si="56"/>
        <v>0</v>
      </c>
      <c r="J159" s="162">
        <f t="shared" si="56"/>
        <v>0</v>
      </c>
      <c r="K159" s="162">
        <f>K160+K176</f>
        <v>0</v>
      </c>
    </row>
    <row r="160" spans="1:12" s="38" customFormat="1" ht="51">
      <c r="A160" s="13"/>
      <c r="B160" s="1" t="s">
        <v>251</v>
      </c>
      <c r="C160" s="3" t="s">
        <v>18</v>
      </c>
      <c r="D160" s="3" t="s">
        <v>14</v>
      </c>
      <c r="E160" s="3" t="s">
        <v>175</v>
      </c>
      <c r="F160" s="4"/>
      <c r="G160" s="162">
        <f>SUM(H160:K160)</f>
        <v>-50</v>
      </c>
      <c r="H160" s="163">
        <f>H161</f>
        <v>0</v>
      </c>
      <c r="I160" s="163">
        <f t="shared" ref="I160:K160" si="57">I161</f>
        <v>0</v>
      </c>
      <c r="J160" s="163">
        <f t="shared" si="57"/>
        <v>0</v>
      </c>
      <c r="K160" s="163">
        <f t="shared" si="57"/>
        <v>-50</v>
      </c>
    </row>
    <row r="161" spans="1:11" s="38" customFormat="1" ht="38.25">
      <c r="A161" s="13"/>
      <c r="B161" s="1" t="s">
        <v>174</v>
      </c>
      <c r="C161" s="3" t="s">
        <v>18</v>
      </c>
      <c r="D161" s="3" t="s">
        <v>14</v>
      </c>
      <c r="E161" s="3" t="s">
        <v>176</v>
      </c>
      <c r="F161" s="4"/>
      <c r="G161" s="162">
        <f>SUM(H161:K161)</f>
        <v>-50</v>
      </c>
      <c r="H161" s="163">
        <f>H162+H167+H170+H173</f>
        <v>0</v>
      </c>
      <c r="I161" s="163">
        <f t="shared" ref="I161:K161" si="58">I162+I167+I170+I173</f>
        <v>0</v>
      </c>
      <c r="J161" s="163">
        <f t="shared" si="58"/>
        <v>0</v>
      </c>
      <c r="K161" s="163">
        <f t="shared" si="58"/>
        <v>-50</v>
      </c>
    </row>
    <row r="162" spans="1:11" s="39" customFormat="1" ht="127.5" hidden="1">
      <c r="A162" s="14"/>
      <c r="B162" s="1" t="s">
        <v>122</v>
      </c>
      <c r="C162" s="3" t="s">
        <v>18</v>
      </c>
      <c r="D162" s="3" t="s">
        <v>14</v>
      </c>
      <c r="E162" s="3" t="s">
        <v>457</v>
      </c>
      <c r="F162" s="4"/>
      <c r="G162" s="162">
        <f t="shared" si="54"/>
        <v>0</v>
      </c>
      <c r="H162" s="163">
        <f t="shared" ref="H162:J162" si="59">H163+H165</f>
        <v>0</v>
      </c>
      <c r="I162" s="163">
        <f t="shared" si="59"/>
        <v>0</v>
      </c>
      <c r="J162" s="163">
        <f t="shared" si="59"/>
        <v>0</v>
      </c>
      <c r="K162" s="163">
        <f>K163+K165</f>
        <v>0</v>
      </c>
    </row>
    <row r="163" spans="1:11" s="39" customFormat="1" ht="89.25" hidden="1">
      <c r="A163" s="14"/>
      <c r="B163" s="1" t="s">
        <v>56</v>
      </c>
      <c r="C163" s="3" t="s">
        <v>18</v>
      </c>
      <c r="D163" s="3" t="s">
        <v>14</v>
      </c>
      <c r="E163" s="3" t="s">
        <v>457</v>
      </c>
      <c r="F163" s="3" t="s">
        <v>57</v>
      </c>
      <c r="G163" s="162">
        <f t="shared" si="54"/>
        <v>0</v>
      </c>
      <c r="H163" s="163">
        <f>H164</f>
        <v>0</v>
      </c>
      <c r="I163" s="163">
        <f t="shared" ref="I163:K163" si="60">I164</f>
        <v>0</v>
      </c>
      <c r="J163" s="163">
        <f t="shared" si="60"/>
        <v>0</v>
      </c>
      <c r="K163" s="163">
        <f t="shared" si="60"/>
        <v>0</v>
      </c>
    </row>
    <row r="164" spans="1:11" s="39" customFormat="1" ht="25.5" hidden="1">
      <c r="A164" s="14"/>
      <c r="B164" s="1" t="s">
        <v>69</v>
      </c>
      <c r="C164" s="3" t="s">
        <v>18</v>
      </c>
      <c r="D164" s="3" t="s">
        <v>14</v>
      </c>
      <c r="E164" s="3" t="s">
        <v>457</v>
      </c>
      <c r="F164" s="3" t="s">
        <v>70</v>
      </c>
      <c r="G164" s="162">
        <f t="shared" si="54"/>
        <v>0</v>
      </c>
      <c r="H164" s="163">
        <f>'кор-ка пр 8'!I214</f>
        <v>0</v>
      </c>
      <c r="I164" s="163">
        <f>'кор-ка пр 8'!J214</f>
        <v>0</v>
      </c>
      <c r="J164" s="163">
        <f>'кор-ка пр 8'!K214</f>
        <v>0</v>
      </c>
      <c r="K164" s="163">
        <f>'кор-ка пр 8'!L214</f>
        <v>0</v>
      </c>
    </row>
    <row r="165" spans="1:11" s="39" customFormat="1" ht="63.75" hidden="1">
      <c r="A165" s="14"/>
      <c r="B165" s="1" t="s">
        <v>51</v>
      </c>
      <c r="C165" s="3" t="s">
        <v>18</v>
      </c>
      <c r="D165" s="3" t="s">
        <v>14</v>
      </c>
      <c r="E165" s="3" t="s">
        <v>457</v>
      </c>
      <c r="F165" s="3" t="s">
        <v>49</v>
      </c>
      <c r="G165" s="162">
        <f t="shared" si="54"/>
        <v>0</v>
      </c>
      <c r="H165" s="163">
        <f t="shared" ref="H165:K165" si="61">H166</f>
        <v>0</v>
      </c>
      <c r="I165" s="163">
        <f t="shared" si="61"/>
        <v>0</v>
      </c>
      <c r="J165" s="163">
        <f t="shared" si="61"/>
        <v>0</v>
      </c>
      <c r="K165" s="163">
        <f t="shared" si="61"/>
        <v>0</v>
      </c>
    </row>
    <row r="166" spans="1:11" s="39" customFormat="1" hidden="1">
      <c r="A166" s="14"/>
      <c r="B166" s="1" t="s">
        <v>52</v>
      </c>
      <c r="C166" s="3" t="s">
        <v>18</v>
      </c>
      <c r="D166" s="3" t="s">
        <v>14</v>
      </c>
      <c r="E166" s="3" t="s">
        <v>457</v>
      </c>
      <c r="F166" s="3" t="s">
        <v>50</v>
      </c>
      <c r="G166" s="162">
        <f t="shared" si="54"/>
        <v>0</v>
      </c>
      <c r="H166" s="163">
        <f>'кор-ка пр 8'!I217</f>
        <v>0</v>
      </c>
      <c r="I166" s="163">
        <f>'кор-ка пр 8'!J217</f>
        <v>0</v>
      </c>
      <c r="J166" s="163">
        <f>'кор-ка пр 8'!K217</f>
        <v>0</v>
      </c>
      <c r="K166" s="163">
        <f>'кор-ка пр 8'!L217</f>
        <v>0</v>
      </c>
    </row>
    <row r="167" spans="1:11" s="39" customFormat="1" ht="140.25">
      <c r="A167" s="14"/>
      <c r="B167" s="1" t="s">
        <v>373</v>
      </c>
      <c r="C167" s="3" t="s">
        <v>18</v>
      </c>
      <c r="D167" s="3" t="s">
        <v>14</v>
      </c>
      <c r="E167" s="3" t="s">
        <v>459</v>
      </c>
      <c r="F167" s="4"/>
      <c r="G167" s="162">
        <f t="shared" si="54"/>
        <v>-50</v>
      </c>
      <c r="H167" s="163">
        <f>H168</f>
        <v>0</v>
      </c>
      <c r="I167" s="163">
        <f t="shared" ref="I167:K167" si="62">I168</f>
        <v>0</v>
      </c>
      <c r="J167" s="163">
        <f t="shared" si="62"/>
        <v>0</v>
      </c>
      <c r="K167" s="163">
        <f t="shared" si="62"/>
        <v>-50</v>
      </c>
    </row>
    <row r="168" spans="1:11" s="39" customFormat="1" ht="63.75">
      <c r="A168" s="14"/>
      <c r="B168" s="1" t="s">
        <v>51</v>
      </c>
      <c r="C168" s="3" t="s">
        <v>18</v>
      </c>
      <c r="D168" s="3" t="s">
        <v>14</v>
      </c>
      <c r="E168" s="3" t="s">
        <v>459</v>
      </c>
      <c r="F168" s="3" t="s">
        <v>49</v>
      </c>
      <c r="G168" s="162">
        <f t="shared" si="54"/>
        <v>-50</v>
      </c>
      <c r="H168" s="163">
        <f t="shared" ref="H168:K168" si="63">H169</f>
        <v>0</v>
      </c>
      <c r="I168" s="163">
        <f t="shared" si="63"/>
        <v>0</v>
      </c>
      <c r="J168" s="163">
        <f t="shared" si="63"/>
        <v>0</v>
      </c>
      <c r="K168" s="163">
        <f t="shared" si="63"/>
        <v>-50</v>
      </c>
    </row>
    <row r="169" spans="1:11" s="39" customFormat="1">
      <c r="A169" s="14"/>
      <c r="B169" s="1" t="s">
        <v>52</v>
      </c>
      <c r="C169" s="3" t="s">
        <v>18</v>
      </c>
      <c r="D169" s="3" t="s">
        <v>14</v>
      </c>
      <c r="E169" s="3" t="s">
        <v>459</v>
      </c>
      <c r="F169" s="3" t="s">
        <v>50</v>
      </c>
      <c r="G169" s="162">
        <f t="shared" si="54"/>
        <v>-50</v>
      </c>
      <c r="H169" s="163">
        <f>'кор-ка пр 8'!I771</f>
        <v>0</v>
      </c>
      <c r="I169" s="163">
        <f>'кор-ка пр 8'!J771</f>
        <v>0</v>
      </c>
      <c r="J169" s="163">
        <f>'кор-ка пр 8'!K771</f>
        <v>0</v>
      </c>
      <c r="K169" s="163">
        <f>'кор-ка пр 8'!L771</f>
        <v>-50</v>
      </c>
    </row>
    <row r="170" spans="1:11" s="39" customFormat="1" ht="127.5" hidden="1">
      <c r="A170" s="14"/>
      <c r="B170" s="1" t="s">
        <v>146</v>
      </c>
      <c r="C170" s="3" t="s">
        <v>18</v>
      </c>
      <c r="D170" s="3" t="s">
        <v>14</v>
      </c>
      <c r="E170" s="3" t="s">
        <v>458</v>
      </c>
      <c r="F170" s="4"/>
      <c r="G170" s="162">
        <f t="shared" si="54"/>
        <v>0</v>
      </c>
      <c r="H170" s="163">
        <f>H171</f>
        <v>0</v>
      </c>
      <c r="I170" s="163">
        <f t="shared" ref="I170:K170" si="64">I171</f>
        <v>0</v>
      </c>
      <c r="J170" s="163">
        <f t="shared" si="64"/>
        <v>0</v>
      </c>
      <c r="K170" s="163">
        <f t="shared" si="64"/>
        <v>0</v>
      </c>
    </row>
    <row r="171" spans="1:11" s="39" customFormat="1" ht="89.25" hidden="1">
      <c r="A171" s="14"/>
      <c r="B171" s="1" t="s">
        <v>56</v>
      </c>
      <c r="C171" s="3" t="s">
        <v>18</v>
      </c>
      <c r="D171" s="3" t="s">
        <v>14</v>
      </c>
      <c r="E171" s="3" t="s">
        <v>458</v>
      </c>
      <c r="F171" s="3" t="s">
        <v>57</v>
      </c>
      <c r="G171" s="162">
        <f t="shared" si="54"/>
        <v>0</v>
      </c>
      <c r="H171" s="163">
        <f>H172</f>
        <v>0</v>
      </c>
      <c r="I171" s="163">
        <f>I172</f>
        <v>0</v>
      </c>
      <c r="J171" s="163">
        <v>0</v>
      </c>
      <c r="K171" s="163">
        <f>K172</f>
        <v>0</v>
      </c>
    </row>
    <row r="172" spans="1:11" s="39" customFormat="1" ht="25.5" hidden="1">
      <c r="A172" s="14"/>
      <c r="B172" s="1" t="s">
        <v>69</v>
      </c>
      <c r="C172" s="3" t="s">
        <v>18</v>
      </c>
      <c r="D172" s="3" t="s">
        <v>14</v>
      </c>
      <c r="E172" s="3" t="s">
        <v>458</v>
      </c>
      <c r="F172" s="3" t="s">
        <v>70</v>
      </c>
      <c r="G172" s="162">
        <f t="shared" si="54"/>
        <v>0</v>
      </c>
      <c r="H172" s="164">
        <f>'кор-ка пр 8'!I221</f>
        <v>0</v>
      </c>
      <c r="I172" s="164">
        <f>'кор-ка пр 8'!J221</f>
        <v>0</v>
      </c>
      <c r="J172" s="164">
        <f>'кор-ка пр 8'!K221</f>
        <v>0</v>
      </c>
      <c r="K172" s="164">
        <f>'кор-ка пр 8'!L221</f>
        <v>0</v>
      </c>
    </row>
    <row r="173" spans="1:11" s="39" customFormat="1" ht="114.75" hidden="1">
      <c r="A173" s="14"/>
      <c r="B173" s="1" t="s">
        <v>473</v>
      </c>
      <c r="C173" s="3" t="s">
        <v>18</v>
      </c>
      <c r="D173" s="3" t="s">
        <v>14</v>
      </c>
      <c r="E173" s="3" t="s">
        <v>474</v>
      </c>
      <c r="F173" s="4"/>
      <c r="G173" s="162">
        <f t="shared" si="54"/>
        <v>0</v>
      </c>
      <c r="H173" s="163">
        <f>H174</f>
        <v>0</v>
      </c>
      <c r="I173" s="163">
        <f t="shared" ref="I173:K173" si="65">I174</f>
        <v>0</v>
      </c>
      <c r="J173" s="163">
        <f t="shared" si="65"/>
        <v>0</v>
      </c>
      <c r="K173" s="163">
        <f t="shared" si="65"/>
        <v>0</v>
      </c>
    </row>
    <row r="174" spans="1:11" s="39" customFormat="1" ht="89.25" hidden="1">
      <c r="A174" s="14"/>
      <c r="B174" s="1" t="s">
        <v>56</v>
      </c>
      <c r="C174" s="3" t="s">
        <v>18</v>
      </c>
      <c r="D174" s="3" t="s">
        <v>14</v>
      </c>
      <c r="E174" s="3" t="s">
        <v>474</v>
      </c>
      <c r="F174" s="3" t="s">
        <v>57</v>
      </c>
      <c r="G174" s="162">
        <f t="shared" si="54"/>
        <v>0</v>
      </c>
      <c r="H174" s="163">
        <f>H175</f>
        <v>0</v>
      </c>
      <c r="I174" s="163">
        <f>I175</f>
        <v>0</v>
      </c>
      <c r="J174" s="163">
        <v>0</v>
      </c>
      <c r="K174" s="163">
        <f>K175</f>
        <v>0</v>
      </c>
    </row>
    <row r="175" spans="1:11" s="39" customFormat="1" ht="26.25" hidden="1" customHeight="1">
      <c r="A175" s="14"/>
      <c r="B175" s="1" t="s">
        <v>69</v>
      </c>
      <c r="C175" s="3" t="s">
        <v>18</v>
      </c>
      <c r="D175" s="3" t="s">
        <v>14</v>
      </c>
      <c r="E175" s="3" t="s">
        <v>474</v>
      </c>
      <c r="F175" s="3" t="s">
        <v>70</v>
      </c>
      <c r="G175" s="162">
        <f t="shared" si="54"/>
        <v>0</v>
      </c>
      <c r="H175" s="163">
        <f>'кор-ка пр 8'!I225</f>
        <v>0</v>
      </c>
      <c r="I175" s="163">
        <f>'кор-ка пр 8'!J225</f>
        <v>0</v>
      </c>
      <c r="J175" s="163">
        <f>'кор-ка пр 8'!K225</f>
        <v>0</v>
      </c>
      <c r="K175" s="163">
        <f>'кор-ка пр 8'!L225</f>
        <v>0</v>
      </c>
    </row>
    <row r="176" spans="1:11">
      <c r="A176" s="5"/>
      <c r="B176" s="1" t="s">
        <v>460</v>
      </c>
      <c r="C176" s="3" t="s">
        <v>18</v>
      </c>
      <c r="D176" s="3" t="s">
        <v>14</v>
      </c>
      <c r="E176" s="3" t="s">
        <v>248</v>
      </c>
      <c r="F176" s="3"/>
      <c r="G176" s="162">
        <f>SUM(H176:K176)</f>
        <v>50</v>
      </c>
      <c r="H176" s="163">
        <f>H177</f>
        <v>0</v>
      </c>
      <c r="I176" s="163">
        <f t="shared" ref="I176:K177" si="66">I177</f>
        <v>0</v>
      </c>
      <c r="J176" s="163">
        <f t="shared" si="66"/>
        <v>0</v>
      </c>
      <c r="K176" s="163">
        <f t="shared" si="66"/>
        <v>50</v>
      </c>
    </row>
    <row r="177" spans="1:11" ht="140.25">
      <c r="A177" s="5"/>
      <c r="B177" s="1" t="s">
        <v>373</v>
      </c>
      <c r="C177" s="3" t="s">
        <v>18</v>
      </c>
      <c r="D177" s="3" t="s">
        <v>14</v>
      </c>
      <c r="E177" s="3" t="s">
        <v>646</v>
      </c>
      <c r="F177" s="3"/>
      <c r="G177" s="162">
        <f>SUM(H177:K177)</f>
        <v>50</v>
      </c>
      <c r="H177" s="163">
        <f>H178</f>
        <v>0</v>
      </c>
      <c r="I177" s="163">
        <f t="shared" si="66"/>
        <v>0</v>
      </c>
      <c r="J177" s="163">
        <f t="shared" si="66"/>
        <v>0</v>
      </c>
      <c r="K177" s="163">
        <f t="shared" si="66"/>
        <v>50</v>
      </c>
    </row>
    <row r="178" spans="1:11" ht="63.75">
      <c r="A178" s="5"/>
      <c r="B178" s="1" t="s">
        <v>51</v>
      </c>
      <c r="C178" s="3" t="s">
        <v>18</v>
      </c>
      <c r="D178" s="3" t="s">
        <v>14</v>
      </c>
      <c r="E178" s="3" t="s">
        <v>646</v>
      </c>
      <c r="F178" s="3" t="s">
        <v>49</v>
      </c>
      <c r="G178" s="162">
        <f t="shared" ref="G178:G179" si="67">H178+I178+J178+K178</f>
        <v>50</v>
      </c>
      <c r="H178" s="163">
        <f t="shared" ref="H178:K178" si="68">H179</f>
        <v>0</v>
      </c>
      <c r="I178" s="163">
        <f t="shared" si="68"/>
        <v>0</v>
      </c>
      <c r="J178" s="163">
        <f t="shared" si="68"/>
        <v>0</v>
      </c>
      <c r="K178" s="163">
        <f t="shared" si="68"/>
        <v>50</v>
      </c>
    </row>
    <row r="179" spans="1:11">
      <c r="A179" s="5"/>
      <c r="B179" s="1" t="s">
        <v>52</v>
      </c>
      <c r="C179" s="3" t="s">
        <v>18</v>
      </c>
      <c r="D179" s="3" t="s">
        <v>14</v>
      </c>
      <c r="E179" s="3" t="s">
        <v>646</v>
      </c>
      <c r="F179" s="3" t="s">
        <v>50</v>
      </c>
      <c r="G179" s="162">
        <f t="shared" si="67"/>
        <v>50</v>
      </c>
      <c r="H179" s="163">
        <f>'кор-ка пр 8'!I776</f>
        <v>0</v>
      </c>
      <c r="I179" s="163">
        <f>'кор-ка пр 8'!J776</f>
        <v>0</v>
      </c>
      <c r="J179" s="163">
        <f>'кор-ка пр 8'!K776</f>
        <v>0</v>
      </c>
      <c r="K179" s="163">
        <f>'кор-ка пр 8'!L776</f>
        <v>50</v>
      </c>
    </row>
    <row r="180" spans="1:11" s="38" customFormat="1" hidden="1">
      <c r="A180" s="13"/>
      <c r="B180" s="6" t="s">
        <v>22</v>
      </c>
      <c r="C180" s="4" t="s">
        <v>18</v>
      </c>
      <c r="D180" s="4" t="s">
        <v>19</v>
      </c>
      <c r="E180" s="4"/>
      <c r="F180" s="4"/>
      <c r="G180" s="162">
        <f t="shared" si="54"/>
        <v>0</v>
      </c>
      <c r="H180" s="162">
        <f>H181+H185</f>
        <v>0</v>
      </c>
      <c r="I180" s="162">
        <f>I181+I185</f>
        <v>0</v>
      </c>
      <c r="J180" s="162">
        <f>J181+J185</f>
        <v>0</v>
      </c>
      <c r="K180" s="162">
        <f>K181+K185</f>
        <v>0</v>
      </c>
    </row>
    <row r="181" spans="1:11" s="39" customFormat="1" ht="63.75" hidden="1">
      <c r="A181" s="14"/>
      <c r="B181" s="1" t="s">
        <v>200</v>
      </c>
      <c r="C181" s="3" t="s">
        <v>18</v>
      </c>
      <c r="D181" s="3" t="s">
        <v>19</v>
      </c>
      <c r="E181" s="3" t="s">
        <v>201</v>
      </c>
      <c r="F181" s="3"/>
      <c r="G181" s="162">
        <f>SUM(H181:K181)</f>
        <v>0</v>
      </c>
      <c r="H181" s="163">
        <f>H182</f>
        <v>0</v>
      </c>
      <c r="I181" s="163">
        <f t="shared" ref="I181:K181" si="69">I182</f>
        <v>0</v>
      </c>
      <c r="J181" s="163">
        <f t="shared" si="69"/>
        <v>0</v>
      </c>
      <c r="K181" s="163">
        <f t="shared" si="69"/>
        <v>0</v>
      </c>
    </row>
    <row r="182" spans="1:11" s="39" customFormat="1" ht="76.5" hidden="1">
      <c r="A182" s="14"/>
      <c r="B182" s="1" t="s">
        <v>202</v>
      </c>
      <c r="C182" s="3" t="s">
        <v>18</v>
      </c>
      <c r="D182" s="3" t="s">
        <v>19</v>
      </c>
      <c r="E182" s="3" t="s">
        <v>203</v>
      </c>
      <c r="F182" s="3"/>
      <c r="G182" s="162">
        <f>SUM(H182:K182)</f>
        <v>0</v>
      </c>
      <c r="H182" s="163">
        <f>H183</f>
        <v>0</v>
      </c>
      <c r="I182" s="163">
        <f>I183</f>
        <v>0</v>
      </c>
      <c r="J182" s="163">
        <f>J183</f>
        <v>0</v>
      </c>
      <c r="K182" s="163">
        <f>K183</f>
        <v>0</v>
      </c>
    </row>
    <row r="183" spans="1:11" s="39" customFormat="1" hidden="1">
      <c r="A183" s="14"/>
      <c r="B183" s="1" t="s">
        <v>73</v>
      </c>
      <c r="C183" s="3" t="s">
        <v>18</v>
      </c>
      <c r="D183" s="3" t="s">
        <v>19</v>
      </c>
      <c r="E183" s="3" t="s">
        <v>203</v>
      </c>
      <c r="F183" s="3" t="s">
        <v>74</v>
      </c>
      <c r="G183" s="162">
        <f t="shared" ref="G183" si="70">H183+I183+J183+K183</f>
        <v>0</v>
      </c>
      <c r="H183" s="163">
        <f>H184</f>
        <v>0</v>
      </c>
      <c r="I183" s="163">
        <f t="shared" ref="I183:K183" si="71">I184</f>
        <v>0</v>
      </c>
      <c r="J183" s="163">
        <f t="shared" si="71"/>
        <v>0</v>
      </c>
      <c r="K183" s="163">
        <f t="shared" si="71"/>
        <v>0</v>
      </c>
    </row>
    <row r="184" spans="1:11" s="39" customFormat="1" ht="63.75" hidden="1">
      <c r="A184" s="14"/>
      <c r="B184" s="1" t="s">
        <v>81</v>
      </c>
      <c r="C184" s="3" t="s">
        <v>18</v>
      </c>
      <c r="D184" s="3" t="s">
        <v>19</v>
      </c>
      <c r="E184" s="3" t="s">
        <v>203</v>
      </c>
      <c r="F184" s="3" t="s">
        <v>82</v>
      </c>
      <c r="G184" s="162">
        <f>SUM(H184:K184)</f>
        <v>0</v>
      </c>
      <c r="H184" s="163">
        <f>'кор-ка пр 8'!I231</f>
        <v>0</v>
      </c>
      <c r="I184" s="163">
        <f>'кор-ка пр 8'!J231</f>
        <v>0</v>
      </c>
      <c r="J184" s="163">
        <f>'кор-ка пр 8'!K231</f>
        <v>0</v>
      </c>
      <c r="K184" s="163">
        <f>'кор-ка пр 8'!L231</f>
        <v>0</v>
      </c>
    </row>
    <row r="185" spans="1:11" s="39" customFormat="1" hidden="1">
      <c r="A185" s="14"/>
      <c r="B185" s="1" t="s">
        <v>460</v>
      </c>
      <c r="C185" s="3" t="s">
        <v>18</v>
      </c>
      <c r="D185" s="3" t="s">
        <v>19</v>
      </c>
      <c r="E185" s="3" t="s">
        <v>248</v>
      </c>
      <c r="F185" s="3"/>
      <c r="G185" s="162">
        <f>SUM(H185:K185)</f>
        <v>0</v>
      </c>
      <c r="H185" s="163">
        <f>H186+H189</f>
        <v>0</v>
      </c>
      <c r="I185" s="163">
        <f t="shared" ref="I185:K185" si="72">I186+I189</f>
        <v>0</v>
      </c>
      <c r="J185" s="163">
        <f t="shared" si="72"/>
        <v>0</v>
      </c>
      <c r="K185" s="163">
        <f t="shared" si="72"/>
        <v>0</v>
      </c>
    </row>
    <row r="186" spans="1:11" s="39" customFormat="1" ht="165.75" hidden="1">
      <c r="A186" s="14"/>
      <c r="B186" s="1" t="s">
        <v>621</v>
      </c>
      <c r="C186" s="3" t="s">
        <v>18</v>
      </c>
      <c r="D186" s="3" t="s">
        <v>19</v>
      </c>
      <c r="E186" s="3" t="s">
        <v>461</v>
      </c>
      <c r="F186" s="3"/>
      <c r="G186" s="162">
        <f t="shared" ref="G186:G192" si="73">H186+I186+J186+K186</f>
        <v>0</v>
      </c>
      <c r="H186" s="163">
        <f t="shared" ref="H186:K187" si="74">H187</f>
        <v>0</v>
      </c>
      <c r="I186" s="163">
        <f t="shared" si="74"/>
        <v>0</v>
      </c>
      <c r="J186" s="163">
        <f t="shared" si="74"/>
        <v>0</v>
      </c>
      <c r="K186" s="163">
        <f t="shared" si="74"/>
        <v>0</v>
      </c>
    </row>
    <row r="187" spans="1:11" s="39" customFormat="1" hidden="1">
      <c r="A187" s="14"/>
      <c r="B187" s="1" t="s">
        <v>73</v>
      </c>
      <c r="C187" s="3" t="s">
        <v>18</v>
      </c>
      <c r="D187" s="3" t="s">
        <v>19</v>
      </c>
      <c r="E187" s="3" t="s">
        <v>461</v>
      </c>
      <c r="F187" s="3" t="s">
        <v>74</v>
      </c>
      <c r="G187" s="162">
        <f t="shared" si="73"/>
        <v>0</v>
      </c>
      <c r="H187" s="163">
        <f t="shared" si="74"/>
        <v>0</v>
      </c>
      <c r="I187" s="163">
        <f t="shared" si="74"/>
        <v>0</v>
      </c>
      <c r="J187" s="163">
        <f t="shared" si="74"/>
        <v>0</v>
      </c>
      <c r="K187" s="163">
        <f t="shared" si="74"/>
        <v>0</v>
      </c>
    </row>
    <row r="188" spans="1:11" s="39" customFormat="1" ht="63.75" hidden="1">
      <c r="A188" s="14"/>
      <c r="B188" s="1" t="s">
        <v>81</v>
      </c>
      <c r="C188" s="3" t="s">
        <v>18</v>
      </c>
      <c r="D188" s="3" t="s">
        <v>19</v>
      </c>
      <c r="E188" s="3" t="s">
        <v>461</v>
      </c>
      <c r="F188" s="3" t="s">
        <v>82</v>
      </c>
      <c r="G188" s="162">
        <f t="shared" si="73"/>
        <v>0</v>
      </c>
      <c r="H188" s="163">
        <f>'кор-ка пр 8'!I235</f>
        <v>0</v>
      </c>
      <c r="I188" s="163">
        <f>'кор-ка пр 8'!J235</f>
        <v>0</v>
      </c>
      <c r="J188" s="163">
        <f>'кор-ка пр 8'!K235</f>
        <v>0</v>
      </c>
      <c r="K188" s="163">
        <f>'кор-ка пр 8'!L235</f>
        <v>0</v>
      </c>
    </row>
    <row r="189" spans="1:11" s="39" customFormat="1" ht="216.75" hidden="1">
      <c r="A189" s="14"/>
      <c r="B189" s="1" t="s">
        <v>622</v>
      </c>
      <c r="C189" s="3" t="s">
        <v>18</v>
      </c>
      <c r="D189" s="3" t="s">
        <v>19</v>
      </c>
      <c r="E189" s="3" t="s">
        <v>462</v>
      </c>
      <c r="F189" s="3"/>
      <c r="G189" s="162">
        <f t="shared" si="73"/>
        <v>0</v>
      </c>
      <c r="H189" s="163">
        <v>0</v>
      </c>
      <c r="I189" s="163">
        <f>I190</f>
        <v>0</v>
      </c>
      <c r="J189" s="163">
        <v>0</v>
      </c>
      <c r="K189" s="163">
        <v>0</v>
      </c>
    </row>
    <row r="190" spans="1:11" s="39" customFormat="1" ht="38.25" hidden="1">
      <c r="A190" s="147"/>
      <c r="B190" s="1" t="s">
        <v>88</v>
      </c>
      <c r="C190" s="3" t="s">
        <v>18</v>
      </c>
      <c r="D190" s="3" t="s">
        <v>19</v>
      </c>
      <c r="E190" s="3" t="s">
        <v>462</v>
      </c>
      <c r="F190" s="3" t="s">
        <v>59</v>
      </c>
      <c r="G190" s="162">
        <f t="shared" si="73"/>
        <v>0</v>
      </c>
      <c r="H190" s="163">
        <f t="shared" ref="H190:K190" si="75">H191</f>
        <v>0</v>
      </c>
      <c r="I190" s="163">
        <f t="shared" si="75"/>
        <v>0</v>
      </c>
      <c r="J190" s="163">
        <f t="shared" si="75"/>
        <v>0</v>
      </c>
      <c r="K190" s="163">
        <f t="shared" si="75"/>
        <v>0</v>
      </c>
    </row>
    <row r="191" spans="1:11" s="39" customFormat="1" ht="38.25" hidden="1">
      <c r="A191" s="147"/>
      <c r="B191" s="1" t="s">
        <v>60</v>
      </c>
      <c r="C191" s="3" t="s">
        <v>18</v>
      </c>
      <c r="D191" s="3" t="s">
        <v>19</v>
      </c>
      <c r="E191" s="3" t="s">
        <v>462</v>
      </c>
      <c r="F191" s="3" t="s">
        <v>61</v>
      </c>
      <c r="G191" s="162">
        <f t="shared" si="73"/>
        <v>0</v>
      </c>
      <c r="H191" s="163">
        <f>'кор-ка пр 8'!I238</f>
        <v>0</v>
      </c>
      <c r="I191" s="163">
        <f>'кор-ка пр 8'!J238</f>
        <v>0</v>
      </c>
      <c r="J191" s="163">
        <f>'кор-ка пр 8'!K238</f>
        <v>0</v>
      </c>
      <c r="K191" s="163">
        <f>'кор-ка пр 8'!L238</f>
        <v>0</v>
      </c>
    </row>
    <row r="192" spans="1:11" s="38" customFormat="1">
      <c r="A192" s="13"/>
      <c r="B192" s="2" t="s">
        <v>207</v>
      </c>
      <c r="C192" s="4" t="s">
        <v>18</v>
      </c>
      <c r="D192" s="4" t="s">
        <v>23</v>
      </c>
      <c r="E192" s="4"/>
      <c r="F192" s="4"/>
      <c r="G192" s="162">
        <f t="shared" si="73"/>
        <v>399.8</v>
      </c>
      <c r="H192" s="162">
        <f>H193+H199</f>
        <v>399.8</v>
      </c>
      <c r="I192" s="162">
        <f>I193+I199</f>
        <v>0</v>
      </c>
      <c r="J192" s="162">
        <f>J193+J199</f>
        <v>0</v>
      </c>
      <c r="K192" s="162">
        <f>K193+K199</f>
        <v>0</v>
      </c>
    </row>
    <row r="193" spans="1:11" ht="63.75">
      <c r="A193" s="14"/>
      <c r="B193" s="1" t="s">
        <v>102</v>
      </c>
      <c r="C193" s="3" t="s">
        <v>18</v>
      </c>
      <c r="D193" s="3" t="s">
        <v>23</v>
      </c>
      <c r="E193" s="3" t="s">
        <v>204</v>
      </c>
      <c r="F193" s="3"/>
      <c r="G193" s="162">
        <f>H193+I193+J193+K193</f>
        <v>301</v>
      </c>
      <c r="H193" s="163">
        <f>H194</f>
        <v>301</v>
      </c>
      <c r="I193" s="163">
        <f>I194+I197</f>
        <v>0</v>
      </c>
      <c r="J193" s="163">
        <f>J194+J197</f>
        <v>0</v>
      </c>
      <c r="K193" s="163">
        <f>K194+K197</f>
        <v>0</v>
      </c>
    </row>
    <row r="194" spans="1:11" s="38" customFormat="1" ht="76.5">
      <c r="A194" s="13"/>
      <c r="B194" s="1" t="s">
        <v>208</v>
      </c>
      <c r="C194" s="3" t="s">
        <v>18</v>
      </c>
      <c r="D194" s="3" t="s">
        <v>23</v>
      </c>
      <c r="E194" s="3" t="s">
        <v>209</v>
      </c>
      <c r="F194" s="3"/>
      <c r="G194" s="162">
        <f>SUM(H194:K194)</f>
        <v>301</v>
      </c>
      <c r="H194" s="163">
        <f>H197+H195</f>
        <v>301</v>
      </c>
      <c r="I194" s="163">
        <f>I197+I195</f>
        <v>0</v>
      </c>
      <c r="J194" s="163">
        <f>J197+J195</f>
        <v>0</v>
      </c>
      <c r="K194" s="163">
        <f>K197+K195</f>
        <v>0</v>
      </c>
    </row>
    <row r="195" spans="1:11" s="38" customFormat="1" ht="38.25" hidden="1">
      <c r="A195" s="13"/>
      <c r="B195" s="1" t="s">
        <v>88</v>
      </c>
      <c r="C195" s="3" t="s">
        <v>18</v>
      </c>
      <c r="D195" s="3" t="s">
        <v>23</v>
      </c>
      <c r="E195" s="3" t="s">
        <v>209</v>
      </c>
      <c r="F195" s="3" t="s">
        <v>59</v>
      </c>
      <c r="G195" s="162">
        <f t="shared" ref="G195:G196" si="76">SUM(H195:K195)</f>
        <v>0</v>
      </c>
      <c r="H195" s="163">
        <f>H196</f>
        <v>0</v>
      </c>
      <c r="I195" s="163">
        <f t="shared" ref="I195:K195" si="77">I196</f>
        <v>0</v>
      </c>
      <c r="J195" s="163">
        <f t="shared" si="77"/>
        <v>0</v>
      </c>
      <c r="K195" s="163">
        <f t="shared" si="77"/>
        <v>0</v>
      </c>
    </row>
    <row r="196" spans="1:11" s="38" customFormat="1" ht="38.25" hidden="1">
      <c r="A196" s="13"/>
      <c r="B196" s="1" t="s">
        <v>60</v>
      </c>
      <c r="C196" s="3" t="s">
        <v>18</v>
      </c>
      <c r="D196" s="3" t="s">
        <v>23</v>
      </c>
      <c r="E196" s="3" t="s">
        <v>209</v>
      </c>
      <c r="F196" s="3" t="s">
        <v>61</v>
      </c>
      <c r="G196" s="162">
        <f t="shared" si="76"/>
        <v>0</v>
      </c>
      <c r="H196" s="163">
        <f>'кор-ка пр 8'!I244</f>
        <v>0</v>
      </c>
      <c r="I196" s="163">
        <f>'кор-ка пр 8'!J244</f>
        <v>0</v>
      </c>
      <c r="J196" s="163">
        <f>'кор-ка пр 8'!K244</f>
        <v>0</v>
      </c>
      <c r="K196" s="163">
        <f>'кор-ка пр 8'!L244</f>
        <v>0</v>
      </c>
    </row>
    <row r="197" spans="1:11" s="39" customFormat="1">
      <c r="A197" s="14"/>
      <c r="B197" s="1" t="s">
        <v>73</v>
      </c>
      <c r="C197" s="3" t="s">
        <v>18</v>
      </c>
      <c r="D197" s="3" t="s">
        <v>23</v>
      </c>
      <c r="E197" s="3" t="s">
        <v>209</v>
      </c>
      <c r="F197" s="3" t="s">
        <v>74</v>
      </c>
      <c r="G197" s="162">
        <f t="shared" ref="G197:G202" si="78">H197+I197+J197+K197</f>
        <v>301</v>
      </c>
      <c r="H197" s="163">
        <f>H198</f>
        <v>301</v>
      </c>
      <c r="I197" s="163">
        <f>I198</f>
        <v>0</v>
      </c>
      <c r="J197" s="163">
        <f>J198</f>
        <v>0</v>
      </c>
      <c r="K197" s="163">
        <f>K198</f>
        <v>0</v>
      </c>
    </row>
    <row r="198" spans="1:11" s="39" customFormat="1" ht="63.75">
      <c r="A198" s="14"/>
      <c r="B198" s="1" t="s">
        <v>81</v>
      </c>
      <c r="C198" s="3" t="s">
        <v>18</v>
      </c>
      <c r="D198" s="3" t="s">
        <v>23</v>
      </c>
      <c r="E198" s="3" t="s">
        <v>209</v>
      </c>
      <c r="F198" s="3" t="s">
        <v>82</v>
      </c>
      <c r="G198" s="162">
        <f t="shared" si="78"/>
        <v>301</v>
      </c>
      <c r="H198" s="163">
        <f>'кор-ка пр 8'!I247</f>
        <v>301</v>
      </c>
      <c r="I198" s="163">
        <f>'кор-ка пр 8'!J247</f>
        <v>0</v>
      </c>
      <c r="J198" s="163">
        <f>'кор-ка пр 8'!K247</f>
        <v>0</v>
      </c>
      <c r="K198" s="163">
        <f>'кор-ка пр 8'!L247</f>
        <v>0</v>
      </c>
    </row>
    <row r="199" spans="1:11" s="39" customFormat="1" ht="51">
      <c r="A199" s="14"/>
      <c r="B199" s="1" t="s">
        <v>210</v>
      </c>
      <c r="C199" s="3" t="s">
        <v>18</v>
      </c>
      <c r="D199" s="3" t="s">
        <v>23</v>
      </c>
      <c r="E199" s="3" t="s">
        <v>211</v>
      </c>
      <c r="F199" s="3"/>
      <c r="G199" s="162">
        <f t="shared" si="78"/>
        <v>98.8</v>
      </c>
      <c r="H199" s="163">
        <f t="shared" ref="H199:K199" si="79">H200</f>
        <v>98.8</v>
      </c>
      <c r="I199" s="163">
        <f t="shared" si="79"/>
        <v>0</v>
      </c>
      <c r="J199" s="163">
        <f t="shared" si="79"/>
        <v>0</v>
      </c>
      <c r="K199" s="163">
        <f t="shared" si="79"/>
        <v>0</v>
      </c>
    </row>
    <row r="200" spans="1:11" s="39" customFormat="1" ht="63.75">
      <c r="A200" s="14"/>
      <c r="B200" s="1" t="s">
        <v>212</v>
      </c>
      <c r="C200" s="3" t="s">
        <v>18</v>
      </c>
      <c r="D200" s="3" t="s">
        <v>23</v>
      </c>
      <c r="E200" s="3" t="s">
        <v>213</v>
      </c>
      <c r="F200" s="3"/>
      <c r="G200" s="162">
        <f t="shared" si="78"/>
        <v>98.8</v>
      </c>
      <c r="H200" s="163">
        <f>H202</f>
        <v>98.8</v>
      </c>
      <c r="I200" s="163">
        <f>I202</f>
        <v>0</v>
      </c>
      <c r="J200" s="163">
        <f>J202</f>
        <v>0</v>
      </c>
      <c r="K200" s="163">
        <f>K202</f>
        <v>0</v>
      </c>
    </row>
    <row r="201" spans="1:11" s="39" customFormat="1">
      <c r="A201" s="14"/>
      <c r="B201" s="1" t="s">
        <v>73</v>
      </c>
      <c r="C201" s="3" t="s">
        <v>18</v>
      </c>
      <c r="D201" s="3" t="s">
        <v>23</v>
      </c>
      <c r="E201" s="3" t="s">
        <v>213</v>
      </c>
      <c r="F201" s="3" t="s">
        <v>74</v>
      </c>
      <c r="G201" s="162">
        <f t="shared" si="78"/>
        <v>98.8</v>
      </c>
      <c r="H201" s="163">
        <f>H202</f>
        <v>98.8</v>
      </c>
      <c r="I201" s="163">
        <f>I202</f>
        <v>0</v>
      </c>
      <c r="J201" s="163">
        <f>J202</f>
        <v>0</v>
      </c>
      <c r="K201" s="163">
        <f>K202</f>
        <v>0</v>
      </c>
    </row>
    <row r="202" spans="1:11" s="39" customFormat="1" ht="63.75">
      <c r="A202" s="14"/>
      <c r="B202" s="1" t="s">
        <v>81</v>
      </c>
      <c r="C202" s="3" t="s">
        <v>18</v>
      </c>
      <c r="D202" s="3" t="s">
        <v>23</v>
      </c>
      <c r="E202" s="3" t="s">
        <v>213</v>
      </c>
      <c r="F202" s="3" t="s">
        <v>82</v>
      </c>
      <c r="G202" s="162">
        <f t="shared" si="78"/>
        <v>98.8</v>
      </c>
      <c r="H202" s="163">
        <f>'кор-ка пр 8'!I251</f>
        <v>98.8</v>
      </c>
      <c r="I202" s="163">
        <f>'кор-ка пр 8'!J251</f>
        <v>0</v>
      </c>
      <c r="J202" s="163">
        <f>'кор-ка пр 8'!K251</f>
        <v>0</v>
      </c>
      <c r="K202" s="163">
        <f>'кор-ка пр 8'!L251</f>
        <v>0</v>
      </c>
    </row>
    <row r="203" spans="1:11" s="46" customFormat="1">
      <c r="A203" s="13"/>
      <c r="B203" s="6" t="s">
        <v>43</v>
      </c>
      <c r="C203" s="4" t="s">
        <v>18</v>
      </c>
      <c r="D203" s="4" t="s">
        <v>21</v>
      </c>
      <c r="E203" s="4"/>
      <c r="F203" s="4"/>
      <c r="G203" s="162">
        <f>SUM(H203:K203)</f>
        <v>0</v>
      </c>
      <c r="H203" s="162">
        <f>H216+H205+H221+H225</f>
        <v>0</v>
      </c>
      <c r="I203" s="162">
        <f t="shared" ref="I203:K203" si="80">I216+I205+I221+I225</f>
        <v>0</v>
      </c>
      <c r="J203" s="162">
        <f t="shared" si="80"/>
        <v>0</v>
      </c>
      <c r="K203" s="162">
        <f t="shared" si="80"/>
        <v>0</v>
      </c>
    </row>
    <row r="204" spans="1:11" s="46" customFormat="1" ht="25.5">
      <c r="A204" s="13"/>
      <c r="B204" s="1" t="s">
        <v>99</v>
      </c>
      <c r="C204" s="3" t="s">
        <v>18</v>
      </c>
      <c r="D204" s="3" t="s">
        <v>21</v>
      </c>
      <c r="E204" s="3"/>
      <c r="F204" s="3"/>
      <c r="G204" s="162">
        <f>H204+I204+J204+K204</f>
        <v>0</v>
      </c>
      <c r="H204" s="163">
        <f>H205</f>
        <v>0</v>
      </c>
      <c r="I204" s="163">
        <f t="shared" ref="I204:K204" si="81">I205</f>
        <v>0</v>
      </c>
      <c r="J204" s="163">
        <f t="shared" si="81"/>
        <v>0</v>
      </c>
      <c r="K204" s="163">
        <f t="shared" si="81"/>
        <v>0</v>
      </c>
    </row>
    <row r="205" spans="1:11" ht="63.75" hidden="1">
      <c r="A205" s="14"/>
      <c r="B205" s="1" t="s">
        <v>102</v>
      </c>
      <c r="C205" s="3" t="s">
        <v>18</v>
      </c>
      <c r="D205" s="3" t="s">
        <v>21</v>
      </c>
      <c r="E205" s="3" t="s">
        <v>204</v>
      </c>
      <c r="F205" s="3"/>
      <c r="G205" s="162">
        <f>H205+I205+J205+K205</f>
        <v>0</v>
      </c>
      <c r="H205" s="163">
        <f>H213</f>
        <v>0</v>
      </c>
      <c r="I205" s="163">
        <f>I206+I210</f>
        <v>0</v>
      </c>
      <c r="J205" s="163">
        <f>J206+J210</f>
        <v>0</v>
      </c>
      <c r="K205" s="163">
        <f>K206+K210</f>
        <v>0</v>
      </c>
    </row>
    <row r="206" spans="1:11" ht="127.5" hidden="1">
      <c r="A206" s="14"/>
      <c r="B206" s="20" t="s">
        <v>252</v>
      </c>
      <c r="C206" s="3" t="s">
        <v>18</v>
      </c>
      <c r="D206" s="3" t="s">
        <v>21</v>
      </c>
      <c r="E206" s="3" t="s">
        <v>463</v>
      </c>
      <c r="F206" s="3"/>
      <c r="G206" s="162">
        <f>H206+I206+J206+K206</f>
        <v>0</v>
      </c>
      <c r="H206" s="163">
        <f>H207</f>
        <v>0</v>
      </c>
      <c r="I206" s="163">
        <f>I207</f>
        <v>0</v>
      </c>
      <c r="J206" s="163">
        <f>J207</f>
        <v>0</v>
      </c>
      <c r="K206" s="163">
        <f>K207</f>
        <v>0</v>
      </c>
    </row>
    <row r="207" spans="1:11" ht="51" hidden="1">
      <c r="A207" s="14"/>
      <c r="B207" s="1" t="s">
        <v>94</v>
      </c>
      <c r="C207" s="3" t="s">
        <v>18</v>
      </c>
      <c r="D207" s="3" t="s">
        <v>21</v>
      </c>
      <c r="E207" s="3" t="s">
        <v>463</v>
      </c>
      <c r="F207" s="3" t="s">
        <v>79</v>
      </c>
      <c r="G207" s="162">
        <f>SUM(H207:K207)</f>
        <v>0</v>
      </c>
      <c r="H207" s="163">
        <f>H208</f>
        <v>0</v>
      </c>
      <c r="I207" s="163">
        <f t="shared" ref="I207:K207" si="82">I208</f>
        <v>0</v>
      </c>
      <c r="J207" s="163">
        <f t="shared" si="82"/>
        <v>0</v>
      </c>
      <c r="K207" s="163">
        <f t="shared" si="82"/>
        <v>0</v>
      </c>
    </row>
    <row r="208" spans="1:11" hidden="1">
      <c r="A208" s="14"/>
      <c r="B208" s="1" t="s">
        <v>35</v>
      </c>
      <c r="C208" s="3" t="s">
        <v>18</v>
      </c>
      <c r="D208" s="3" t="s">
        <v>21</v>
      </c>
      <c r="E208" s="3" t="s">
        <v>463</v>
      </c>
      <c r="F208" s="3" t="s">
        <v>80</v>
      </c>
      <c r="G208" s="162">
        <f>SUM(H208:K208)</f>
        <v>0</v>
      </c>
      <c r="H208" s="163">
        <f>'кор-ка пр 8'!I257</f>
        <v>0</v>
      </c>
      <c r="I208" s="163">
        <f>'кор-ка пр 8'!J257</f>
        <v>0</v>
      </c>
      <c r="J208" s="163">
        <f>'кор-ка пр 8'!K257</f>
        <v>0</v>
      </c>
      <c r="K208" s="163">
        <f>'кор-ка пр 8'!L257</f>
        <v>0</v>
      </c>
    </row>
    <row r="209" spans="1:11" hidden="1">
      <c r="A209" s="14"/>
      <c r="B209" s="1" t="s">
        <v>98</v>
      </c>
      <c r="C209" s="3" t="s">
        <v>18</v>
      </c>
      <c r="D209" s="3" t="s">
        <v>21</v>
      </c>
      <c r="E209" s="3" t="s">
        <v>463</v>
      </c>
      <c r="F209" s="3" t="s">
        <v>80</v>
      </c>
      <c r="G209" s="162">
        <f>SUM(H209:K209)</f>
        <v>0</v>
      </c>
      <c r="H209" s="163">
        <f>'кор-ка пр 8'!I259</f>
        <v>0</v>
      </c>
      <c r="I209" s="163">
        <f>'кор-ка пр 8'!J259</f>
        <v>0</v>
      </c>
      <c r="J209" s="163">
        <f>'кор-ка пр 8'!K259</f>
        <v>0</v>
      </c>
      <c r="K209" s="163">
        <f>'кор-ка пр 8'!L259</f>
        <v>0</v>
      </c>
    </row>
    <row r="210" spans="1:11" ht="114.75" hidden="1">
      <c r="A210" s="14"/>
      <c r="B210" s="1" t="s">
        <v>576</v>
      </c>
      <c r="C210" s="3" t="s">
        <v>18</v>
      </c>
      <c r="D210" s="3" t="s">
        <v>21</v>
      </c>
      <c r="E210" s="3" t="s">
        <v>464</v>
      </c>
      <c r="F210" s="3"/>
      <c r="G210" s="162">
        <f t="shared" ref="G210:G215" si="83">SUM(H210:K210)</f>
        <v>0</v>
      </c>
      <c r="H210" s="163">
        <f>H211</f>
        <v>0</v>
      </c>
      <c r="I210" s="163">
        <f>I211</f>
        <v>0</v>
      </c>
      <c r="J210" s="163">
        <f>J211</f>
        <v>0</v>
      </c>
      <c r="K210" s="163">
        <f>K211</f>
        <v>0</v>
      </c>
    </row>
    <row r="211" spans="1:11" ht="51" hidden="1">
      <c r="A211" s="14"/>
      <c r="B211" s="1" t="s">
        <v>94</v>
      </c>
      <c r="C211" s="3" t="s">
        <v>18</v>
      </c>
      <c r="D211" s="3" t="s">
        <v>21</v>
      </c>
      <c r="E211" s="3" t="s">
        <v>464</v>
      </c>
      <c r="F211" s="3" t="s">
        <v>79</v>
      </c>
      <c r="G211" s="162">
        <f t="shared" si="83"/>
        <v>0</v>
      </c>
      <c r="H211" s="163">
        <f>H212</f>
        <v>0</v>
      </c>
      <c r="I211" s="163">
        <f t="shared" ref="I211:K211" si="84">I212</f>
        <v>0</v>
      </c>
      <c r="J211" s="163">
        <f t="shared" si="84"/>
        <v>0</v>
      </c>
      <c r="K211" s="163">
        <f t="shared" si="84"/>
        <v>0</v>
      </c>
    </row>
    <row r="212" spans="1:11" hidden="1">
      <c r="A212" s="14"/>
      <c r="B212" s="1" t="s">
        <v>35</v>
      </c>
      <c r="C212" s="3" t="s">
        <v>18</v>
      </c>
      <c r="D212" s="3" t="s">
        <v>21</v>
      </c>
      <c r="E212" s="3" t="s">
        <v>464</v>
      </c>
      <c r="F212" s="3" t="s">
        <v>80</v>
      </c>
      <c r="G212" s="162">
        <f t="shared" si="83"/>
        <v>0</v>
      </c>
      <c r="H212" s="163">
        <f>'кор-ка пр 8'!I262</f>
        <v>0</v>
      </c>
      <c r="I212" s="163">
        <f>'кор-ка пр 8'!J262</f>
        <v>0</v>
      </c>
      <c r="J212" s="163">
        <f>'кор-ка пр 8'!K262</f>
        <v>0</v>
      </c>
      <c r="K212" s="163">
        <f>'кор-ка пр 8'!L262</f>
        <v>0</v>
      </c>
    </row>
    <row r="213" spans="1:11" ht="76.5" hidden="1">
      <c r="A213" s="14"/>
      <c r="B213" s="1" t="s">
        <v>577</v>
      </c>
      <c r="C213" s="3" t="s">
        <v>18</v>
      </c>
      <c r="D213" s="3" t="s">
        <v>21</v>
      </c>
      <c r="E213" s="3" t="s">
        <v>578</v>
      </c>
      <c r="F213" s="3"/>
      <c r="G213" s="162">
        <f t="shared" si="83"/>
        <v>0</v>
      </c>
      <c r="H213" s="163">
        <f>H214</f>
        <v>0</v>
      </c>
      <c r="I213" s="163">
        <f>I214</f>
        <v>0</v>
      </c>
      <c r="J213" s="163">
        <f>J214</f>
        <v>0</v>
      </c>
      <c r="K213" s="163">
        <f>K214</f>
        <v>0</v>
      </c>
    </row>
    <row r="214" spans="1:11" ht="51" hidden="1">
      <c r="A214" s="14"/>
      <c r="B214" s="1" t="s">
        <v>94</v>
      </c>
      <c r="C214" s="3" t="s">
        <v>18</v>
      </c>
      <c r="D214" s="3" t="s">
        <v>21</v>
      </c>
      <c r="E214" s="3" t="s">
        <v>578</v>
      </c>
      <c r="F214" s="3" t="s">
        <v>79</v>
      </c>
      <c r="G214" s="162">
        <f t="shared" si="83"/>
        <v>0</v>
      </c>
      <c r="H214" s="163">
        <f>H215</f>
        <v>0</v>
      </c>
      <c r="I214" s="163">
        <f t="shared" ref="I214:K214" si="85">I215</f>
        <v>0</v>
      </c>
      <c r="J214" s="163">
        <f t="shared" si="85"/>
        <v>0</v>
      </c>
      <c r="K214" s="163">
        <f t="shared" si="85"/>
        <v>0</v>
      </c>
    </row>
    <row r="215" spans="1:11" hidden="1">
      <c r="A215" s="14"/>
      <c r="B215" s="1" t="s">
        <v>35</v>
      </c>
      <c r="C215" s="3" t="s">
        <v>18</v>
      </c>
      <c r="D215" s="3" t="s">
        <v>21</v>
      </c>
      <c r="E215" s="3" t="s">
        <v>578</v>
      </c>
      <c r="F215" s="3" t="s">
        <v>80</v>
      </c>
      <c r="G215" s="162">
        <f t="shared" si="83"/>
        <v>0</v>
      </c>
      <c r="H215" s="163">
        <f>'кор-ка пр 8'!I266</f>
        <v>0</v>
      </c>
      <c r="I215" s="163">
        <f>'кор-ка пр 8'!J266</f>
        <v>0</v>
      </c>
      <c r="J215" s="163">
        <f>'кор-ка пр 8'!K266</f>
        <v>0</v>
      </c>
      <c r="K215" s="163">
        <f>'кор-ка пр 8'!L266</f>
        <v>0</v>
      </c>
    </row>
    <row r="216" spans="1:11" ht="63.75">
      <c r="A216" s="14"/>
      <c r="B216" s="1" t="s">
        <v>465</v>
      </c>
      <c r="C216" s="3" t="s">
        <v>18</v>
      </c>
      <c r="D216" s="3" t="s">
        <v>21</v>
      </c>
      <c r="E216" s="3" t="s">
        <v>214</v>
      </c>
      <c r="F216" s="3"/>
      <c r="G216" s="162">
        <f>H216+I216+J216+K216</f>
        <v>-1285.9000000000001</v>
      </c>
      <c r="H216" s="163">
        <f>H217</f>
        <v>-1285.9000000000001</v>
      </c>
      <c r="I216" s="163">
        <f t="shared" ref="I216:K218" si="86">I217</f>
        <v>0</v>
      </c>
      <c r="J216" s="163">
        <f t="shared" si="86"/>
        <v>0</v>
      </c>
      <c r="K216" s="163">
        <f t="shared" si="86"/>
        <v>0</v>
      </c>
    </row>
    <row r="217" spans="1:11" ht="76.5">
      <c r="A217" s="14"/>
      <c r="B217" s="1" t="s">
        <v>466</v>
      </c>
      <c r="C217" s="3" t="s">
        <v>18</v>
      </c>
      <c r="D217" s="3" t="s">
        <v>21</v>
      </c>
      <c r="E217" s="3" t="s">
        <v>215</v>
      </c>
      <c r="F217" s="3"/>
      <c r="G217" s="162">
        <f>H217+I217+J217+K217</f>
        <v>-1285.9000000000001</v>
      </c>
      <c r="H217" s="163">
        <f>H218</f>
        <v>-1285.9000000000001</v>
      </c>
      <c r="I217" s="163">
        <f t="shared" si="86"/>
        <v>0</v>
      </c>
      <c r="J217" s="163">
        <f t="shared" si="86"/>
        <v>0</v>
      </c>
      <c r="K217" s="163">
        <f t="shared" si="86"/>
        <v>0</v>
      </c>
    </row>
    <row r="218" spans="1:11" ht="25.5">
      <c r="A218" s="14"/>
      <c r="B218" s="1" t="s">
        <v>58</v>
      </c>
      <c r="C218" s="3" t="s">
        <v>18</v>
      </c>
      <c r="D218" s="3" t="s">
        <v>21</v>
      </c>
      <c r="E218" s="3" t="s">
        <v>215</v>
      </c>
      <c r="F218" s="3" t="s">
        <v>59</v>
      </c>
      <c r="G218" s="162">
        <f>H218+I218+J218+K218</f>
        <v>-1285.9000000000001</v>
      </c>
      <c r="H218" s="163">
        <f>H219</f>
        <v>-1285.9000000000001</v>
      </c>
      <c r="I218" s="163">
        <f t="shared" si="86"/>
        <v>0</v>
      </c>
      <c r="J218" s="163">
        <f t="shared" si="86"/>
        <v>0</v>
      </c>
      <c r="K218" s="163">
        <f t="shared" si="86"/>
        <v>0</v>
      </c>
    </row>
    <row r="219" spans="1:11" ht="38.25">
      <c r="A219" s="14"/>
      <c r="B219" s="1" t="s">
        <v>60</v>
      </c>
      <c r="C219" s="3" t="s">
        <v>18</v>
      </c>
      <c r="D219" s="3" t="s">
        <v>21</v>
      </c>
      <c r="E219" s="3" t="s">
        <v>215</v>
      </c>
      <c r="F219" s="3" t="s">
        <v>61</v>
      </c>
      <c r="G219" s="162">
        <f>H219+I219+J219+K219</f>
        <v>-1285.9000000000001</v>
      </c>
      <c r="H219" s="163">
        <f>'кор-ка пр 8'!I271</f>
        <v>-1285.9000000000001</v>
      </c>
      <c r="I219" s="163">
        <f>'кор-ка пр 8'!J271</f>
        <v>0</v>
      </c>
      <c r="J219" s="163">
        <f>'кор-ка пр 8'!K271</f>
        <v>0</v>
      </c>
      <c r="K219" s="163">
        <f>'кор-ка пр 8'!L271</f>
        <v>0</v>
      </c>
    </row>
    <row r="220" spans="1:11" hidden="1">
      <c r="A220" s="14"/>
      <c r="B220" s="1" t="s">
        <v>98</v>
      </c>
      <c r="C220" s="3" t="s">
        <v>18</v>
      </c>
      <c r="D220" s="3" t="s">
        <v>21</v>
      </c>
      <c r="E220" s="3" t="s">
        <v>215</v>
      </c>
      <c r="F220" s="3" t="s">
        <v>61</v>
      </c>
      <c r="G220" s="162">
        <f>SUM(H220:K220)</f>
        <v>0</v>
      </c>
      <c r="H220" s="163">
        <f>'кор-ка пр 8'!I273</f>
        <v>0</v>
      </c>
      <c r="I220" s="163">
        <f>'кор-ка пр 8'!J273</f>
        <v>0</v>
      </c>
      <c r="J220" s="163">
        <f>'кор-ка пр 8'!K273</f>
        <v>0</v>
      </c>
      <c r="K220" s="163">
        <f>'кор-ка пр 8'!L273</f>
        <v>0</v>
      </c>
    </row>
    <row r="221" spans="1:11" ht="51" hidden="1">
      <c r="A221" s="14"/>
      <c r="B221" s="1" t="s">
        <v>210</v>
      </c>
      <c r="C221" s="3" t="s">
        <v>18</v>
      </c>
      <c r="D221" s="3" t="s">
        <v>21</v>
      </c>
      <c r="E221" s="3" t="s">
        <v>211</v>
      </c>
      <c r="F221" s="3"/>
      <c r="G221" s="162">
        <f>H221+I221+J221+K221</f>
        <v>0</v>
      </c>
      <c r="H221" s="163">
        <f t="shared" ref="H221:K223" si="87">H222</f>
        <v>0</v>
      </c>
      <c r="I221" s="163">
        <f t="shared" si="87"/>
        <v>0</v>
      </c>
      <c r="J221" s="163">
        <f t="shared" si="87"/>
        <v>0</v>
      </c>
      <c r="K221" s="163">
        <f t="shared" si="87"/>
        <v>0</v>
      </c>
    </row>
    <row r="222" spans="1:11" ht="63.75" hidden="1">
      <c r="A222" s="14"/>
      <c r="B222" s="1" t="s">
        <v>212</v>
      </c>
      <c r="C222" s="3" t="s">
        <v>18</v>
      </c>
      <c r="D222" s="3" t="s">
        <v>21</v>
      </c>
      <c r="E222" s="3" t="s">
        <v>213</v>
      </c>
      <c r="F222" s="3"/>
      <c r="G222" s="162">
        <f>G223</f>
        <v>0</v>
      </c>
      <c r="H222" s="163">
        <f t="shared" si="87"/>
        <v>0</v>
      </c>
      <c r="I222" s="163">
        <f t="shared" si="87"/>
        <v>0</v>
      </c>
      <c r="J222" s="163">
        <f t="shared" si="87"/>
        <v>0</v>
      </c>
      <c r="K222" s="163">
        <f t="shared" si="87"/>
        <v>0</v>
      </c>
    </row>
    <row r="223" spans="1:11" ht="63.75" hidden="1">
      <c r="A223" s="14"/>
      <c r="B223" s="1" t="s">
        <v>51</v>
      </c>
      <c r="C223" s="3" t="s">
        <v>18</v>
      </c>
      <c r="D223" s="3" t="s">
        <v>21</v>
      </c>
      <c r="E223" s="3" t="s">
        <v>213</v>
      </c>
      <c r="F223" s="3" t="s">
        <v>49</v>
      </c>
      <c r="G223" s="162">
        <f>H223+I223+J223+K223</f>
        <v>0</v>
      </c>
      <c r="H223" s="163">
        <f>H224</f>
        <v>0</v>
      </c>
      <c r="I223" s="163">
        <f t="shared" si="87"/>
        <v>0</v>
      </c>
      <c r="J223" s="163">
        <f t="shared" si="87"/>
        <v>0</v>
      </c>
      <c r="K223" s="163">
        <f t="shared" si="87"/>
        <v>0</v>
      </c>
    </row>
    <row r="224" spans="1:11" hidden="1">
      <c r="A224" s="14"/>
      <c r="B224" s="1" t="s">
        <v>52</v>
      </c>
      <c r="C224" s="3" t="s">
        <v>18</v>
      </c>
      <c r="D224" s="3" t="s">
        <v>21</v>
      </c>
      <c r="E224" s="3" t="s">
        <v>213</v>
      </c>
      <c r="F224" s="3" t="s">
        <v>50</v>
      </c>
      <c r="G224" s="162">
        <f>H224+I224+J224+K224</f>
        <v>0</v>
      </c>
      <c r="H224" s="163">
        <f>'кор-ка пр 8'!I782</f>
        <v>0</v>
      </c>
      <c r="I224" s="163">
        <f>'кор-ка пр 8'!J782</f>
        <v>0</v>
      </c>
      <c r="J224" s="163">
        <f>'кор-ка пр 8'!K782</f>
        <v>0</v>
      </c>
      <c r="K224" s="163">
        <f>'кор-ка пр 8'!L782</f>
        <v>0</v>
      </c>
    </row>
    <row r="225" spans="1:11">
      <c r="A225" s="11"/>
      <c r="B225" s="1" t="s">
        <v>460</v>
      </c>
      <c r="C225" s="3" t="s">
        <v>18</v>
      </c>
      <c r="D225" s="3" t="s">
        <v>21</v>
      </c>
      <c r="E225" s="3" t="s">
        <v>248</v>
      </c>
      <c r="F225" s="3"/>
      <c r="G225" s="162">
        <f>SUM(H225:K225)</f>
        <v>1285.9000000000001</v>
      </c>
      <c r="H225" s="163">
        <f>H226</f>
        <v>1285.9000000000001</v>
      </c>
      <c r="I225" s="163">
        <f t="shared" ref="I225:K227" si="88">I226</f>
        <v>0</v>
      </c>
      <c r="J225" s="163">
        <f t="shared" si="88"/>
        <v>0</v>
      </c>
      <c r="K225" s="163">
        <f t="shared" si="88"/>
        <v>0</v>
      </c>
    </row>
    <row r="226" spans="1:11">
      <c r="A226" s="11"/>
      <c r="B226" s="1" t="s">
        <v>258</v>
      </c>
      <c r="C226" s="3" t="s">
        <v>18</v>
      </c>
      <c r="D226" s="3" t="s">
        <v>21</v>
      </c>
      <c r="E226" s="3" t="s">
        <v>257</v>
      </c>
      <c r="F226" s="3"/>
      <c r="G226" s="162">
        <f>SUM(H226:K226)</f>
        <v>1285.9000000000001</v>
      </c>
      <c r="H226" s="163">
        <f>H227</f>
        <v>1285.9000000000001</v>
      </c>
      <c r="I226" s="163">
        <f t="shared" si="88"/>
        <v>0</v>
      </c>
      <c r="J226" s="163">
        <f t="shared" si="88"/>
        <v>0</v>
      </c>
      <c r="K226" s="163">
        <f t="shared" si="88"/>
        <v>0</v>
      </c>
    </row>
    <row r="227" spans="1:11" ht="25.5">
      <c r="A227" s="11"/>
      <c r="B227" s="1" t="s">
        <v>58</v>
      </c>
      <c r="C227" s="3" t="s">
        <v>18</v>
      </c>
      <c r="D227" s="3" t="s">
        <v>21</v>
      </c>
      <c r="E227" s="3" t="s">
        <v>257</v>
      </c>
      <c r="F227" s="3" t="s">
        <v>59</v>
      </c>
      <c r="G227" s="162">
        <f>H227+I227+J227+K227</f>
        <v>1285.9000000000001</v>
      </c>
      <c r="H227" s="163">
        <f>H228</f>
        <v>1285.9000000000001</v>
      </c>
      <c r="I227" s="163">
        <f t="shared" si="88"/>
        <v>0</v>
      </c>
      <c r="J227" s="163">
        <f t="shared" si="88"/>
        <v>0</v>
      </c>
      <c r="K227" s="163">
        <f t="shared" si="88"/>
        <v>0</v>
      </c>
    </row>
    <row r="228" spans="1:11" ht="38.25">
      <c r="A228" s="11"/>
      <c r="B228" s="1" t="s">
        <v>60</v>
      </c>
      <c r="C228" s="3" t="s">
        <v>18</v>
      </c>
      <c r="D228" s="3" t="s">
        <v>21</v>
      </c>
      <c r="E228" s="3" t="s">
        <v>257</v>
      </c>
      <c r="F228" s="3" t="s">
        <v>61</v>
      </c>
      <c r="G228" s="162">
        <f>H228+I228+J228+K228</f>
        <v>1285.9000000000001</v>
      </c>
      <c r="H228" s="163">
        <f>'кор-ка пр 8'!I277</f>
        <v>1285.9000000000001</v>
      </c>
      <c r="I228" s="163">
        <f>'кор-ка пр 8'!J277</f>
        <v>0</v>
      </c>
      <c r="J228" s="163">
        <f>'кор-ка пр 8'!K277</f>
        <v>0</v>
      </c>
      <c r="K228" s="163">
        <f>'кор-ка пр 8'!L277</f>
        <v>0</v>
      </c>
    </row>
    <row r="229" spans="1:11" s="38" customFormat="1" hidden="1">
      <c r="A229" s="13"/>
      <c r="B229" s="6" t="s">
        <v>42</v>
      </c>
      <c r="C229" s="4" t="s">
        <v>18</v>
      </c>
      <c r="D229" s="4" t="s">
        <v>33</v>
      </c>
      <c r="E229" s="4"/>
      <c r="F229" s="4"/>
      <c r="G229" s="162">
        <f t="shared" ref="G229:G230" si="89">H229+I229+J229+K229</f>
        <v>0</v>
      </c>
      <c r="H229" s="162">
        <f>H230</f>
        <v>0</v>
      </c>
      <c r="I229" s="162">
        <f>I230</f>
        <v>0</v>
      </c>
      <c r="J229" s="162">
        <f>J230</f>
        <v>0</v>
      </c>
      <c r="K229" s="162">
        <f>K230</f>
        <v>0</v>
      </c>
    </row>
    <row r="230" spans="1:11" s="39" customFormat="1" ht="38.25" hidden="1">
      <c r="A230" s="14"/>
      <c r="B230" s="1" t="s">
        <v>103</v>
      </c>
      <c r="C230" s="3" t="s">
        <v>18</v>
      </c>
      <c r="D230" s="3" t="s">
        <v>33</v>
      </c>
      <c r="E230" s="3" t="s">
        <v>216</v>
      </c>
      <c r="F230" s="3"/>
      <c r="G230" s="162">
        <f t="shared" si="89"/>
        <v>0</v>
      </c>
      <c r="H230" s="163">
        <f>H231</f>
        <v>0</v>
      </c>
      <c r="I230" s="163">
        <f t="shared" ref="I230:K232" si="90">I231</f>
        <v>0</v>
      </c>
      <c r="J230" s="163">
        <f t="shared" si="90"/>
        <v>0</v>
      </c>
      <c r="K230" s="163">
        <f t="shared" si="90"/>
        <v>0</v>
      </c>
    </row>
    <row r="231" spans="1:11" s="39" customFormat="1" ht="51" hidden="1">
      <c r="A231" s="14"/>
      <c r="B231" s="1" t="s">
        <v>123</v>
      </c>
      <c r="C231" s="3" t="s">
        <v>18</v>
      </c>
      <c r="D231" s="3" t="s">
        <v>33</v>
      </c>
      <c r="E231" s="3" t="s">
        <v>217</v>
      </c>
      <c r="F231" s="3"/>
      <c r="G231" s="162">
        <f>H231</f>
        <v>0</v>
      </c>
      <c r="H231" s="163">
        <f>H232+H234</f>
        <v>0</v>
      </c>
      <c r="I231" s="163">
        <f t="shared" si="90"/>
        <v>0</v>
      </c>
      <c r="J231" s="163">
        <f t="shared" si="90"/>
        <v>0</v>
      </c>
      <c r="K231" s="163">
        <f t="shared" si="90"/>
        <v>0</v>
      </c>
    </row>
    <row r="232" spans="1:11" s="39" customFormat="1" ht="38.25" hidden="1">
      <c r="A232" s="14"/>
      <c r="B232" s="1" t="s">
        <v>88</v>
      </c>
      <c r="C232" s="3" t="s">
        <v>18</v>
      </c>
      <c r="D232" s="3" t="s">
        <v>33</v>
      </c>
      <c r="E232" s="3" t="s">
        <v>217</v>
      </c>
      <c r="F232" s="3" t="s">
        <v>59</v>
      </c>
      <c r="G232" s="162">
        <f>H232+I232+J232+K232</f>
        <v>0</v>
      </c>
      <c r="H232" s="163">
        <f>H233</f>
        <v>0</v>
      </c>
      <c r="I232" s="163">
        <f t="shared" si="90"/>
        <v>0</v>
      </c>
      <c r="J232" s="163">
        <f t="shared" si="90"/>
        <v>0</v>
      </c>
      <c r="K232" s="163">
        <f t="shared" si="90"/>
        <v>0</v>
      </c>
    </row>
    <row r="233" spans="1:11" s="39" customFormat="1" ht="38.25" hidden="1">
      <c r="A233" s="14"/>
      <c r="B233" s="1" t="s">
        <v>60</v>
      </c>
      <c r="C233" s="3" t="s">
        <v>18</v>
      </c>
      <c r="D233" s="3" t="s">
        <v>33</v>
      </c>
      <c r="E233" s="3" t="s">
        <v>217</v>
      </c>
      <c r="F233" s="3" t="s">
        <v>61</v>
      </c>
      <c r="G233" s="162">
        <f>H233+I233+J233+K233</f>
        <v>0</v>
      </c>
      <c r="H233" s="163">
        <f>'кор-ка пр 8'!I284</f>
        <v>0</v>
      </c>
      <c r="I233" s="163">
        <f>'кор-ка пр 8'!J284</f>
        <v>0</v>
      </c>
      <c r="J233" s="163">
        <f>'кор-ка пр 8'!K284</f>
        <v>0</v>
      </c>
      <c r="K233" s="163">
        <f>'кор-ка пр 8'!L284</f>
        <v>0</v>
      </c>
    </row>
    <row r="234" spans="1:11" s="39" customFormat="1" ht="51" hidden="1">
      <c r="A234" s="14"/>
      <c r="B234" s="1" t="s">
        <v>90</v>
      </c>
      <c r="C234" s="3" t="s">
        <v>18</v>
      </c>
      <c r="D234" s="3" t="s">
        <v>33</v>
      </c>
      <c r="E234" s="3" t="s">
        <v>217</v>
      </c>
      <c r="F234" s="3" t="s">
        <v>49</v>
      </c>
      <c r="G234" s="162" t="e">
        <f>H234+I234+K234</f>
        <v>#REF!</v>
      </c>
      <c r="H234" s="163">
        <f>H235+H236</f>
        <v>0</v>
      </c>
      <c r="I234" s="163" t="e">
        <f t="shared" ref="I234:K234" si="91">I235</f>
        <v>#REF!</v>
      </c>
      <c r="J234" s="163" t="e">
        <f t="shared" si="91"/>
        <v>#REF!</v>
      </c>
      <c r="K234" s="163" t="e">
        <f t="shared" si="91"/>
        <v>#REF!</v>
      </c>
    </row>
    <row r="235" spans="1:11" s="39" customFormat="1" hidden="1">
      <c r="A235" s="14"/>
      <c r="B235" s="1" t="s">
        <v>52</v>
      </c>
      <c r="C235" s="3" t="s">
        <v>18</v>
      </c>
      <c r="D235" s="3" t="s">
        <v>33</v>
      </c>
      <c r="E235" s="3" t="s">
        <v>217</v>
      </c>
      <c r="F235" s="3" t="s">
        <v>50</v>
      </c>
      <c r="G235" s="162" t="e">
        <f t="shared" ref="G235:G246" si="92">H235+I235+J235+K235</f>
        <v>#REF!</v>
      </c>
      <c r="H235" s="163">
        <f>'кор-ка пр 8'!I286</f>
        <v>0</v>
      </c>
      <c r="I235" s="163" t="e">
        <f>#REF!</f>
        <v>#REF!</v>
      </c>
      <c r="J235" s="163" t="e">
        <f>#REF!</f>
        <v>#REF!</v>
      </c>
      <c r="K235" s="163" t="e">
        <f>#REF!</f>
        <v>#REF!</v>
      </c>
    </row>
    <row r="236" spans="1:11" s="39" customFormat="1" hidden="1">
      <c r="A236" s="14"/>
      <c r="B236" s="1" t="s">
        <v>68</v>
      </c>
      <c r="C236" s="3" t="s">
        <v>18</v>
      </c>
      <c r="D236" s="3" t="s">
        <v>33</v>
      </c>
      <c r="E236" s="3" t="s">
        <v>217</v>
      </c>
      <c r="F236" s="3" t="s">
        <v>66</v>
      </c>
      <c r="G236" s="162" t="e">
        <f t="shared" si="92"/>
        <v>#REF!</v>
      </c>
      <c r="H236" s="163">
        <f>'кор-ка пр 8'!I289+'кор-ка пр 8'!I788</f>
        <v>0</v>
      </c>
      <c r="I236" s="163" t="e">
        <f>#REF!+#REF!</f>
        <v>#REF!</v>
      </c>
      <c r="J236" s="163" t="e">
        <f>#REF!+#REF!</f>
        <v>#REF!</v>
      </c>
      <c r="K236" s="163" t="e">
        <f>#REF!+#REF!</f>
        <v>#REF!</v>
      </c>
    </row>
    <row r="237" spans="1:11" s="38" customFormat="1" ht="25.5">
      <c r="A237" s="13"/>
      <c r="B237" s="6" t="s">
        <v>24</v>
      </c>
      <c r="C237" s="4" t="s">
        <v>18</v>
      </c>
      <c r="D237" s="4" t="s">
        <v>38</v>
      </c>
      <c r="E237" s="4"/>
      <c r="F237" s="4"/>
      <c r="G237" s="162">
        <f t="shared" si="92"/>
        <v>192.9</v>
      </c>
      <c r="H237" s="162">
        <f>H238+H242+H246+H250+H257</f>
        <v>192.9</v>
      </c>
      <c r="I237" s="162">
        <v>0</v>
      </c>
      <c r="J237" s="162">
        <v>0</v>
      </c>
      <c r="K237" s="162">
        <v>0</v>
      </c>
    </row>
    <row r="238" spans="1:11" s="39" customFormat="1" ht="38.25">
      <c r="A238" s="14"/>
      <c r="B238" s="1" t="s">
        <v>253</v>
      </c>
      <c r="C238" s="3" t="s">
        <v>18</v>
      </c>
      <c r="D238" s="3" t="s">
        <v>38</v>
      </c>
      <c r="E238" s="3" t="s">
        <v>256</v>
      </c>
      <c r="F238" s="3"/>
      <c r="G238" s="162">
        <f t="shared" si="92"/>
        <v>93</v>
      </c>
      <c r="H238" s="163">
        <f>H240</f>
        <v>93</v>
      </c>
      <c r="I238" s="163">
        <f t="shared" ref="I238:K238" si="93">I240</f>
        <v>0</v>
      </c>
      <c r="J238" s="163">
        <f t="shared" si="93"/>
        <v>0</v>
      </c>
      <c r="K238" s="163">
        <f t="shared" si="93"/>
        <v>0</v>
      </c>
    </row>
    <row r="239" spans="1:11" s="39" customFormat="1" ht="51">
      <c r="A239" s="14"/>
      <c r="B239" s="1" t="s">
        <v>254</v>
      </c>
      <c r="C239" s="3" t="s">
        <v>18</v>
      </c>
      <c r="D239" s="3" t="s">
        <v>38</v>
      </c>
      <c r="E239" s="3" t="s">
        <v>255</v>
      </c>
      <c r="F239" s="3"/>
      <c r="G239" s="162">
        <f t="shared" si="92"/>
        <v>93</v>
      </c>
      <c r="H239" s="163">
        <f>H240</f>
        <v>93</v>
      </c>
      <c r="I239" s="163">
        <f t="shared" ref="I239:K240" si="94">I240</f>
        <v>0</v>
      </c>
      <c r="J239" s="163">
        <f t="shared" si="94"/>
        <v>0</v>
      </c>
      <c r="K239" s="163">
        <f t="shared" si="94"/>
        <v>0</v>
      </c>
    </row>
    <row r="240" spans="1:11" s="39" customFormat="1" ht="25.5">
      <c r="A240" s="14"/>
      <c r="B240" s="1" t="s">
        <v>58</v>
      </c>
      <c r="C240" s="3" t="s">
        <v>18</v>
      </c>
      <c r="D240" s="3" t="s">
        <v>38</v>
      </c>
      <c r="E240" s="3" t="s">
        <v>255</v>
      </c>
      <c r="F240" s="3" t="s">
        <v>59</v>
      </c>
      <c r="G240" s="162">
        <f t="shared" si="92"/>
        <v>93</v>
      </c>
      <c r="H240" s="163">
        <f>H241</f>
        <v>93</v>
      </c>
      <c r="I240" s="163">
        <f t="shared" si="94"/>
        <v>0</v>
      </c>
      <c r="J240" s="163">
        <f t="shared" si="94"/>
        <v>0</v>
      </c>
      <c r="K240" s="163">
        <f t="shared" si="94"/>
        <v>0</v>
      </c>
    </row>
    <row r="241" spans="1:12" s="39" customFormat="1" ht="38.25">
      <c r="A241" s="14"/>
      <c r="B241" s="1" t="s">
        <v>60</v>
      </c>
      <c r="C241" s="3" t="s">
        <v>18</v>
      </c>
      <c r="D241" s="3" t="s">
        <v>38</v>
      </c>
      <c r="E241" s="3" t="s">
        <v>255</v>
      </c>
      <c r="F241" s="3" t="s">
        <v>61</v>
      </c>
      <c r="G241" s="162">
        <f t="shared" si="92"/>
        <v>93</v>
      </c>
      <c r="H241" s="163">
        <f>'кор-ка пр 8'!I294</f>
        <v>93</v>
      </c>
      <c r="I241" s="163">
        <v>0</v>
      </c>
      <c r="J241" s="163">
        <v>0</v>
      </c>
      <c r="K241" s="163">
        <v>0</v>
      </c>
    </row>
    <row r="242" spans="1:12" s="38" customFormat="1" ht="51" hidden="1">
      <c r="A242" s="13"/>
      <c r="B242" s="1" t="s">
        <v>249</v>
      </c>
      <c r="C242" s="3" t="s">
        <v>18</v>
      </c>
      <c r="D242" s="3" t="s">
        <v>38</v>
      </c>
      <c r="E242" s="3" t="s">
        <v>375</v>
      </c>
      <c r="F242" s="3"/>
      <c r="G242" s="162" t="e">
        <f t="shared" si="92"/>
        <v>#REF!</v>
      </c>
      <c r="H242" s="163">
        <f>H243</f>
        <v>0</v>
      </c>
      <c r="I242" s="163" t="e">
        <f>I244</f>
        <v>#REF!</v>
      </c>
      <c r="J242" s="163" t="e">
        <f>J244</f>
        <v>#REF!</v>
      </c>
      <c r="K242" s="163" t="e">
        <f>K244</f>
        <v>#REF!</v>
      </c>
    </row>
    <row r="243" spans="1:12" s="38" customFormat="1" ht="63.75" hidden="1">
      <c r="A243" s="13"/>
      <c r="B243" s="1" t="s">
        <v>467</v>
      </c>
      <c r="C243" s="3" t="s">
        <v>18</v>
      </c>
      <c r="D243" s="3" t="s">
        <v>38</v>
      </c>
      <c r="E243" s="3" t="s">
        <v>375</v>
      </c>
      <c r="F243" s="3"/>
      <c r="G243" s="162" t="e">
        <f t="shared" si="92"/>
        <v>#REF!</v>
      </c>
      <c r="H243" s="163">
        <f>H244</f>
        <v>0</v>
      </c>
      <c r="I243" s="163" t="e">
        <f t="shared" ref="I243:K244" si="95">I244</f>
        <v>#REF!</v>
      </c>
      <c r="J243" s="163" t="e">
        <f t="shared" si="95"/>
        <v>#REF!</v>
      </c>
      <c r="K243" s="163" t="e">
        <f t="shared" si="95"/>
        <v>#REF!</v>
      </c>
    </row>
    <row r="244" spans="1:12" s="38" customFormat="1" hidden="1">
      <c r="A244" s="13"/>
      <c r="B244" s="1" t="s">
        <v>73</v>
      </c>
      <c r="C244" s="3" t="s">
        <v>18</v>
      </c>
      <c r="D244" s="3" t="s">
        <v>38</v>
      </c>
      <c r="E244" s="3" t="s">
        <v>375</v>
      </c>
      <c r="F244" s="3" t="s">
        <v>74</v>
      </c>
      <c r="G244" s="162" t="e">
        <f t="shared" si="92"/>
        <v>#REF!</v>
      </c>
      <c r="H244" s="163">
        <f>H245</f>
        <v>0</v>
      </c>
      <c r="I244" s="163" t="e">
        <f t="shared" si="95"/>
        <v>#REF!</v>
      </c>
      <c r="J244" s="163" t="e">
        <f t="shared" si="95"/>
        <v>#REF!</v>
      </c>
      <c r="K244" s="163" t="e">
        <f t="shared" si="95"/>
        <v>#REF!</v>
      </c>
    </row>
    <row r="245" spans="1:12" s="38" customFormat="1" ht="63.75" hidden="1">
      <c r="A245" s="13"/>
      <c r="B245" s="1" t="s">
        <v>81</v>
      </c>
      <c r="C245" s="3" t="s">
        <v>18</v>
      </c>
      <c r="D245" s="3" t="s">
        <v>38</v>
      </c>
      <c r="E245" s="3" t="s">
        <v>375</v>
      </c>
      <c r="F245" s="3" t="s">
        <v>82</v>
      </c>
      <c r="G245" s="162" t="e">
        <f t="shared" si="92"/>
        <v>#REF!</v>
      </c>
      <c r="H245" s="163">
        <f>'кор-ка пр 8'!I299</f>
        <v>0</v>
      </c>
      <c r="I245" s="163" t="e">
        <f>#REF!</f>
        <v>#REF!</v>
      </c>
      <c r="J245" s="163" t="e">
        <f>#REF!</f>
        <v>#REF!</v>
      </c>
      <c r="K245" s="163" t="e">
        <f>#REF!</f>
        <v>#REF!</v>
      </c>
    </row>
    <row r="246" spans="1:12" s="39" customFormat="1" ht="38.25" hidden="1">
      <c r="A246" s="14"/>
      <c r="B246" s="1" t="s">
        <v>103</v>
      </c>
      <c r="C246" s="3" t="s">
        <v>18</v>
      </c>
      <c r="D246" s="3" t="s">
        <v>38</v>
      </c>
      <c r="E246" s="3" t="s">
        <v>216</v>
      </c>
      <c r="F246" s="3"/>
      <c r="G246" s="162" t="e">
        <f t="shared" si="92"/>
        <v>#REF!</v>
      </c>
      <c r="H246" s="163">
        <f>H247</f>
        <v>0</v>
      </c>
      <c r="I246" s="163" t="e">
        <f t="shared" ref="I246:K246" si="96">I247</f>
        <v>#REF!</v>
      </c>
      <c r="J246" s="163" t="e">
        <f t="shared" si="96"/>
        <v>#REF!</v>
      </c>
      <c r="K246" s="163" t="e">
        <f t="shared" si="96"/>
        <v>#REF!</v>
      </c>
    </row>
    <row r="247" spans="1:12" ht="89.25" hidden="1">
      <c r="A247" s="14"/>
      <c r="B247" s="1" t="s">
        <v>124</v>
      </c>
      <c r="C247" s="3" t="s">
        <v>18</v>
      </c>
      <c r="D247" s="3" t="s">
        <v>38</v>
      </c>
      <c r="E247" s="3" t="s">
        <v>218</v>
      </c>
      <c r="F247" s="3"/>
      <c r="G247" s="162" t="e">
        <f>H247+I247+J247+K247</f>
        <v>#REF!</v>
      </c>
      <c r="H247" s="163">
        <f t="shared" ref="H247:K248" si="97">H248</f>
        <v>0</v>
      </c>
      <c r="I247" s="163" t="e">
        <f t="shared" si="97"/>
        <v>#REF!</v>
      </c>
      <c r="J247" s="163" t="e">
        <f t="shared" si="97"/>
        <v>#REF!</v>
      </c>
      <c r="K247" s="163" t="e">
        <f t="shared" si="97"/>
        <v>#REF!</v>
      </c>
    </row>
    <row r="248" spans="1:12" ht="63.75" hidden="1">
      <c r="A248" s="14"/>
      <c r="B248" s="1" t="s">
        <v>51</v>
      </c>
      <c r="C248" s="3" t="s">
        <v>18</v>
      </c>
      <c r="D248" s="3" t="s">
        <v>38</v>
      </c>
      <c r="E248" s="3" t="s">
        <v>218</v>
      </c>
      <c r="F248" s="3" t="s">
        <v>49</v>
      </c>
      <c r="G248" s="162" t="e">
        <f>G249</f>
        <v>#REF!</v>
      </c>
      <c r="H248" s="163">
        <f>H249</f>
        <v>0</v>
      </c>
      <c r="I248" s="163" t="e">
        <f t="shared" si="97"/>
        <v>#REF!</v>
      </c>
      <c r="J248" s="163" t="e">
        <f t="shared" si="97"/>
        <v>#REF!</v>
      </c>
      <c r="K248" s="163" t="e">
        <f t="shared" si="97"/>
        <v>#REF!</v>
      </c>
    </row>
    <row r="249" spans="1:12" hidden="1">
      <c r="A249" s="14"/>
      <c r="B249" s="1" t="s">
        <v>68</v>
      </c>
      <c r="C249" s="3" t="s">
        <v>18</v>
      </c>
      <c r="D249" s="3" t="s">
        <v>38</v>
      </c>
      <c r="E249" s="3" t="s">
        <v>218</v>
      </c>
      <c r="F249" s="3" t="s">
        <v>66</v>
      </c>
      <c r="G249" s="162" t="e">
        <f>SUM(H249:K249)</f>
        <v>#REF!</v>
      </c>
      <c r="H249" s="163">
        <f>'кор-ка пр 8'!I303</f>
        <v>0</v>
      </c>
      <c r="I249" s="163" t="e">
        <f>#REF!</f>
        <v>#REF!</v>
      </c>
      <c r="J249" s="163" t="e">
        <f>#REF!</f>
        <v>#REF!</v>
      </c>
      <c r="K249" s="163" t="e">
        <f>#REF!</f>
        <v>#REF!</v>
      </c>
    </row>
    <row r="250" spans="1:12" s="39" customFormat="1" ht="51" hidden="1">
      <c r="A250" s="14"/>
      <c r="B250" s="1" t="s">
        <v>129</v>
      </c>
      <c r="C250" s="3" t="s">
        <v>18</v>
      </c>
      <c r="D250" s="3" t="s">
        <v>38</v>
      </c>
      <c r="E250" s="3" t="s">
        <v>175</v>
      </c>
      <c r="F250" s="3"/>
      <c r="G250" s="162">
        <f>SUM(H250:K250)</f>
        <v>0</v>
      </c>
      <c r="H250" s="163">
        <f>H251</f>
        <v>0</v>
      </c>
      <c r="I250" s="163">
        <f t="shared" ref="I250:K251" si="98">I251</f>
        <v>0</v>
      </c>
      <c r="J250" s="163">
        <f t="shared" si="98"/>
        <v>0</v>
      </c>
      <c r="K250" s="163">
        <f t="shared" si="98"/>
        <v>0</v>
      </c>
    </row>
    <row r="251" spans="1:12" s="39" customFormat="1" ht="38.25" hidden="1">
      <c r="A251" s="14"/>
      <c r="B251" s="1" t="s">
        <v>174</v>
      </c>
      <c r="C251" s="3" t="s">
        <v>18</v>
      </c>
      <c r="D251" s="3" t="s">
        <v>38</v>
      </c>
      <c r="E251" s="3" t="s">
        <v>176</v>
      </c>
      <c r="F251" s="3"/>
      <c r="G251" s="162">
        <f>SUM(H251:K251)</f>
        <v>0</v>
      </c>
      <c r="H251" s="163">
        <f>H252</f>
        <v>0</v>
      </c>
      <c r="I251" s="163">
        <f t="shared" si="98"/>
        <v>0</v>
      </c>
      <c r="J251" s="163">
        <f t="shared" si="98"/>
        <v>0</v>
      </c>
      <c r="K251" s="163">
        <f t="shared" si="98"/>
        <v>0</v>
      </c>
    </row>
    <row r="252" spans="1:12" s="39" customFormat="1" ht="114.75" hidden="1">
      <c r="A252" s="13"/>
      <c r="B252" s="15" t="s">
        <v>368</v>
      </c>
      <c r="C252" s="3" t="s">
        <v>18</v>
      </c>
      <c r="D252" s="3" t="s">
        <v>38</v>
      </c>
      <c r="E252" s="3" t="s">
        <v>468</v>
      </c>
      <c r="F252" s="3"/>
      <c r="G252" s="162">
        <f t="shared" ref="G252:G256" si="99">H252+I252+J252+K252</f>
        <v>0</v>
      </c>
      <c r="H252" s="163">
        <f>H253</f>
        <v>0</v>
      </c>
      <c r="I252" s="163">
        <f>I253+I255</f>
        <v>0</v>
      </c>
      <c r="J252" s="163">
        <f>J253</f>
        <v>0</v>
      </c>
      <c r="K252" s="163">
        <f>K253</f>
        <v>0</v>
      </c>
      <c r="L252" s="38"/>
    </row>
    <row r="253" spans="1:12" ht="89.25" hidden="1">
      <c r="A253" s="14"/>
      <c r="B253" s="1" t="s">
        <v>56</v>
      </c>
      <c r="C253" s="3" t="s">
        <v>18</v>
      </c>
      <c r="D253" s="3" t="s">
        <v>38</v>
      </c>
      <c r="E253" s="3" t="s">
        <v>468</v>
      </c>
      <c r="F253" s="3" t="s">
        <v>57</v>
      </c>
      <c r="G253" s="162">
        <f t="shared" si="99"/>
        <v>0</v>
      </c>
      <c r="H253" s="163">
        <f>H254</f>
        <v>0</v>
      </c>
      <c r="I253" s="163">
        <f>I254</f>
        <v>0</v>
      </c>
      <c r="J253" s="163">
        <f>J254</f>
        <v>0</v>
      </c>
      <c r="K253" s="163">
        <f>K254</f>
        <v>0</v>
      </c>
    </row>
    <row r="254" spans="1:12" ht="38.25" hidden="1">
      <c r="A254" s="14"/>
      <c r="B254" s="1" t="s">
        <v>153</v>
      </c>
      <c r="C254" s="3" t="s">
        <v>18</v>
      </c>
      <c r="D254" s="3" t="s">
        <v>38</v>
      </c>
      <c r="E254" s="3" t="s">
        <v>468</v>
      </c>
      <c r="F254" s="3" t="s">
        <v>154</v>
      </c>
      <c r="G254" s="162">
        <f t="shared" si="99"/>
        <v>0</v>
      </c>
      <c r="H254" s="163">
        <f>'кор-ка пр 8'!I309</f>
        <v>0</v>
      </c>
      <c r="I254" s="163">
        <f>'кор-ка пр 8'!J309</f>
        <v>0</v>
      </c>
      <c r="J254" s="163">
        <f>'кор-ка пр 8'!K309</f>
        <v>0</v>
      </c>
      <c r="K254" s="163">
        <f>'кор-ка пр 8'!L309</f>
        <v>0</v>
      </c>
    </row>
    <row r="255" spans="1:12" ht="25.5" hidden="1">
      <c r="A255" s="14"/>
      <c r="B255" s="1" t="s">
        <v>58</v>
      </c>
      <c r="C255" s="3" t="s">
        <v>18</v>
      </c>
      <c r="D255" s="3" t="s">
        <v>38</v>
      </c>
      <c r="E255" s="3" t="s">
        <v>468</v>
      </c>
      <c r="F255" s="3" t="s">
        <v>59</v>
      </c>
      <c r="G255" s="162">
        <f t="shared" si="99"/>
        <v>0</v>
      </c>
      <c r="H255" s="163">
        <f t="shared" ref="H255:K255" si="100">H256</f>
        <v>0</v>
      </c>
      <c r="I255" s="163">
        <f t="shared" si="100"/>
        <v>0</v>
      </c>
      <c r="J255" s="163">
        <f t="shared" si="100"/>
        <v>0</v>
      </c>
      <c r="K255" s="163">
        <f t="shared" si="100"/>
        <v>0</v>
      </c>
    </row>
    <row r="256" spans="1:12" ht="38.25" hidden="1">
      <c r="A256" s="14"/>
      <c r="B256" s="1" t="s">
        <v>60</v>
      </c>
      <c r="C256" s="3" t="s">
        <v>18</v>
      </c>
      <c r="D256" s="3" t="s">
        <v>38</v>
      </c>
      <c r="E256" s="3" t="s">
        <v>468</v>
      </c>
      <c r="F256" s="3" t="s">
        <v>61</v>
      </c>
      <c r="G256" s="162">
        <f t="shared" si="99"/>
        <v>0</v>
      </c>
      <c r="H256" s="163">
        <f>'кор-ка пр 8'!I313</f>
        <v>0</v>
      </c>
      <c r="I256" s="163">
        <f>'кор-ка пр 8'!J313</f>
        <v>0</v>
      </c>
      <c r="J256" s="163">
        <f>'кор-ка пр 8'!K313</f>
        <v>0</v>
      </c>
      <c r="K256" s="163">
        <f>'кор-ка пр 8'!L313</f>
        <v>0</v>
      </c>
    </row>
    <row r="257" spans="1:11" s="39" customFormat="1" ht="51">
      <c r="A257" s="14"/>
      <c r="B257" s="1" t="s">
        <v>134</v>
      </c>
      <c r="C257" s="3" t="s">
        <v>18</v>
      </c>
      <c r="D257" s="3" t="s">
        <v>38</v>
      </c>
      <c r="E257" s="3" t="s">
        <v>219</v>
      </c>
      <c r="F257" s="3"/>
      <c r="G257" s="162">
        <f>H257+I257+J257+K257</f>
        <v>99.9</v>
      </c>
      <c r="H257" s="163">
        <f>H258+H269+H273</f>
        <v>99.9</v>
      </c>
      <c r="I257" s="163">
        <v>0</v>
      </c>
      <c r="J257" s="163">
        <v>0</v>
      </c>
      <c r="K257" s="163">
        <v>0</v>
      </c>
    </row>
    <row r="258" spans="1:11" s="39" customFormat="1" ht="89.25" hidden="1">
      <c r="A258" s="14"/>
      <c r="B258" s="15" t="s">
        <v>137</v>
      </c>
      <c r="C258" s="3" t="s">
        <v>18</v>
      </c>
      <c r="D258" s="3" t="s">
        <v>38</v>
      </c>
      <c r="E258" s="3" t="s">
        <v>220</v>
      </c>
      <c r="F258" s="3"/>
      <c r="G258" s="162">
        <f>H258+I258+J258+K258</f>
        <v>0</v>
      </c>
      <c r="H258" s="163">
        <f>H259+H266</f>
        <v>0</v>
      </c>
      <c r="I258" s="163">
        <f>I259+I266</f>
        <v>0</v>
      </c>
      <c r="J258" s="163">
        <f>J259+J266</f>
        <v>0</v>
      </c>
      <c r="K258" s="163">
        <f>K259+K266</f>
        <v>0</v>
      </c>
    </row>
    <row r="259" spans="1:11" ht="114.75" hidden="1">
      <c r="A259" s="14"/>
      <c r="B259" s="1" t="s">
        <v>138</v>
      </c>
      <c r="C259" s="3" t="s">
        <v>18</v>
      </c>
      <c r="D259" s="3" t="s">
        <v>38</v>
      </c>
      <c r="E259" s="3" t="s">
        <v>221</v>
      </c>
      <c r="F259" s="3"/>
      <c r="G259" s="162">
        <f t="shared" ref="G259" si="101">H259+I259+J259+K259</f>
        <v>0</v>
      </c>
      <c r="H259" s="163">
        <f>H260+H262+H264</f>
        <v>0</v>
      </c>
      <c r="I259" s="163">
        <f>I260+I262+I264</f>
        <v>0</v>
      </c>
      <c r="J259" s="163">
        <f>J260+J262+J264</f>
        <v>0</v>
      </c>
      <c r="K259" s="163">
        <f>K260+K262+K264</f>
        <v>0</v>
      </c>
    </row>
    <row r="260" spans="1:11" ht="89.25" hidden="1">
      <c r="A260" s="14"/>
      <c r="B260" s="1" t="s">
        <v>56</v>
      </c>
      <c r="C260" s="3" t="s">
        <v>18</v>
      </c>
      <c r="D260" s="3" t="s">
        <v>38</v>
      </c>
      <c r="E260" s="3" t="s">
        <v>221</v>
      </c>
      <c r="F260" s="3" t="s">
        <v>57</v>
      </c>
      <c r="G260" s="162">
        <f>G261</f>
        <v>0</v>
      </c>
      <c r="H260" s="163">
        <f>H261</f>
        <v>0</v>
      </c>
      <c r="I260" s="163">
        <f>I261</f>
        <v>0</v>
      </c>
      <c r="J260" s="163">
        <f>J261</f>
        <v>0</v>
      </c>
      <c r="K260" s="163">
        <f>K261</f>
        <v>0</v>
      </c>
    </row>
    <row r="261" spans="1:11" ht="25.5" hidden="1">
      <c r="A261" s="14"/>
      <c r="B261" s="1" t="s">
        <v>69</v>
      </c>
      <c r="C261" s="3" t="s">
        <v>18</v>
      </c>
      <c r="D261" s="3" t="s">
        <v>38</v>
      </c>
      <c r="E261" s="3" t="s">
        <v>221</v>
      </c>
      <c r="F261" s="3" t="s">
        <v>70</v>
      </c>
      <c r="G261" s="162">
        <f t="shared" ref="G261:G265" si="102">SUM(H261:K261)</f>
        <v>0</v>
      </c>
      <c r="H261" s="163">
        <f>'кор-ка пр 8'!I319</f>
        <v>0</v>
      </c>
      <c r="I261" s="163">
        <f>'кор-ка пр 8'!J319</f>
        <v>0</v>
      </c>
      <c r="J261" s="163">
        <f>'кор-ка пр 8'!K319</f>
        <v>0</v>
      </c>
      <c r="K261" s="163">
        <f>'кор-ка пр 8'!L319</f>
        <v>0</v>
      </c>
    </row>
    <row r="262" spans="1:11" ht="38.25" hidden="1">
      <c r="A262" s="14"/>
      <c r="B262" s="1" t="s">
        <v>88</v>
      </c>
      <c r="C262" s="3" t="s">
        <v>18</v>
      </c>
      <c r="D262" s="3" t="s">
        <v>38</v>
      </c>
      <c r="E262" s="3" t="s">
        <v>221</v>
      </c>
      <c r="F262" s="3" t="s">
        <v>59</v>
      </c>
      <c r="G262" s="162">
        <f t="shared" si="102"/>
        <v>0</v>
      </c>
      <c r="H262" s="163">
        <f>H263</f>
        <v>0</v>
      </c>
      <c r="I262" s="163">
        <f>I263</f>
        <v>0</v>
      </c>
      <c r="J262" s="163">
        <f>J263</f>
        <v>0</v>
      </c>
      <c r="K262" s="163">
        <f>K263</f>
        <v>0</v>
      </c>
    </row>
    <row r="263" spans="1:11" ht="38.25" hidden="1">
      <c r="A263" s="14"/>
      <c r="B263" s="1" t="s">
        <v>60</v>
      </c>
      <c r="C263" s="3" t="s">
        <v>18</v>
      </c>
      <c r="D263" s="3" t="s">
        <v>38</v>
      </c>
      <c r="E263" s="3" t="s">
        <v>221</v>
      </c>
      <c r="F263" s="3" t="s">
        <v>61</v>
      </c>
      <c r="G263" s="162">
        <f t="shared" si="102"/>
        <v>0</v>
      </c>
      <c r="H263" s="163">
        <f>'кор-ка пр 8'!I323</f>
        <v>0</v>
      </c>
      <c r="I263" s="163">
        <f>'кор-ка пр 8'!J323</f>
        <v>0</v>
      </c>
      <c r="J263" s="163">
        <f>'кор-ка пр 8'!K323</f>
        <v>0</v>
      </c>
      <c r="K263" s="163">
        <f>'кор-ка пр 8'!L323</f>
        <v>0</v>
      </c>
    </row>
    <row r="264" spans="1:11" hidden="1">
      <c r="A264" s="14"/>
      <c r="B264" s="1" t="s">
        <v>73</v>
      </c>
      <c r="C264" s="3" t="s">
        <v>18</v>
      </c>
      <c r="D264" s="3" t="s">
        <v>38</v>
      </c>
      <c r="E264" s="3" t="s">
        <v>221</v>
      </c>
      <c r="F264" s="3" t="s">
        <v>74</v>
      </c>
      <c r="G264" s="162">
        <f t="shared" si="102"/>
        <v>0</v>
      </c>
      <c r="H264" s="163">
        <f>H265</f>
        <v>0</v>
      </c>
      <c r="I264" s="163">
        <f t="shared" ref="I264:K264" si="103">I265</f>
        <v>0</v>
      </c>
      <c r="J264" s="163">
        <f t="shared" si="103"/>
        <v>0</v>
      </c>
      <c r="K264" s="163">
        <f t="shared" si="103"/>
        <v>0</v>
      </c>
    </row>
    <row r="265" spans="1:11" ht="25.5" hidden="1">
      <c r="A265" s="14"/>
      <c r="B265" s="1" t="s">
        <v>75</v>
      </c>
      <c r="C265" s="3" t="s">
        <v>18</v>
      </c>
      <c r="D265" s="3" t="s">
        <v>38</v>
      </c>
      <c r="E265" s="3" t="s">
        <v>221</v>
      </c>
      <c r="F265" s="3" t="s">
        <v>76</v>
      </c>
      <c r="G265" s="162">
        <f t="shared" si="102"/>
        <v>0</v>
      </c>
      <c r="H265" s="163">
        <f>'кор-ка пр 8'!I327</f>
        <v>0</v>
      </c>
      <c r="I265" s="163">
        <f>'кор-ка пр 8'!J327</f>
        <v>0</v>
      </c>
      <c r="J265" s="163">
        <f>'кор-ка пр 8'!K327</f>
        <v>0</v>
      </c>
      <c r="K265" s="163">
        <f>'кор-ка пр 8'!L327</f>
        <v>0</v>
      </c>
    </row>
    <row r="266" spans="1:11" s="39" customFormat="1" ht="102" hidden="1">
      <c r="A266" s="14"/>
      <c r="B266" s="1" t="s">
        <v>139</v>
      </c>
      <c r="C266" s="3" t="s">
        <v>18</v>
      </c>
      <c r="D266" s="3" t="s">
        <v>38</v>
      </c>
      <c r="E266" s="3" t="s">
        <v>222</v>
      </c>
      <c r="F266" s="3"/>
      <c r="G266" s="162">
        <f>H266</f>
        <v>0</v>
      </c>
      <c r="H266" s="163">
        <f>H267</f>
        <v>0</v>
      </c>
      <c r="I266" s="163">
        <f t="shared" ref="I266:K266" si="104">I267</f>
        <v>0</v>
      </c>
      <c r="J266" s="163">
        <f t="shared" si="104"/>
        <v>0</v>
      </c>
      <c r="K266" s="163">
        <f t="shared" si="104"/>
        <v>0</v>
      </c>
    </row>
    <row r="267" spans="1:11" ht="38.25" hidden="1">
      <c r="A267" s="14"/>
      <c r="B267" s="1" t="s">
        <v>88</v>
      </c>
      <c r="C267" s="3" t="s">
        <v>18</v>
      </c>
      <c r="D267" s="3" t="s">
        <v>38</v>
      </c>
      <c r="E267" s="3" t="s">
        <v>222</v>
      </c>
      <c r="F267" s="3" t="s">
        <v>59</v>
      </c>
      <c r="G267" s="162">
        <f t="shared" ref="G267:G268" si="105">SUM(H267:K267)</f>
        <v>0</v>
      </c>
      <c r="H267" s="163">
        <f t="shared" ref="H267:K267" si="106">H268</f>
        <v>0</v>
      </c>
      <c r="I267" s="163">
        <f t="shared" si="106"/>
        <v>0</v>
      </c>
      <c r="J267" s="163">
        <f t="shared" si="106"/>
        <v>0</v>
      </c>
      <c r="K267" s="163">
        <f t="shared" si="106"/>
        <v>0</v>
      </c>
    </row>
    <row r="268" spans="1:11" ht="38.25" hidden="1">
      <c r="A268" s="14"/>
      <c r="B268" s="1" t="s">
        <v>60</v>
      </c>
      <c r="C268" s="3" t="s">
        <v>18</v>
      </c>
      <c r="D268" s="3" t="s">
        <v>38</v>
      </c>
      <c r="E268" s="3" t="s">
        <v>222</v>
      </c>
      <c r="F268" s="3" t="s">
        <v>61</v>
      </c>
      <c r="G268" s="162">
        <f t="shared" si="105"/>
        <v>0</v>
      </c>
      <c r="H268" s="163">
        <f>'кор-ка пр 8'!I331</f>
        <v>0</v>
      </c>
      <c r="I268" s="163">
        <f>'кор-ка пр 8'!J331</f>
        <v>0</v>
      </c>
      <c r="J268" s="163">
        <f>'кор-ка пр 8'!K331</f>
        <v>0</v>
      </c>
      <c r="K268" s="163">
        <f>'кор-ка пр 8'!L331</f>
        <v>0</v>
      </c>
    </row>
    <row r="269" spans="1:11" s="39" customFormat="1" ht="76.5">
      <c r="A269" s="14"/>
      <c r="B269" s="1" t="s">
        <v>142</v>
      </c>
      <c r="C269" s="3" t="s">
        <v>18</v>
      </c>
      <c r="D269" s="3" t="s">
        <v>38</v>
      </c>
      <c r="E269" s="3" t="s">
        <v>223</v>
      </c>
      <c r="F269" s="3"/>
      <c r="G269" s="162">
        <f>H269</f>
        <v>99.9</v>
      </c>
      <c r="H269" s="163">
        <f>H270</f>
        <v>99.9</v>
      </c>
      <c r="I269" s="163">
        <f t="shared" ref="I269:K271" si="107">I270</f>
        <v>0</v>
      </c>
      <c r="J269" s="163">
        <f t="shared" si="107"/>
        <v>0</v>
      </c>
      <c r="K269" s="163">
        <f t="shared" si="107"/>
        <v>0</v>
      </c>
    </row>
    <row r="270" spans="1:11" s="39" customFormat="1" ht="89.25">
      <c r="A270" s="14"/>
      <c r="B270" s="1" t="s">
        <v>140</v>
      </c>
      <c r="C270" s="3" t="s">
        <v>18</v>
      </c>
      <c r="D270" s="3" t="s">
        <v>38</v>
      </c>
      <c r="E270" s="3" t="s">
        <v>224</v>
      </c>
      <c r="F270" s="3"/>
      <c r="G270" s="162">
        <f>H270</f>
        <v>99.9</v>
      </c>
      <c r="H270" s="163">
        <f>H271</f>
        <v>99.9</v>
      </c>
      <c r="I270" s="163">
        <f t="shared" si="107"/>
        <v>0</v>
      </c>
      <c r="J270" s="163">
        <f t="shared" si="107"/>
        <v>0</v>
      </c>
      <c r="K270" s="163">
        <f t="shared" si="107"/>
        <v>0</v>
      </c>
    </row>
    <row r="271" spans="1:11" ht="38.25">
      <c r="A271" s="14"/>
      <c r="B271" s="1" t="s">
        <v>88</v>
      </c>
      <c r="C271" s="3" t="s">
        <v>18</v>
      </c>
      <c r="D271" s="3" t="s">
        <v>38</v>
      </c>
      <c r="E271" s="3" t="s">
        <v>224</v>
      </c>
      <c r="F271" s="3" t="s">
        <v>59</v>
      </c>
      <c r="G271" s="162">
        <f t="shared" ref="G271:G272" si="108">SUM(H271:K271)</f>
        <v>99.9</v>
      </c>
      <c r="H271" s="163">
        <f>H272</f>
        <v>99.9</v>
      </c>
      <c r="I271" s="163">
        <f t="shared" si="107"/>
        <v>0</v>
      </c>
      <c r="J271" s="163">
        <f t="shared" si="107"/>
        <v>0</v>
      </c>
      <c r="K271" s="163">
        <f t="shared" si="107"/>
        <v>0</v>
      </c>
    </row>
    <row r="272" spans="1:11" ht="38.25">
      <c r="A272" s="14"/>
      <c r="B272" s="1" t="s">
        <v>60</v>
      </c>
      <c r="C272" s="3" t="s">
        <v>18</v>
      </c>
      <c r="D272" s="3" t="s">
        <v>38</v>
      </c>
      <c r="E272" s="3" t="s">
        <v>224</v>
      </c>
      <c r="F272" s="3" t="s">
        <v>61</v>
      </c>
      <c r="G272" s="162">
        <f t="shared" si="108"/>
        <v>99.9</v>
      </c>
      <c r="H272" s="163">
        <f>'кор-ка пр 8'!I336</f>
        <v>99.9</v>
      </c>
      <c r="I272" s="163">
        <f>'кор-ка пр 8'!J336</f>
        <v>0</v>
      </c>
      <c r="J272" s="163">
        <f>'кор-ка пр 8'!K336</f>
        <v>0</v>
      </c>
      <c r="K272" s="163">
        <f>'кор-ка пр 8'!L336</f>
        <v>0</v>
      </c>
    </row>
    <row r="273" spans="1:11" s="39" customFormat="1" ht="89.25" hidden="1">
      <c r="A273" s="14"/>
      <c r="B273" s="1" t="s">
        <v>143</v>
      </c>
      <c r="C273" s="3" t="s">
        <v>18</v>
      </c>
      <c r="D273" s="3" t="s">
        <v>38</v>
      </c>
      <c r="E273" s="3" t="s">
        <v>225</v>
      </c>
      <c r="F273" s="3"/>
      <c r="G273" s="162">
        <f>H273</f>
        <v>0</v>
      </c>
      <c r="H273" s="163">
        <f>H274</f>
        <v>0</v>
      </c>
      <c r="I273" s="163" t="e">
        <f t="shared" ref="I273:K275" si="109">I274</f>
        <v>#REF!</v>
      </c>
      <c r="J273" s="163" t="e">
        <f t="shared" si="109"/>
        <v>#REF!</v>
      </c>
      <c r="K273" s="163" t="e">
        <f t="shared" si="109"/>
        <v>#REF!</v>
      </c>
    </row>
    <row r="274" spans="1:11" s="39" customFormat="1" ht="102" hidden="1">
      <c r="A274" s="14"/>
      <c r="B274" s="1" t="s">
        <v>141</v>
      </c>
      <c r="C274" s="3" t="s">
        <v>18</v>
      </c>
      <c r="D274" s="3" t="s">
        <v>38</v>
      </c>
      <c r="E274" s="3" t="s">
        <v>226</v>
      </c>
      <c r="F274" s="3"/>
      <c r="G274" s="162">
        <f>H274</f>
        <v>0</v>
      </c>
      <c r="H274" s="163">
        <f>H275</f>
        <v>0</v>
      </c>
      <c r="I274" s="163" t="e">
        <f t="shared" si="109"/>
        <v>#REF!</v>
      </c>
      <c r="J274" s="163" t="e">
        <f t="shared" si="109"/>
        <v>#REF!</v>
      </c>
      <c r="K274" s="163" t="e">
        <f t="shared" si="109"/>
        <v>#REF!</v>
      </c>
    </row>
    <row r="275" spans="1:11" ht="38.25" hidden="1">
      <c r="A275" s="14"/>
      <c r="B275" s="1" t="s">
        <v>88</v>
      </c>
      <c r="C275" s="3" t="s">
        <v>18</v>
      </c>
      <c r="D275" s="3" t="s">
        <v>38</v>
      </c>
      <c r="E275" s="3" t="s">
        <v>226</v>
      </c>
      <c r="F275" s="3" t="s">
        <v>59</v>
      </c>
      <c r="G275" s="162" t="e">
        <f t="shared" ref="G275:G276" si="110">SUM(H275:K275)</f>
        <v>#REF!</v>
      </c>
      <c r="H275" s="163">
        <f>H276</f>
        <v>0</v>
      </c>
      <c r="I275" s="163" t="e">
        <f t="shared" si="109"/>
        <v>#REF!</v>
      </c>
      <c r="J275" s="163" t="e">
        <f t="shared" si="109"/>
        <v>#REF!</v>
      </c>
      <c r="K275" s="163" t="e">
        <f t="shared" si="109"/>
        <v>#REF!</v>
      </c>
    </row>
    <row r="276" spans="1:11" ht="38.25" hidden="1">
      <c r="A276" s="14"/>
      <c r="B276" s="1" t="s">
        <v>60</v>
      </c>
      <c r="C276" s="3" t="s">
        <v>18</v>
      </c>
      <c r="D276" s="3" t="s">
        <v>38</v>
      </c>
      <c r="E276" s="3" t="s">
        <v>226</v>
      </c>
      <c r="F276" s="3" t="s">
        <v>61</v>
      </c>
      <c r="G276" s="162" t="e">
        <f t="shared" si="110"/>
        <v>#REF!</v>
      </c>
      <c r="H276" s="163">
        <f>'кор-ка пр 8'!I341</f>
        <v>0</v>
      </c>
      <c r="I276" s="163" t="e">
        <f>#REF!</f>
        <v>#REF!</v>
      </c>
      <c r="J276" s="163" t="e">
        <f>#REF!</f>
        <v>#REF!</v>
      </c>
      <c r="K276" s="163" t="e">
        <f>#REF!</f>
        <v>#REF!</v>
      </c>
    </row>
    <row r="277" spans="1:11" s="38" customFormat="1">
      <c r="A277" s="13"/>
      <c r="B277" s="6" t="s">
        <v>25</v>
      </c>
      <c r="C277" s="4" t="s">
        <v>19</v>
      </c>
      <c r="D277" s="4" t="s">
        <v>15</v>
      </c>
      <c r="E277" s="4"/>
      <c r="F277" s="4"/>
      <c r="G277" s="162">
        <f>H277+I277+J277+K277</f>
        <v>17678.7</v>
      </c>
      <c r="H277" s="162">
        <f>H278+H316+H362+H390</f>
        <v>16376.6</v>
      </c>
      <c r="I277" s="162">
        <f>I278+I316+I362+I390</f>
        <v>0</v>
      </c>
      <c r="J277" s="162">
        <f>J278+J316+J362+J390</f>
        <v>1302.0999999999999</v>
      </c>
      <c r="K277" s="162">
        <f>K278+K316+K362+K390</f>
        <v>0</v>
      </c>
    </row>
    <row r="278" spans="1:11" s="39" customFormat="1">
      <c r="A278" s="13"/>
      <c r="B278" s="2" t="s">
        <v>26</v>
      </c>
      <c r="C278" s="4" t="s">
        <v>19</v>
      </c>
      <c r="D278" s="4" t="s">
        <v>14</v>
      </c>
      <c r="E278" s="4"/>
      <c r="F278" s="4"/>
      <c r="G278" s="162">
        <f t="shared" ref="G278:G300" si="111">H278+I278+J278+K278</f>
        <v>10049.9</v>
      </c>
      <c r="H278" s="162">
        <f>H297+H301+H279+H312+H292</f>
        <v>10049.9</v>
      </c>
      <c r="I278" s="162">
        <f t="shared" ref="I278:K278" si="112">I297+I301+I279+I312+I292</f>
        <v>0</v>
      </c>
      <c r="J278" s="162">
        <f t="shared" si="112"/>
        <v>0</v>
      </c>
      <c r="K278" s="162">
        <f t="shared" si="112"/>
        <v>0</v>
      </c>
    </row>
    <row r="279" spans="1:11" s="39" customFormat="1" ht="51">
      <c r="A279" s="14"/>
      <c r="B279" s="1" t="s">
        <v>263</v>
      </c>
      <c r="C279" s="3" t="s">
        <v>19</v>
      </c>
      <c r="D279" s="3" t="s">
        <v>14</v>
      </c>
      <c r="E279" s="3" t="s">
        <v>309</v>
      </c>
      <c r="F279" s="3"/>
      <c r="G279" s="162">
        <f t="shared" si="111"/>
        <v>7894.0999999999995</v>
      </c>
      <c r="H279" s="163">
        <f>H280+H283+H286+H289</f>
        <v>7894.0999999999995</v>
      </c>
      <c r="I279" s="163">
        <f t="shared" ref="I279:K279" si="113">I280+I283+I286+I289</f>
        <v>0</v>
      </c>
      <c r="J279" s="163">
        <f t="shared" si="113"/>
        <v>0</v>
      </c>
      <c r="K279" s="163">
        <f t="shared" si="113"/>
        <v>0</v>
      </c>
    </row>
    <row r="280" spans="1:11" s="39" customFormat="1" ht="165.75" hidden="1">
      <c r="A280" s="14"/>
      <c r="B280" s="1" t="s">
        <v>359</v>
      </c>
      <c r="C280" s="3" t="s">
        <v>19</v>
      </c>
      <c r="D280" s="3" t="s">
        <v>14</v>
      </c>
      <c r="E280" s="3" t="s">
        <v>469</v>
      </c>
      <c r="F280" s="3"/>
      <c r="G280" s="162">
        <f t="shared" si="111"/>
        <v>0</v>
      </c>
      <c r="H280" s="163">
        <f>H281</f>
        <v>0</v>
      </c>
      <c r="I280" s="163">
        <f t="shared" ref="I280:K281" si="114">I281</f>
        <v>0</v>
      </c>
      <c r="J280" s="163">
        <f t="shared" si="114"/>
        <v>0</v>
      </c>
      <c r="K280" s="163">
        <f t="shared" si="114"/>
        <v>0</v>
      </c>
    </row>
    <row r="281" spans="1:11" s="39" customFormat="1" ht="51" hidden="1">
      <c r="A281" s="14"/>
      <c r="B281" s="1" t="s">
        <v>94</v>
      </c>
      <c r="C281" s="3" t="s">
        <v>19</v>
      </c>
      <c r="D281" s="3" t="s">
        <v>14</v>
      </c>
      <c r="E281" s="3" t="s">
        <v>469</v>
      </c>
      <c r="F281" s="3" t="s">
        <v>79</v>
      </c>
      <c r="G281" s="162">
        <f t="shared" si="111"/>
        <v>0</v>
      </c>
      <c r="H281" s="163">
        <f>H282</f>
        <v>0</v>
      </c>
      <c r="I281" s="163">
        <f t="shared" si="114"/>
        <v>0</v>
      </c>
      <c r="J281" s="163">
        <f t="shared" si="114"/>
        <v>0</v>
      </c>
      <c r="K281" s="163">
        <f t="shared" si="114"/>
        <v>0</v>
      </c>
    </row>
    <row r="282" spans="1:11" s="39" customFormat="1" hidden="1">
      <c r="A282" s="14"/>
      <c r="B282" s="1" t="s">
        <v>35</v>
      </c>
      <c r="C282" s="3" t="s">
        <v>19</v>
      </c>
      <c r="D282" s="3" t="s">
        <v>14</v>
      </c>
      <c r="E282" s="3" t="s">
        <v>469</v>
      </c>
      <c r="F282" s="3" t="s">
        <v>80</v>
      </c>
      <c r="G282" s="162">
        <f t="shared" si="111"/>
        <v>0</v>
      </c>
      <c r="H282" s="163">
        <f>'кор-ка пр 8'!I348</f>
        <v>0</v>
      </c>
      <c r="I282" s="163">
        <f>'кор-ка пр 8'!J348</f>
        <v>0</v>
      </c>
      <c r="J282" s="163">
        <f>'кор-ка пр 8'!K348</f>
        <v>0</v>
      </c>
      <c r="K282" s="163">
        <f>'кор-ка пр 8'!L348</f>
        <v>0</v>
      </c>
    </row>
    <row r="283" spans="1:11" s="39" customFormat="1" ht="127.5" hidden="1">
      <c r="A283" s="14"/>
      <c r="B283" s="1" t="s">
        <v>579</v>
      </c>
      <c r="C283" s="3" t="s">
        <v>19</v>
      </c>
      <c r="D283" s="3" t="s">
        <v>14</v>
      </c>
      <c r="E283" s="3" t="s">
        <v>470</v>
      </c>
      <c r="F283" s="3"/>
      <c r="G283" s="162">
        <f t="shared" si="111"/>
        <v>0</v>
      </c>
      <c r="H283" s="163">
        <f>H284</f>
        <v>0</v>
      </c>
      <c r="I283" s="163">
        <f t="shared" ref="I283:K283" si="115">I284+I286</f>
        <v>0</v>
      </c>
      <c r="J283" s="163">
        <f>J284</f>
        <v>0</v>
      </c>
      <c r="K283" s="163">
        <f t="shared" si="115"/>
        <v>0</v>
      </c>
    </row>
    <row r="284" spans="1:11" s="39" customFormat="1" ht="51" hidden="1">
      <c r="A284" s="14"/>
      <c r="B284" s="1" t="s">
        <v>94</v>
      </c>
      <c r="C284" s="3" t="s">
        <v>19</v>
      </c>
      <c r="D284" s="3" t="s">
        <v>14</v>
      </c>
      <c r="E284" s="3" t="s">
        <v>470</v>
      </c>
      <c r="F284" s="3" t="s">
        <v>79</v>
      </c>
      <c r="G284" s="162">
        <f t="shared" si="111"/>
        <v>0</v>
      </c>
      <c r="H284" s="163">
        <f>H285</f>
        <v>0</v>
      </c>
      <c r="I284" s="163">
        <f t="shared" ref="I284:K287" si="116">I285</f>
        <v>0</v>
      </c>
      <c r="J284" s="163">
        <f t="shared" si="116"/>
        <v>0</v>
      </c>
      <c r="K284" s="163">
        <f t="shared" si="116"/>
        <v>0</v>
      </c>
    </row>
    <row r="285" spans="1:11" s="39" customFormat="1" hidden="1">
      <c r="A285" s="14"/>
      <c r="B285" s="1" t="s">
        <v>35</v>
      </c>
      <c r="C285" s="3" t="s">
        <v>19</v>
      </c>
      <c r="D285" s="3" t="s">
        <v>14</v>
      </c>
      <c r="E285" s="3" t="s">
        <v>470</v>
      </c>
      <c r="F285" s="3" t="s">
        <v>80</v>
      </c>
      <c r="G285" s="162">
        <f t="shared" si="111"/>
        <v>0</v>
      </c>
      <c r="H285" s="163">
        <f>'кор-ка пр 8'!I352</f>
        <v>0</v>
      </c>
      <c r="I285" s="163">
        <f>'кор-ка пр 8'!J352</f>
        <v>0</v>
      </c>
      <c r="J285" s="163">
        <f>'кор-ка пр 8'!K352</f>
        <v>0</v>
      </c>
      <c r="K285" s="163">
        <f>'кор-ка пр 8'!L352</f>
        <v>0</v>
      </c>
    </row>
    <row r="286" spans="1:11" s="39" customFormat="1" ht="102">
      <c r="A286" s="14"/>
      <c r="B286" s="1" t="s">
        <v>580</v>
      </c>
      <c r="C286" s="3" t="s">
        <v>19</v>
      </c>
      <c r="D286" s="3" t="s">
        <v>14</v>
      </c>
      <c r="E286" s="3" t="s">
        <v>581</v>
      </c>
      <c r="F286" s="3"/>
      <c r="G286" s="162">
        <f t="shared" si="111"/>
        <v>7756.2</v>
      </c>
      <c r="H286" s="163">
        <f>H287</f>
        <v>7756.2</v>
      </c>
      <c r="I286" s="163">
        <f t="shared" si="116"/>
        <v>0</v>
      </c>
      <c r="J286" s="163">
        <f t="shared" si="116"/>
        <v>0</v>
      </c>
      <c r="K286" s="163">
        <f t="shared" si="116"/>
        <v>0</v>
      </c>
    </row>
    <row r="287" spans="1:11" s="39" customFormat="1" ht="51">
      <c r="A287" s="14"/>
      <c r="B287" s="1" t="s">
        <v>94</v>
      </c>
      <c r="C287" s="3" t="s">
        <v>19</v>
      </c>
      <c r="D287" s="3" t="s">
        <v>14</v>
      </c>
      <c r="E287" s="3" t="s">
        <v>581</v>
      </c>
      <c r="F287" s="3" t="s">
        <v>79</v>
      </c>
      <c r="G287" s="162">
        <f t="shared" si="111"/>
        <v>7756.2</v>
      </c>
      <c r="H287" s="163">
        <f>H288</f>
        <v>7756.2</v>
      </c>
      <c r="I287" s="163">
        <f t="shared" si="116"/>
        <v>0</v>
      </c>
      <c r="J287" s="163">
        <f t="shared" si="116"/>
        <v>0</v>
      </c>
      <c r="K287" s="163">
        <f t="shared" si="116"/>
        <v>0</v>
      </c>
    </row>
    <row r="288" spans="1:11" s="39" customFormat="1">
      <c r="A288" s="14"/>
      <c r="B288" s="1" t="s">
        <v>35</v>
      </c>
      <c r="C288" s="3" t="s">
        <v>19</v>
      </c>
      <c r="D288" s="3" t="s">
        <v>14</v>
      </c>
      <c r="E288" s="3" t="s">
        <v>581</v>
      </c>
      <c r="F288" s="3" t="s">
        <v>80</v>
      </c>
      <c r="G288" s="162">
        <f t="shared" si="111"/>
        <v>7756.2</v>
      </c>
      <c r="H288" s="163">
        <f>'кор-ка пр 8'!I356</f>
        <v>7756.2</v>
      </c>
      <c r="I288" s="163">
        <f>'кор-ка пр 8'!J356</f>
        <v>0</v>
      </c>
      <c r="J288" s="163">
        <f>'кор-ка пр 8'!K356</f>
        <v>0</v>
      </c>
      <c r="K288" s="163">
        <f>'кор-ка пр 8'!L356</f>
        <v>0</v>
      </c>
    </row>
    <row r="289" spans="1:11" s="39" customFormat="1" ht="63.75">
      <c r="A289" s="11"/>
      <c r="B289" s="1" t="s">
        <v>358</v>
      </c>
      <c r="C289" s="3" t="s">
        <v>19</v>
      </c>
      <c r="D289" s="3" t="s">
        <v>14</v>
      </c>
      <c r="E289" s="3" t="s">
        <v>376</v>
      </c>
      <c r="F289" s="3"/>
      <c r="G289" s="162">
        <f>SUM(H289:K289)</f>
        <v>137.9</v>
      </c>
      <c r="H289" s="163">
        <f>H290</f>
        <v>137.9</v>
      </c>
      <c r="I289" s="163">
        <f t="shared" ref="I289:K290" si="117">I290</f>
        <v>0</v>
      </c>
      <c r="J289" s="163">
        <f t="shared" si="117"/>
        <v>0</v>
      </c>
      <c r="K289" s="163">
        <f t="shared" si="117"/>
        <v>0</v>
      </c>
    </row>
    <row r="290" spans="1:11" s="39" customFormat="1" ht="25.5">
      <c r="A290" s="11"/>
      <c r="B290" s="1" t="s">
        <v>58</v>
      </c>
      <c r="C290" s="3" t="s">
        <v>19</v>
      </c>
      <c r="D290" s="3" t="s">
        <v>14</v>
      </c>
      <c r="E290" s="3" t="s">
        <v>376</v>
      </c>
      <c r="F290" s="3" t="s">
        <v>59</v>
      </c>
      <c r="G290" s="162">
        <f t="shared" ref="G290:G291" si="118">H290+I290+J290+K290</f>
        <v>137.9</v>
      </c>
      <c r="H290" s="163">
        <f>H291</f>
        <v>137.9</v>
      </c>
      <c r="I290" s="163">
        <f t="shared" si="117"/>
        <v>0</v>
      </c>
      <c r="J290" s="163">
        <f t="shared" si="117"/>
        <v>0</v>
      </c>
      <c r="K290" s="163">
        <f t="shared" si="117"/>
        <v>0</v>
      </c>
    </row>
    <row r="291" spans="1:11" s="39" customFormat="1" ht="38.25">
      <c r="A291" s="11"/>
      <c r="B291" s="1" t="s">
        <v>60</v>
      </c>
      <c r="C291" s="3" t="s">
        <v>19</v>
      </c>
      <c r="D291" s="3" t="s">
        <v>14</v>
      </c>
      <c r="E291" s="3" t="s">
        <v>376</v>
      </c>
      <c r="F291" s="3" t="s">
        <v>61</v>
      </c>
      <c r="G291" s="162">
        <f t="shared" si="118"/>
        <v>137.9</v>
      </c>
      <c r="H291" s="163">
        <f>'кор-ка пр 8'!I360</f>
        <v>137.9</v>
      </c>
      <c r="I291" s="163">
        <f>'кор-ка пр 8'!J360</f>
        <v>0</v>
      </c>
      <c r="J291" s="163">
        <f>'кор-ка пр 8'!K360</f>
        <v>0</v>
      </c>
      <c r="K291" s="163">
        <f>'кор-ка пр 8'!L360</f>
        <v>0</v>
      </c>
    </row>
    <row r="292" spans="1:11" s="39" customFormat="1" ht="51">
      <c r="A292" s="11"/>
      <c r="B292" s="1" t="s">
        <v>129</v>
      </c>
      <c r="C292" s="3" t="s">
        <v>19</v>
      </c>
      <c r="D292" s="3" t="s">
        <v>14</v>
      </c>
      <c r="E292" s="3" t="s">
        <v>175</v>
      </c>
      <c r="F292" s="3"/>
      <c r="G292" s="162">
        <f>SUM(H292:K292)</f>
        <v>2055.8000000000002</v>
      </c>
      <c r="H292" s="163">
        <f t="shared" ref="H292:K295" si="119">H293</f>
        <v>2055.8000000000002</v>
      </c>
      <c r="I292" s="163">
        <f t="shared" si="119"/>
        <v>0</v>
      </c>
      <c r="J292" s="163">
        <f t="shared" si="119"/>
        <v>0</v>
      </c>
      <c r="K292" s="163">
        <f t="shared" si="119"/>
        <v>0</v>
      </c>
    </row>
    <row r="293" spans="1:11" s="39" customFormat="1" ht="51">
      <c r="A293" s="11"/>
      <c r="B293" s="1" t="s">
        <v>191</v>
      </c>
      <c r="C293" s="3" t="s">
        <v>19</v>
      </c>
      <c r="D293" s="3" t="s">
        <v>14</v>
      </c>
      <c r="E293" s="3" t="s">
        <v>192</v>
      </c>
      <c r="F293" s="3"/>
      <c r="G293" s="162">
        <f t="shared" ref="G293" si="120">H293+I293+J293+K293</f>
        <v>2055.8000000000002</v>
      </c>
      <c r="H293" s="163">
        <f t="shared" si="119"/>
        <v>2055.8000000000002</v>
      </c>
      <c r="I293" s="163">
        <f t="shared" si="119"/>
        <v>0</v>
      </c>
      <c r="J293" s="163">
        <f t="shared" si="119"/>
        <v>0</v>
      </c>
      <c r="K293" s="163">
        <f t="shared" si="119"/>
        <v>0</v>
      </c>
    </row>
    <row r="294" spans="1:11" s="39" customFormat="1" ht="114.75">
      <c r="A294" s="11"/>
      <c r="B294" s="1" t="s">
        <v>450</v>
      </c>
      <c r="C294" s="3" t="s">
        <v>19</v>
      </c>
      <c r="D294" s="3" t="s">
        <v>14</v>
      </c>
      <c r="E294" s="3" t="s">
        <v>194</v>
      </c>
      <c r="F294" s="3"/>
      <c r="G294" s="162">
        <f>SUM(H294:K294)</f>
        <v>2055.8000000000002</v>
      </c>
      <c r="H294" s="163">
        <f t="shared" si="119"/>
        <v>2055.8000000000002</v>
      </c>
      <c r="I294" s="163">
        <f t="shared" si="119"/>
        <v>0</v>
      </c>
      <c r="J294" s="163">
        <f t="shared" si="119"/>
        <v>0</v>
      </c>
      <c r="K294" s="163">
        <f t="shared" si="119"/>
        <v>0</v>
      </c>
    </row>
    <row r="295" spans="1:11" s="39" customFormat="1" ht="38.25">
      <c r="A295" s="11"/>
      <c r="B295" s="1" t="s">
        <v>88</v>
      </c>
      <c r="C295" s="3" t="s">
        <v>19</v>
      </c>
      <c r="D295" s="3" t="s">
        <v>14</v>
      </c>
      <c r="E295" s="3" t="s">
        <v>194</v>
      </c>
      <c r="F295" s="3" t="s">
        <v>59</v>
      </c>
      <c r="G295" s="162">
        <f t="shared" ref="G295:G296" si="121">H295+I295+J295+K295</f>
        <v>2055.8000000000002</v>
      </c>
      <c r="H295" s="163">
        <f t="shared" si="119"/>
        <v>2055.8000000000002</v>
      </c>
      <c r="I295" s="163">
        <f t="shared" si="119"/>
        <v>0</v>
      </c>
      <c r="J295" s="163">
        <f t="shared" si="119"/>
        <v>0</v>
      </c>
      <c r="K295" s="163">
        <f t="shared" si="119"/>
        <v>0</v>
      </c>
    </row>
    <row r="296" spans="1:11" s="39" customFormat="1" ht="38.25">
      <c r="A296" s="11"/>
      <c r="B296" s="1" t="s">
        <v>60</v>
      </c>
      <c r="C296" s="3" t="s">
        <v>19</v>
      </c>
      <c r="D296" s="3" t="s">
        <v>14</v>
      </c>
      <c r="E296" s="3" t="s">
        <v>194</v>
      </c>
      <c r="F296" s="3" t="s">
        <v>61</v>
      </c>
      <c r="G296" s="162">
        <f t="shared" si="121"/>
        <v>2055.8000000000002</v>
      </c>
      <c r="H296" s="163">
        <f>'кор-ка пр 8'!I366</f>
        <v>2055.8000000000002</v>
      </c>
      <c r="I296" s="163">
        <f>J297</f>
        <v>0</v>
      </c>
      <c r="J296" s="163">
        <f>K297</f>
        <v>0</v>
      </c>
      <c r="K296" s="163">
        <f>L297</f>
        <v>0</v>
      </c>
    </row>
    <row r="297" spans="1:11" s="39" customFormat="1" ht="63.75" hidden="1">
      <c r="A297" s="14"/>
      <c r="B297" s="1" t="s">
        <v>465</v>
      </c>
      <c r="C297" s="3" t="s">
        <v>19</v>
      </c>
      <c r="D297" s="3" t="s">
        <v>14</v>
      </c>
      <c r="E297" s="3" t="s">
        <v>214</v>
      </c>
      <c r="F297" s="3"/>
      <c r="G297" s="162">
        <f t="shared" si="111"/>
        <v>0</v>
      </c>
      <c r="H297" s="163">
        <f>H298</f>
        <v>0</v>
      </c>
      <c r="I297" s="163">
        <f t="shared" ref="I297:K299" si="122">I298</f>
        <v>0</v>
      </c>
      <c r="J297" s="163">
        <f t="shared" si="122"/>
        <v>0</v>
      </c>
      <c r="K297" s="163">
        <f t="shared" si="122"/>
        <v>0</v>
      </c>
    </row>
    <row r="298" spans="1:11" s="39" customFormat="1" ht="76.5" hidden="1">
      <c r="A298" s="14"/>
      <c r="B298" s="1" t="s">
        <v>466</v>
      </c>
      <c r="C298" s="3" t="s">
        <v>19</v>
      </c>
      <c r="D298" s="3" t="s">
        <v>14</v>
      </c>
      <c r="E298" s="3" t="s">
        <v>215</v>
      </c>
      <c r="F298" s="3"/>
      <c r="G298" s="162">
        <f t="shared" si="111"/>
        <v>0</v>
      </c>
      <c r="H298" s="163">
        <f>H299</f>
        <v>0</v>
      </c>
      <c r="I298" s="163">
        <f t="shared" si="122"/>
        <v>0</v>
      </c>
      <c r="J298" s="163">
        <f t="shared" si="122"/>
        <v>0</v>
      </c>
      <c r="K298" s="163">
        <f t="shared" si="122"/>
        <v>0</v>
      </c>
    </row>
    <row r="299" spans="1:11" s="39" customFormat="1" ht="25.5" hidden="1">
      <c r="A299" s="14"/>
      <c r="B299" s="1" t="s">
        <v>58</v>
      </c>
      <c r="C299" s="3" t="s">
        <v>19</v>
      </c>
      <c r="D299" s="3" t="s">
        <v>14</v>
      </c>
      <c r="E299" s="3" t="s">
        <v>215</v>
      </c>
      <c r="F299" s="3" t="s">
        <v>59</v>
      </c>
      <c r="G299" s="162">
        <f t="shared" si="111"/>
        <v>0</v>
      </c>
      <c r="H299" s="163">
        <f>H300</f>
        <v>0</v>
      </c>
      <c r="I299" s="163">
        <f t="shared" si="122"/>
        <v>0</v>
      </c>
      <c r="J299" s="163">
        <f t="shared" si="122"/>
        <v>0</v>
      </c>
      <c r="K299" s="163">
        <f t="shared" si="122"/>
        <v>0</v>
      </c>
    </row>
    <row r="300" spans="1:11" s="39" customFormat="1" ht="38.25" hidden="1">
      <c r="A300" s="14"/>
      <c r="B300" s="1" t="s">
        <v>60</v>
      </c>
      <c r="C300" s="3" t="s">
        <v>19</v>
      </c>
      <c r="D300" s="3" t="s">
        <v>14</v>
      </c>
      <c r="E300" s="3" t="s">
        <v>215</v>
      </c>
      <c r="F300" s="3" t="s">
        <v>61</v>
      </c>
      <c r="G300" s="162">
        <f t="shared" si="111"/>
        <v>0</v>
      </c>
      <c r="H300" s="163">
        <f>'кор-ка пр 8'!I371</f>
        <v>0</v>
      </c>
      <c r="I300" s="163">
        <f>'кор-ка пр 8'!J371</f>
        <v>0</v>
      </c>
      <c r="J300" s="163">
        <f>'кор-ка пр 8'!K371</f>
        <v>0</v>
      </c>
      <c r="K300" s="163">
        <f>'кор-ка пр 8'!L371</f>
        <v>0</v>
      </c>
    </row>
    <row r="301" spans="1:11" s="39" customFormat="1" ht="51" hidden="1">
      <c r="A301" s="14"/>
      <c r="B301" s="1" t="s">
        <v>104</v>
      </c>
      <c r="C301" s="3" t="s">
        <v>19</v>
      </c>
      <c r="D301" s="3" t="s">
        <v>14</v>
      </c>
      <c r="E301" s="3" t="s">
        <v>377</v>
      </c>
      <c r="F301" s="3"/>
      <c r="G301" s="162">
        <f>H301+I301+J301+K301</f>
        <v>0</v>
      </c>
      <c r="H301" s="163">
        <f>H302+H307</f>
        <v>0</v>
      </c>
      <c r="I301" s="163">
        <f>I302+I307</f>
        <v>0</v>
      </c>
      <c r="J301" s="163">
        <f>J302+J307</f>
        <v>0</v>
      </c>
      <c r="K301" s="163">
        <f>K302+K307</f>
        <v>0</v>
      </c>
    </row>
    <row r="302" spans="1:11" s="39" customFormat="1" ht="76.5" hidden="1">
      <c r="A302" s="14"/>
      <c r="B302" s="1" t="s">
        <v>582</v>
      </c>
      <c r="C302" s="3" t="s">
        <v>19</v>
      </c>
      <c r="D302" s="3" t="s">
        <v>14</v>
      </c>
      <c r="E302" s="3" t="s">
        <v>476</v>
      </c>
      <c r="F302" s="3"/>
      <c r="G302" s="162">
        <f t="shared" ref="G302:G348" si="123">H302+I302+J302+K302</f>
        <v>0</v>
      </c>
      <c r="H302" s="163">
        <f t="shared" ref="H302:I302" si="124">H303</f>
        <v>0</v>
      </c>
      <c r="I302" s="163">
        <f t="shared" si="124"/>
        <v>0</v>
      </c>
      <c r="J302" s="163">
        <f>J303+J305</f>
        <v>0</v>
      </c>
      <c r="K302" s="163">
        <f>K303</f>
        <v>0</v>
      </c>
    </row>
    <row r="303" spans="1:11" s="39" customFormat="1" ht="25.5" hidden="1">
      <c r="A303" s="11"/>
      <c r="B303" s="1" t="s">
        <v>58</v>
      </c>
      <c r="C303" s="3" t="s">
        <v>19</v>
      </c>
      <c r="D303" s="3" t="s">
        <v>14</v>
      </c>
      <c r="E303" s="3" t="s">
        <v>476</v>
      </c>
      <c r="F303" s="3" t="s">
        <v>59</v>
      </c>
      <c r="G303" s="162">
        <f t="shared" si="123"/>
        <v>0</v>
      </c>
      <c r="H303" s="163">
        <f>H304</f>
        <v>0</v>
      </c>
      <c r="I303" s="163">
        <f>I304</f>
        <v>0</v>
      </c>
      <c r="J303" s="163">
        <f>J304</f>
        <v>0</v>
      </c>
      <c r="K303" s="163">
        <f>K304</f>
        <v>0</v>
      </c>
    </row>
    <row r="304" spans="1:11" s="39" customFormat="1" ht="38.25" hidden="1">
      <c r="A304" s="11"/>
      <c r="B304" s="1" t="s">
        <v>60</v>
      </c>
      <c r="C304" s="3" t="s">
        <v>19</v>
      </c>
      <c r="D304" s="3" t="s">
        <v>14</v>
      </c>
      <c r="E304" s="3" t="s">
        <v>476</v>
      </c>
      <c r="F304" s="3" t="s">
        <v>61</v>
      </c>
      <c r="G304" s="162">
        <f t="shared" si="123"/>
        <v>0</v>
      </c>
      <c r="H304" s="163">
        <f>'кор-ка пр 8'!I376</f>
        <v>0</v>
      </c>
      <c r="I304" s="163">
        <f>'кор-ка пр 8'!J376</f>
        <v>0</v>
      </c>
      <c r="J304" s="163">
        <f>'кор-ка пр 8'!K376</f>
        <v>0</v>
      </c>
      <c r="K304" s="163">
        <f>'кор-ка пр 8'!L376</f>
        <v>0</v>
      </c>
    </row>
    <row r="305" spans="1:11" s="38" customFormat="1" hidden="1">
      <c r="A305" s="5"/>
      <c r="B305" s="1" t="s">
        <v>73</v>
      </c>
      <c r="C305" s="3" t="s">
        <v>19</v>
      </c>
      <c r="D305" s="3" t="s">
        <v>14</v>
      </c>
      <c r="E305" s="3" t="s">
        <v>476</v>
      </c>
      <c r="F305" s="3" t="s">
        <v>74</v>
      </c>
      <c r="G305" s="162">
        <f t="shared" si="123"/>
        <v>0</v>
      </c>
      <c r="H305" s="163">
        <f>H306</f>
        <v>0</v>
      </c>
      <c r="I305" s="163">
        <f>I306</f>
        <v>0</v>
      </c>
      <c r="J305" s="163">
        <f>J306</f>
        <v>0</v>
      </c>
      <c r="K305" s="163">
        <f>K306</f>
        <v>0</v>
      </c>
    </row>
    <row r="306" spans="1:11" s="38" customFormat="1" ht="63.75" hidden="1">
      <c r="A306" s="5"/>
      <c r="B306" s="1" t="s">
        <v>81</v>
      </c>
      <c r="C306" s="3" t="s">
        <v>19</v>
      </c>
      <c r="D306" s="3" t="s">
        <v>14</v>
      </c>
      <c r="E306" s="3" t="s">
        <v>476</v>
      </c>
      <c r="F306" s="3" t="s">
        <v>82</v>
      </c>
      <c r="G306" s="162">
        <f t="shared" si="123"/>
        <v>0</v>
      </c>
      <c r="H306" s="163">
        <f>'кор-ка пр 8'!I379</f>
        <v>0</v>
      </c>
      <c r="I306" s="163">
        <f>'кор-ка пр 8'!J379</f>
        <v>0</v>
      </c>
      <c r="J306" s="163">
        <f>'кор-ка пр 8'!K379</f>
        <v>0</v>
      </c>
      <c r="K306" s="163">
        <f>'кор-ка пр 8'!L379</f>
        <v>0</v>
      </c>
    </row>
    <row r="307" spans="1:11" s="39" customFormat="1" ht="51" hidden="1">
      <c r="A307" s="14"/>
      <c r="B307" s="1" t="s">
        <v>583</v>
      </c>
      <c r="C307" s="3" t="s">
        <v>19</v>
      </c>
      <c r="D307" s="3" t="s">
        <v>14</v>
      </c>
      <c r="E307" s="3" t="s">
        <v>477</v>
      </c>
      <c r="F307" s="3"/>
      <c r="G307" s="162">
        <f t="shared" si="123"/>
        <v>0</v>
      </c>
      <c r="H307" s="163">
        <f>H308+H310</f>
        <v>0</v>
      </c>
      <c r="I307" s="163">
        <f t="shared" ref="I307:K307" si="125">I308</f>
        <v>0</v>
      </c>
      <c r="J307" s="163">
        <f t="shared" si="125"/>
        <v>0</v>
      </c>
      <c r="K307" s="163">
        <f t="shared" si="125"/>
        <v>0</v>
      </c>
    </row>
    <row r="308" spans="1:11" s="39" customFormat="1" ht="25.5" hidden="1">
      <c r="A308" s="11"/>
      <c r="B308" s="1" t="s">
        <v>58</v>
      </c>
      <c r="C308" s="3" t="s">
        <v>19</v>
      </c>
      <c r="D308" s="3" t="s">
        <v>14</v>
      </c>
      <c r="E308" s="3" t="s">
        <v>477</v>
      </c>
      <c r="F308" s="3" t="s">
        <v>59</v>
      </c>
      <c r="G308" s="162">
        <f t="shared" si="123"/>
        <v>0</v>
      </c>
      <c r="H308" s="163">
        <f>H309</f>
        <v>0</v>
      </c>
      <c r="I308" s="163">
        <f>I309</f>
        <v>0</v>
      </c>
      <c r="J308" s="163">
        <f>J309</f>
        <v>0</v>
      </c>
      <c r="K308" s="163">
        <f>K309</f>
        <v>0</v>
      </c>
    </row>
    <row r="309" spans="1:11" s="39" customFormat="1" ht="38.25" hidden="1">
      <c r="A309" s="11"/>
      <c r="B309" s="1" t="s">
        <v>60</v>
      </c>
      <c r="C309" s="3" t="s">
        <v>19</v>
      </c>
      <c r="D309" s="3" t="s">
        <v>14</v>
      </c>
      <c r="E309" s="3" t="s">
        <v>477</v>
      </c>
      <c r="F309" s="3" t="s">
        <v>61</v>
      </c>
      <c r="G309" s="162">
        <f t="shared" si="123"/>
        <v>0</v>
      </c>
      <c r="H309" s="163">
        <f>'кор-ка пр 8'!I382</f>
        <v>0</v>
      </c>
      <c r="I309" s="163">
        <f>'кор-ка пр 8'!J382</f>
        <v>0</v>
      </c>
      <c r="J309" s="163">
        <f>'кор-ка пр 8'!K382</f>
        <v>0</v>
      </c>
      <c r="K309" s="163">
        <f>'кор-ка пр 8'!L382</f>
        <v>0</v>
      </c>
    </row>
    <row r="310" spans="1:11" s="38" customFormat="1" hidden="1">
      <c r="A310" s="5"/>
      <c r="B310" s="1" t="s">
        <v>73</v>
      </c>
      <c r="C310" s="3" t="s">
        <v>19</v>
      </c>
      <c r="D310" s="3" t="s">
        <v>14</v>
      </c>
      <c r="E310" s="3" t="s">
        <v>477</v>
      </c>
      <c r="F310" s="3" t="s">
        <v>74</v>
      </c>
      <c r="G310" s="162">
        <f t="shared" si="123"/>
        <v>0</v>
      </c>
      <c r="H310" s="163">
        <f>H311</f>
        <v>0</v>
      </c>
      <c r="I310" s="163">
        <f>I311</f>
        <v>0</v>
      </c>
      <c r="J310" s="163">
        <f>J311</f>
        <v>0</v>
      </c>
      <c r="K310" s="163">
        <f>K311</f>
        <v>0</v>
      </c>
    </row>
    <row r="311" spans="1:11" s="38" customFormat="1" ht="63.75" hidden="1">
      <c r="A311" s="5"/>
      <c r="B311" s="1" t="s">
        <v>81</v>
      </c>
      <c r="C311" s="3" t="s">
        <v>19</v>
      </c>
      <c r="D311" s="3" t="s">
        <v>14</v>
      </c>
      <c r="E311" s="3" t="s">
        <v>477</v>
      </c>
      <c r="F311" s="3" t="s">
        <v>82</v>
      </c>
      <c r="G311" s="162">
        <f t="shared" si="123"/>
        <v>0</v>
      </c>
      <c r="H311" s="163">
        <f>'кор-ка пр 8'!I385</f>
        <v>0</v>
      </c>
      <c r="I311" s="163">
        <f>'кор-ка пр 8'!J385</f>
        <v>0</v>
      </c>
      <c r="J311" s="163">
        <f>'кор-ка пр 8'!K385</f>
        <v>0</v>
      </c>
      <c r="K311" s="163">
        <f>'кор-ка пр 8'!L385</f>
        <v>0</v>
      </c>
    </row>
    <row r="312" spans="1:11" s="38" customFormat="1">
      <c r="A312" s="5"/>
      <c r="B312" s="1" t="s">
        <v>460</v>
      </c>
      <c r="C312" s="3" t="s">
        <v>19</v>
      </c>
      <c r="D312" s="3" t="s">
        <v>14</v>
      </c>
      <c r="E312" s="3" t="s">
        <v>248</v>
      </c>
      <c r="F312" s="3"/>
      <c r="G312" s="162">
        <f>SUM(H312:K312)</f>
        <v>100</v>
      </c>
      <c r="H312" s="163">
        <f>H313</f>
        <v>100</v>
      </c>
      <c r="I312" s="163">
        <f t="shared" ref="I312:K314" si="126">I313</f>
        <v>0</v>
      </c>
      <c r="J312" s="163">
        <f t="shared" si="126"/>
        <v>0</v>
      </c>
      <c r="K312" s="163">
        <f t="shared" si="126"/>
        <v>0</v>
      </c>
    </row>
    <row r="313" spans="1:11" s="38" customFormat="1">
      <c r="A313" s="5"/>
      <c r="B313" s="1" t="s">
        <v>258</v>
      </c>
      <c r="C313" s="3" t="s">
        <v>19</v>
      </c>
      <c r="D313" s="3" t="s">
        <v>14</v>
      </c>
      <c r="E313" s="3" t="s">
        <v>257</v>
      </c>
      <c r="F313" s="3"/>
      <c r="G313" s="162">
        <f>SUM(H313:K313)</f>
        <v>100</v>
      </c>
      <c r="H313" s="163">
        <f>H314</f>
        <v>100</v>
      </c>
      <c r="I313" s="163">
        <f t="shared" si="126"/>
        <v>0</v>
      </c>
      <c r="J313" s="163">
        <f t="shared" si="126"/>
        <v>0</v>
      </c>
      <c r="K313" s="163">
        <f t="shared" si="126"/>
        <v>0</v>
      </c>
    </row>
    <row r="314" spans="1:11" s="39" customFormat="1" ht="25.5">
      <c r="A314" s="11"/>
      <c r="B314" s="1" t="s">
        <v>58</v>
      </c>
      <c r="C314" s="3" t="s">
        <v>19</v>
      </c>
      <c r="D314" s="3" t="s">
        <v>14</v>
      </c>
      <c r="E314" s="3" t="s">
        <v>257</v>
      </c>
      <c r="F314" s="3" t="s">
        <v>59</v>
      </c>
      <c r="G314" s="162">
        <f t="shared" ref="G314:G315" si="127">H314+I314+J314+K314</f>
        <v>100</v>
      </c>
      <c r="H314" s="163">
        <f>H315</f>
        <v>100</v>
      </c>
      <c r="I314" s="163">
        <f t="shared" si="126"/>
        <v>0</v>
      </c>
      <c r="J314" s="163">
        <f t="shared" si="126"/>
        <v>0</v>
      </c>
      <c r="K314" s="163">
        <f t="shared" si="126"/>
        <v>0</v>
      </c>
    </row>
    <row r="315" spans="1:11" s="39" customFormat="1" ht="38.25">
      <c r="A315" s="11"/>
      <c r="B315" s="1" t="s">
        <v>60</v>
      </c>
      <c r="C315" s="3" t="s">
        <v>19</v>
      </c>
      <c r="D315" s="3" t="s">
        <v>14</v>
      </c>
      <c r="E315" s="3" t="s">
        <v>257</v>
      </c>
      <c r="F315" s="3" t="s">
        <v>61</v>
      </c>
      <c r="G315" s="162">
        <f t="shared" si="127"/>
        <v>100</v>
      </c>
      <c r="H315" s="163">
        <f>'кор-ка пр 8'!I389</f>
        <v>100</v>
      </c>
      <c r="I315" s="163">
        <f>'кор-ка пр 8'!J389</f>
        <v>0</v>
      </c>
      <c r="J315" s="163">
        <f>'кор-ка пр 8'!K389</f>
        <v>0</v>
      </c>
      <c r="K315" s="163">
        <f>'кор-ка пр 8'!L389</f>
        <v>0</v>
      </c>
    </row>
    <row r="316" spans="1:11">
      <c r="A316" s="13"/>
      <c r="B316" s="2" t="s">
        <v>27</v>
      </c>
      <c r="C316" s="4" t="s">
        <v>19</v>
      </c>
      <c r="D316" s="4" t="s">
        <v>16</v>
      </c>
      <c r="E316" s="4"/>
      <c r="F316" s="4"/>
      <c r="G316" s="162">
        <f t="shared" si="123"/>
        <v>1309.2</v>
      </c>
      <c r="H316" s="162">
        <f>H317+H336+H358</f>
        <v>1309.2</v>
      </c>
      <c r="I316" s="162">
        <f t="shared" ref="I316:K316" si="128">I317+I336+I358</f>
        <v>0</v>
      </c>
      <c r="J316" s="162">
        <f t="shared" si="128"/>
        <v>0</v>
      </c>
      <c r="K316" s="162">
        <f t="shared" si="128"/>
        <v>0</v>
      </c>
    </row>
    <row r="317" spans="1:11" ht="63.75">
      <c r="A317" s="13"/>
      <c r="B317" s="1" t="s">
        <v>105</v>
      </c>
      <c r="C317" s="3" t="s">
        <v>19</v>
      </c>
      <c r="D317" s="3" t="s">
        <v>16</v>
      </c>
      <c r="E317" s="3" t="s">
        <v>227</v>
      </c>
      <c r="F317" s="3"/>
      <c r="G317" s="162">
        <f t="shared" si="123"/>
        <v>17101.2</v>
      </c>
      <c r="H317" s="163">
        <f>H318+H323+H328+H333</f>
        <v>952.5</v>
      </c>
      <c r="I317" s="163">
        <f t="shared" ref="I317:K317" si="129">I318+I323+I328+I333</f>
        <v>0</v>
      </c>
      <c r="J317" s="163">
        <f t="shared" si="129"/>
        <v>16148.7</v>
      </c>
      <c r="K317" s="163">
        <f t="shared" si="129"/>
        <v>0</v>
      </c>
    </row>
    <row r="318" spans="1:11" ht="178.5">
      <c r="A318" s="13"/>
      <c r="B318" s="1" t="s">
        <v>369</v>
      </c>
      <c r="C318" s="3" t="s">
        <v>19</v>
      </c>
      <c r="D318" s="3" t="s">
        <v>16</v>
      </c>
      <c r="E318" s="3" t="s">
        <v>478</v>
      </c>
      <c r="F318" s="3"/>
      <c r="G318" s="162">
        <f t="shared" si="123"/>
        <v>15349</v>
      </c>
      <c r="H318" s="163">
        <f>H319</f>
        <v>0</v>
      </c>
      <c r="I318" s="163">
        <f t="shared" ref="I318:K318" si="130">I319</f>
        <v>0</v>
      </c>
      <c r="J318" s="163">
        <f t="shared" si="130"/>
        <v>15349</v>
      </c>
      <c r="K318" s="163">
        <f t="shared" si="130"/>
        <v>0</v>
      </c>
    </row>
    <row r="319" spans="1:11" ht="51">
      <c r="A319" s="5"/>
      <c r="B319" s="1" t="s">
        <v>94</v>
      </c>
      <c r="C319" s="3" t="s">
        <v>19</v>
      </c>
      <c r="D319" s="3" t="s">
        <v>16</v>
      </c>
      <c r="E319" s="3" t="s">
        <v>478</v>
      </c>
      <c r="F319" s="3" t="s">
        <v>79</v>
      </c>
      <c r="G319" s="162">
        <f t="shared" ref="G319:G320" si="131">H319+I319+J319+K319</f>
        <v>15349</v>
      </c>
      <c r="H319" s="163">
        <f>H320</f>
        <v>0</v>
      </c>
      <c r="I319" s="163">
        <f>I320</f>
        <v>0</v>
      </c>
      <c r="J319" s="163">
        <f>J320</f>
        <v>15349</v>
      </c>
      <c r="K319" s="163">
        <f>K320</f>
        <v>0</v>
      </c>
    </row>
    <row r="320" spans="1:11">
      <c r="A320" s="5"/>
      <c r="B320" s="1" t="s">
        <v>35</v>
      </c>
      <c r="C320" s="3" t="s">
        <v>19</v>
      </c>
      <c r="D320" s="3" t="s">
        <v>16</v>
      </c>
      <c r="E320" s="3" t="s">
        <v>478</v>
      </c>
      <c r="F320" s="3" t="s">
        <v>80</v>
      </c>
      <c r="G320" s="162">
        <f t="shared" si="131"/>
        <v>15349</v>
      </c>
      <c r="H320" s="163">
        <f>'кор-ка пр 8'!I395</f>
        <v>0</v>
      </c>
      <c r="I320" s="163">
        <f>'кор-ка пр 8'!J395</f>
        <v>0</v>
      </c>
      <c r="J320" s="163">
        <f>'кор-ка пр 8'!K395</f>
        <v>15349</v>
      </c>
      <c r="K320" s="163">
        <f>'кор-ка пр 8'!L395</f>
        <v>0</v>
      </c>
    </row>
    <row r="321" spans="1:11" hidden="1">
      <c r="A321" s="14"/>
      <c r="B321" s="1" t="s">
        <v>73</v>
      </c>
      <c r="C321" s="3" t="s">
        <v>19</v>
      </c>
      <c r="D321" s="3" t="s">
        <v>16</v>
      </c>
      <c r="E321" s="3" t="s">
        <v>478</v>
      </c>
      <c r="F321" s="3" t="s">
        <v>74</v>
      </c>
      <c r="G321" s="162">
        <f t="shared" si="123"/>
        <v>0</v>
      </c>
      <c r="H321" s="163">
        <f>H322</f>
        <v>0</v>
      </c>
      <c r="I321" s="163">
        <f>I322</f>
        <v>0</v>
      </c>
      <c r="J321" s="163">
        <f>J322</f>
        <v>0</v>
      </c>
      <c r="K321" s="163">
        <f>K322</f>
        <v>0</v>
      </c>
    </row>
    <row r="322" spans="1:11" ht="63.75" hidden="1">
      <c r="A322" s="14"/>
      <c r="B322" s="1" t="s">
        <v>81</v>
      </c>
      <c r="C322" s="3" t="s">
        <v>19</v>
      </c>
      <c r="D322" s="3" t="s">
        <v>16</v>
      </c>
      <c r="E322" s="3" t="s">
        <v>478</v>
      </c>
      <c r="F322" s="3" t="s">
        <v>82</v>
      </c>
      <c r="G322" s="162">
        <f t="shared" si="123"/>
        <v>0</v>
      </c>
      <c r="H322" s="163">
        <f>'кор-ка пр 8'!I398</f>
        <v>0</v>
      </c>
      <c r="I322" s="163">
        <f>'кор-ка пр 8'!J398</f>
        <v>0</v>
      </c>
      <c r="J322" s="163">
        <f>'кор-ка пр 8'!K398</f>
        <v>0</v>
      </c>
      <c r="K322" s="163">
        <f>'кор-ка пр 8'!L398</f>
        <v>0</v>
      </c>
    </row>
    <row r="323" spans="1:11" ht="102">
      <c r="A323" s="13"/>
      <c r="B323" s="1" t="s">
        <v>584</v>
      </c>
      <c r="C323" s="3" t="s">
        <v>19</v>
      </c>
      <c r="D323" s="3" t="s">
        <v>16</v>
      </c>
      <c r="E323" s="3" t="s">
        <v>479</v>
      </c>
      <c r="F323" s="3"/>
      <c r="G323" s="162">
        <f t="shared" si="123"/>
        <v>799.7</v>
      </c>
      <c r="H323" s="163">
        <f>H324+H326</f>
        <v>0</v>
      </c>
      <c r="I323" s="163">
        <f t="shared" ref="I323:K323" si="132">I324+I326</f>
        <v>0</v>
      </c>
      <c r="J323" s="163">
        <f t="shared" si="132"/>
        <v>799.7</v>
      </c>
      <c r="K323" s="163">
        <f t="shared" si="132"/>
        <v>0</v>
      </c>
    </row>
    <row r="324" spans="1:11" ht="51">
      <c r="A324" s="5"/>
      <c r="B324" s="1" t="s">
        <v>94</v>
      </c>
      <c r="C324" s="3" t="s">
        <v>19</v>
      </c>
      <c r="D324" s="3" t="s">
        <v>16</v>
      </c>
      <c r="E324" s="3" t="s">
        <v>479</v>
      </c>
      <c r="F324" s="3" t="s">
        <v>79</v>
      </c>
      <c r="G324" s="162">
        <f t="shared" ref="G324:G325" si="133">H324+I324+J324+K324</f>
        <v>799.7</v>
      </c>
      <c r="H324" s="163">
        <f>H325</f>
        <v>0</v>
      </c>
      <c r="I324" s="163">
        <f>I325</f>
        <v>0</v>
      </c>
      <c r="J324" s="163">
        <f>J325</f>
        <v>799.7</v>
      </c>
      <c r="K324" s="163">
        <f>K325</f>
        <v>0</v>
      </c>
    </row>
    <row r="325" spans="1:11">
      <c r="A325" s="5"/>
      <c r="B325" s="1" t="s">
        <v>35</v>
      </c>
      <c r="C325" s="3" t="s">
        <v>19</v>
      </c>
      <c r="D325" s="3" t="s">
        <v>16</v>
      </c>
      <c r="E325" s="3" t="s">
        <v>479</v>
      </c>
      <c r="F325" s="3" t="s">
        <v>80</v>
      </c>
      <c r="G325" s="162">
        <f t="shared" si="133"/>
        <v>799.7</v>
      </c>
      <c r="H325" s="163">
        <f>'кор-ка пр 8'!I401</f>
        <v>0</v>
      </c>
      <c r="I325" s="163">
        <f>'кор-ка пр 8'!J401</f>
        <v>0</v>
      </c>
      <c r="J325" s="163">
        <f>'кор-ка пр 8'!K401</f>
        <v>799.7</v>
      </c>
      <c r="K325" s="163">
        <f>'кор-ка пр 8'!L401</f>
        <v>0</v>
      </c>
    </row>
    <row r="326" spans="1:11" hidden="1">
      <c r="A326" s="14"/>
      <c r="B326" s="1" t="s">
        <v>73</v>
      </c>
      <c r="C326" s="3" t="s">
        <v>19</v>
      </c>
      <c r="D326" s="3" t="s">
        <v>16</v>
      </c>
      <c r="E326" s="3" t="s">
        <v>479</v>
      </c>
      <c r="F326" s="3" t="s">
        <v>74</v>
      </c>
      <c r="G326" s="162">
        <f t="shared" si="123"/>
        <v>0</v>
      </c>
      <c r="H326" s="163">
        <f>H327</f>
        <v>0</v>
      </c>
      <c r="I326" s="163">
        <f>I327</f>
        <v>0</v>
      </c>
      <c r="J326" s="163">
        <f>J327</f>
        <v>0</v>
      </c>
      <c r="K326" s="163">
        <f>K327</f>
        <v>0</v>
      </c>
    </row>
    <row r="327" spans="1:11" ht="63.75" hidden="1">
      <c r="A327" s="14"/>
      <c r="B327" s="1" t="s">
        <v>81</v>
      </c>
      <c r="C327" s="3" t="s">
        <v>19</v>
      </c>
      <c r="D327" s="3" t="s">
        <v>16</v>
      </c>
      <c r="E327" s="3" t="s">
        <v>479</v>
      </c>
      <c r="F327" s="3" t="s">
        <v>82</v>
      </c>
      <c r="G327" s="162">
        <f t="shared" si="123"/>
        <v>0</v>
      </c>
      <c r="H327" s="163">
        <f>'кор-ка пр 8'!I404</f>
        <v>0</v>
      </c>
      <c r="I327" s="163">
        <f>'кор-ка пр 8'!J404</f>
        <v>0</v>
      </c>
      <c r="J327" s="163">
        <f>'кор-ка пр 8'!K404</f>
        <v>0</v>
      </c>
      <c r="K327" s="163">
        <f>'кор-ка пр 8'!L404</f>
        <v>0</v>
      </c>
    </row>
    <row r="328" spans="1:11" ht="63.75">
      <c r="A328" s="13"/>
      <c r="B328" s="1" t="s">
        <v>585</v>
      </c>
      <c r="C328" s="3" t="s">
        <v>19</v>
      </c>
      <c r="D328" s="3" t="s">
        <v>16</v>
      </c>
      <c r="E328" s="3" t="s">
        <v>586</v>
      </c>
      <c r="F328" s="3"/>
      <c r="G328" s="162">
        <f t="shared" si="123"/>
        <v>600.5</v>
      </c>
      <c r="H328" s="163">
        <f>H329+H331</f>
        <v>600.5</v>
      </c>
      <c r="I328" s="163">
        <f t="shared" ref="I328:K328" si="134">I329+I331</f>
        <v>0</v>
      </c>
      <c r="J328" s="163">
        <f t="shared" si="134"/>
        <v>0</v>
      </c>
      <c r="K328" s="163">
        <f t="shared" si="134"/>
        <v>0</v>
      </c>
    </row>
    <row r="329" spans="1:11" ht="51">
      <c r="A329" s="5"/>
      <c r="B329" s="1" t="s">
        <v>94</v>
      </c>
      <c r="C329" s="3" t="s">
        <v>19</v>
      </c>
      <c r="D329" s="3" t="s">
        <v>16</v>
      </c>
      <c r="E329" s="3" t="s">
        <v>586</v>
      </c>
      <c r="F329" s="3" t="s">
        <v>79</v>
      </c>
      <c r="G329" s="162">
        <f t="shared" ref="G329:G330" si="135">H329+I329+J329+K329</f>
        <v>600.5</v>
      </c>
      <c r="H329" s="163">
        <f>H330</f>
        <v>600.5</v>
      </c>
      <c r="I329" s="163">
        <f>I330</f>
        <v>0</v>
      </c>
      <c r="J329" s="163">
        <f>J330</f>
        <v>0</v>
      </c>
      <c r="K329" s="163">
        <f>K330</f>
        <v>0</v>
      </c>
    </row>
    <row r="330" spans="1:11">
      <c r="A330" s="5"/>
      <c r="B330" s="1" t="s">
        <v>35</v>
      </c>
      <c r="C330" s="3" t="s">
        <v>19</v>
      </c>
      <c r="D330" s="3" t="s">
        <v>16</v>
      </c>
      <c r="E330" s="3" t="s">
        <v>586</v>
      </c>
      <c r="F330" s="3" t="s">
        <v>80</v>
      </c>
      <c r="G330" s="162">
        <f t="shared" si="135"/>
        <v>600.5</v>
      </c>
      <c r="H330" s="163">
        <f>'кор-ка пр 8'!I407</f>
        <v>600.5</v>
      </c>
      <c r="I330" s="163">
        <f>'кор-ка пр 8'!J407</f>
        <v>0</v>
      </c>
      <c r="J330" s="163">
        <f>'кор-ка пр 8'!K407</f>
        <v>0</v>
      </c>
      <c r="K330" s="163">
        <f>'кор-ка пр 8'!L407</f>
        <v>0</v>
      </c>
    </row>
    <row r="331" spans="1:11" hidden="1">
      <c r="A331" s="14"/>
      <c r="B331" s="1" t="s">
        <v>73</v>
      </c>
      <c r="C331" s="3" t="s">
        <v>19</v>
      </c>
      <c r="D331" s="3" t="s">
        <v>16</v>
      </c>
      <c r="E331" s="3" t="s">
        <v>586</v>
      </c>
      <c r="F331" s="3" t="s">
        <v>74</v>
      </c>
      <c r="G331" s="162">
        <f t="shared" si="123"/>
        <v>0</v>
      </c>
      <c r="H331" s="163">
        <f>H332</f>
        <v>0</v>
      </c>
      <c r="I331" s="163">
        <f>I332</f>
        <v>0</v>
      </c>
      <c r="J331" s="163">
        <f>J332</f>
        <v>0</v>
      </c>
      <c r="K331" s="163">
        <f>K332</f>
        <v>0</v>
      </c>
    </row>
    <row r="332" spans="1:11" ht="63.75" hidden="1">
      <c r="A332" s="14"/>
      <c r="B332" s="1" t="s">
        <v>81</v>
      </c>
      <c r="C332" s="3" t="s">
        <v>19</v>
      </c>
      <c r="D332" s="3" t="s">
        <v>16</v>
      </c>
      <c r="E332" s="3" t="s">
        <v>586</v>
      </c>
      <c r="F332" s="3" t="s">
        <v>82</v>
      </c>
      <c r="G332" s="162">
        <f t="shared" si="123"/>
        <v>0</v>
      </c>
      <c r="H332" s="163">
        <f>'кор-ка пр 8'!I410</f>
        <v>0</v>
      </c>
      <c r="I332" s="163">
        <f>'кор-ка пр 8'!J410</f>
        <v>0</v>
      </c>
      <c r="J332" s="163">
        <f>'кор-ка пр 8'!K410</f>
        <v>0</v>
      </c>
      <c r="K332" s="163">
        <f>'кор-ка пр 8'!L410</f>
        <v>0</v>
      </c>
    </row>
    <row r="333" spans="1:11" ht="76.5">
      <c r="A333" s="11"/>
      <c r="B333" s="1" t="s">
        <v>484</v>
      </c>
      <c r="C333" s="3" t="s">
        <v>19</v>
      </c>
      <c r="D333" s="3" t="s">
        <v>16</v>
      </c>
      <c r="E333" s="3" t="s">
        <v>483</v>
      </c>
      <c r="F333" s="3"/>
      <c r="G333" s="162">
        <f>SUM(H333:K333)</f>
        <v>352</v>
      </c>
      <c r="H333" s="163">
        <f>H334</f>
        <v>352</v>
      </c>
      <c r="I333" s="163">
        <f t="shared" ref="I333:K333" si="136">I334</f>
        <v>0</v>
      </c>
      <c r="J333" s="163">
        <f t="shared" si="136"/>
        <v>0</v>
      </c>
      <c r="K333" s="163">
        <f t="shared" si="136"/>
        <v>0</v>
      </c>
    </row>
    <row r="334" spans="1:11" ht="51">
      <c r="A334" s="5"/>
      <c r="B334" s="1" t="s">
        <v>94</v>
      </c>
      <c r="C334" s="3" t="s">
        <v>19</v>
      </c>
      <c r="D334" s="3" t="s">
        <v>16</v>
      </c>
      <c r="E334" s="3" t="s">
        <v>483</v>
      </c>
      <c r="F334" s="3" t="s">
        <v>79</v>
      </c>
      <c r="G334" s="162">
        <f t="shared" ref="G334:G335" si="137">H334+I334+J334+K334</f>
        <v>352</v>
      </c>
      <c r="H334" s="163">
        <f>H335</f>
        <v>352</v>
      </c>
      <c r="I334" s="163">
        <f>I335</f>
        <v>0</v>
      </c>
      <c r="J334" s="163">
        <f>J335</f>
        <v>0</v>
      </c>
      <c r="K334" s="163">
        <f>K335</f>
        <v>0</v>
      </c>
    </row>
    <row r="335" spans="1:11">
      <c r="A335" s="5"/>
      <c r="B335" s="1" t="s">
        <v>35</v>
      </c>
      <c r="C335" s="3" t="s">
        <v>19</v>
      </c>
      <c r="D335" s="3" t="s">
        <v>16</v>
      </c>
      <c r="E335" s="3" t="s">
        <v>483</v>
      </c>
      <c r="F335" s="3" t="s">
        <v>80</v>
      </c>
      <c r="G335" s="162">
        <f t="shared" si="137"/>
        <v>352</v>
      </c>
      <c r="H335" s="163">
        <f>'кор-ка пр 8'!I413</f>
        <v>352</v>
      </c>
      <c r="I335" s="163">
        <f>'кор-ка пр 8'!J413</f>
        <v>0</v>
      </c>
      <c r="J335" s="163">
        <f>'кор-ка пр 8'!K413</f>
        <v>0</v>
      </c>
      <c r="K335" s="163">
        <f>'кор-ка пр 8'!L413</f>
        <v>0</v>
      </c>
    </row>
    <row r="336" spans="1:11" ht="63.75">
      <c r="A336" s="14"/>
      <c r="B336" s="15" t="s">
        <v>111</v>
      </c>
      <c r="C336" s="3" t="s">
        <v>19</v>
      </c>
      <c r="D336" s="3" t="s">
        <v>16</v>
      </c>
      <c r="E336" s="3" t="s">
        <v>378</v>
      </c>
      <c r="F336" s="3"/>
      <c r="G336" s="162">
        <f t="shared" si="123"/>
        <v>-15792</v>
      </c>
      <c r="H336" s="163">
        <f>H337+H340+H343+H346+H349+H352+H355</f>
        <v>356.7</v>
      </c>
      <c r="I336" s="163">
        <f t="shared" ref="I336:K336" si="138">I337+I340+I343+I346+I349+I352+I355</f>
        <v>0</v>
      </c>
      <c r="J336" s="163">
        <f t="shared" si="138"/>
        <v>-16148.7</v>
      </c>
      <c r="K336" s="163">
        <f t="shared" si="138"/>
        <v>0</v>
      </c>
    </row>
    <row r="337" spans="1:11" ht="165.75" hidden="1">
      <c r="A337" s="14"/>
      <c r="B337" s="1" t="s">
        <v>359</v>
      </c>
      <c r="C337" s="3" t="s">
        <v>19</v>
      </c>
      <c r="D337" s="3" t="s">
        <v>16</v>
      </c>
      <c r="E337" s="3" t="s">
        <v>480</v>
      </c>
      <c r="F337" s="3"/>
      <c r="G337" s="162">
        <f t="shared" si="123"/>
        <v>0</v>
      </c>
      <c r="H337" s="163">
        <f t="shared" ref="H337:K338" si="139">H338</f>
        <v>0</v>
      </c>
      <c r="I337" s="163">
        <f t="shared" si="139"/>
        <v>0</v>
      </c>
      <c r="J337" s="163">
        <f t="shared" si="139"/>
        <v>0</v>
      </c>
      <c r="K337" s="163">
        <f t="shared" si="139"/>
        <v>0</v>
      </c>
    </row>
    <row r="338" spans="1:11" ht="51" hidden="1">
      <c r="A338" s="13"/>
      <c r="B338" s="1" t="s">
        <v>94</v>
      </c>
      <c r="C338" s="3" t="s">
        <v>19</v>
      </c>
      <c r="D338" s="3" t="s">
        <v>16</v>
      </c>
      <c r="E338" s="3" t="s">
        <v>480</v>
      </c>
      <c r="F338" s="3" t="s">
        <v>79</v>
      </c>
      <c r="G338" s="162">
        <f t="shared" si="123"/>
        <v>0</v>
      </c>
      <c r="H338" s="163">
        <f t="shared" si="139"/>
        <v>0</v>
      </c>
      <c r="I338" s="163">
        <f t="shared" si="139"/>
        <v>0</v>
      </c>
      <c r="J338" s="163">
        <f t="shared" si="139"/>
        <v>0</v>
      </c>
      <c r="K338" s="163">
        <f t="shared" si="139"/>
        <v>0</v>
      </c>
    </row>
    <row r="339" spans="1:11" hidden="1">
      <c r="A339" s="13"/>
      <c r="B339" s="1" t="s">
        <v>35</v>
      </c>
      <c r="C339" s="3" t="s">
        <v>19</v>
      </c>
      <c r="D339" s="3" t="s">
        <v>16</v>
      </c>
      <c r="E339" s="3" t="s">
        <v>480</v>
      </c>
      <c r="F339" s="3" t="s">
        <v>80</v>
      </c>
      <c r="G339" s="162">
        <f t="shared" si="123"/>
        <v>0</v>
      </c>
      <c r="H339" s="163">
        <f>'кор-ка пр 8'!I418</f>
        <v>0</v>
      </c>
      <c r="I339" s="163">
        <f>'кор-ка пр 8'!J418</f>
        <v>0</v>
      </c>
      <c r="J339" s="163">
        <f>'кор-ка пр 8'!K418</f>
        <v>0</v>
      </c>
      <c r="K339" s="163">
        <f>'кор-ка пр 8'!L418</f>
        <v>0</v>
      </c>
    </row>
    <row r="340" spans="1:11" ht="127.5" hidden="1">
      <c r="A340" s="14"/>
      <c r="B340" s="1" t="s">
        <v>587</v>
      </c>
      <c r="C340" s="3" t="s">
        <v>19</v>
      </c>
      <c r="D340" s="3" t="s">
        <v>16</v>
      </c>
      <c r="E340" s="3" t="s">
        <v>481</v>
      </c>
      <c r="F340" s="3"/>
      <c r="G340" s="162">
        <f t="shared" si="123"/>
        <v>0</v>
      </c>
      <c r="H340" s="163">
        <f>H341</f>
        <v>0</v>
      </c>
      <c r="I340" s="163">
        <f t="shared" ref="I340:K340" si="140">I341</f>
        <v>0</v>
      </c>
      <c r="J340" s="163">
        <f t="shared" si="140"/>
        <v>0</v>
      </c>
      <c r="K340" s="163">
        <f t="shared" si="140"/>
        <v>0</v>
      </c>
    </row>
    <row r="341" spans="1:11" ht="51" hidden="1">
      <c r="A341" s="13"/>
      <c r="B341" s="1" t="s">
        <v>94</v>
      </c>
      <c r="C341" s="3" t="s">
        <v>19</v>
      </c>
      <c r="D341" s="3" t="s">
        <v>16</v>
      </c>
      <c r="E341" s="3" t="s">
        <v>481</v>
      </c>
      <c r="F341" s="3" t="s">
        <v>79</v>
      </c>
      <c r="G341" s="162">
        <f t="shared" si="123"/>
        <v>0</v>
      </c>
      <c r="H341" s="163">
        <f t="shared" ref="H341:K344" si="141">H342</f>
        <v>0</v>
      </c>
      <c r="I341" s="163">
        <f t="shared" si="141"/>
        <v>0</v>
      </c>
      <c r="J341" s="163">
        <f t="shared" si="141"/>
        <v>0</v>
      </c>
      <c r="K341" s="163">
        <f t="shared" si="141"/>
        <v>0</v>
      </c>
    </row>
    <row r="342" spans="1:11" hidden="1">
      <c r="A342" s="13"/>
      <c r="B342" s="1" t="s">
        <v>35</v>
      </c>
      <c r="C342" s="3" t="s">
        <v>19</v>
      </c>
      <c r="D342" s="3" t="s">
        <v>16</v>
      </c>
      <c r="E342" s="3" t="s">
        <v>481</v>
      </c>
      <c r="F342" s="3" t="s">
        <v>80</v>
      </c>
      <c r="G342" s="162">
        <f t="shared" si="123"/>
        <v>0</v>
      </c>
      <c r="H342" s="163">
        <f>'кор-ка пр 8'!I422</f>
        <v>0</v>
      </c>
      <c r="I342" s="163">
        <f>'кор-ка пр 8'!J422</f>
        <v>0</v>
      </c>
      <c r="J342" s="163">
        <f>'кор-ка пр 8'!K422</f>
        <v>0</v>
      </c>
      <c r="K342" s="163">
        <f>'кор-ка пр 8'!L422</f>
        <v>0</v>
      </c>
    </row>
    <row r="343" spans="1:11" ht="102">
      <c r="A343" s="13"/>
      <c r="B343" s="1" t="s">
        <v>588</v>
      </c>
      <c r="C343" s="3" t="s">
        <v>19</v>
      </c>
      <c r="D343" s="3" t="s">
        <v>16</v>
      </c>
      <c r="E343" s="3" t="s">
        <v>589</v>
      </c>
      <c r="F343" s="3"/>
      <c r="G343" s="162">
        <f t="shared" si="123"/>
        <v>22.4</v>
      </c>
      <c r="H343" s="163">
        <f t="shared" si="141"/>
        <v>22.4</v>
      </c>
      <c r="I343" s="163">
        <f t="shared" si="141"/>
        <v>0</v>
      </c>
      <c r="J343" s="163">
        <f t="shared" si="141"/>
        <v>0</v>
      </c>
      <c r="K343" s="163">
        <f t="shared" si="141"/>
        <v>0</v>
      </c>
    </row>
    <row r="344" spans="1:11" ht="51">
      <c r="A344" s="13"/>
      <c r="B344" s="1" t="s">
        <v>94</v>
      </c>
      <c r="C344" s="3" t="s">
        <v>19</v>
      </c>
      <c r="D344" s="3" t="s">
        <v>16</v>
      </c>
      <c r="E344" s="3" t="s">
        <v>589</v>
      </c>
      <c r="F344" s="3" t="s">
        <v>79</v>
      </c>
      <c r="G344" s="162">
        <f t="shared" si="123"/>
        <v>22.4</v>
      </c>
      <c r="H344" s="163">
        <f t="shared" si="141"/>
        <v>22.4</v>
      </c>
      <c r="I344" s="163">
        <f t="shared" si="141"/>
        <v>0</v>
      </c>
      <c r="J344" s="163">
        <f t="shared" si="141"/>
        <v>0</v>
      </c>
      <c r="K344" s="163">
        <f t="shared" si="141"/>
        <v>0</v>
      </c>
    </row>
    <row r="345" spans="1:11">
      <c r="A345" s="13"/>
      <c r="B345" s="1" t="s">
        <v>35</v>
      </c>
      <c r="C345" s="3" t="s">
        <v>19</v>
      </c>
      <c r="D345" s="3" t="s">
        <v>16</v>
      </c>
      <c r="E345" s="3" t="s">
        <v>589</v>
      </c>
      <c r="F345" s="3" t="s">
        <v>80</v>
      </c>
      <c r="G345" s="162">
        <f t="shared" si="123"/>
        <v>22.4</v>
      </c>
      <c r="H345" s="163">
        <f>'кор-ка пр 8'!I426</f>
        <v>22.4</v>
      </c>
      <c r="I345" s="163">
        <f>'кор-ка пр 8'!J426</f>
        <v>0</v>
      </c>
      <c r="J345" s="163">
        <f>'кор-ка пр 8'!K426</f>
        <v>0</v>
      </c>
      <c r="K345" s="163">
        <f>'кор-ка пр 8'!L426</f>
        <v>0</v>
      </c>
    </row>
    <row r="346" spans="1:11" ht="178.5">
      <c r="A346" s="13"/>
      <c r="B346" s="1" t="s">
        <v>369</v>
      </c>
      <c r="C346" s="3" t="s">
        <v>19</v>
      </c>
      <c r="D346" s="3" t="s">
        <v>16</v>
      </c>
      <c r="E346" s="3" t="s">
        <v>615</v>
      </c>
      <c r="F346" s="3"/>
      <c r="G346" s="162">
        <f t="shared" si="123"/>
        <v>-15349</v>
      </c>
      <c r="H346" s="163">
        <f>H347</f>
        <v>0</v>
      </c>
      <c r="I346" s="163">
        <f t="shared" ref="I346:K346" si="142">I347</f>
        <v>0</v>
      </c>
      <c r="J346" s="163">
        <f t="shared" si="142"/>
        <v>-15349</v>
      </c>
      <c r="K346" s="163">
        <f t="shared" si="142"/>
        <v>0</v>
      </c>
    </row>
    <row r="347" spans="1:11" ht="51">
      <c r="A347" s="13"/>
      <c r="B347" s="1" t="s">
        <v>94</v>
      </c>
      <c r="C347" s="3" t="s">
        <v>19</v>
      </c>
      <c r="D347" s="3" t="s">
        <v>16</v>
      </c>
      <c r="E347" s="3" t="s">
        <v>615</v>
      </c>
      <c r="F347" s="3" t="s">
        <v>79</v>
      </c>
      <c r="G347" s="162">
        <f t="shared" si="123"/>
        <v>-15349</v>
      </c>
      <c r="H347" s="163">
        <f t="shared" ref="H347:K347" si="143">H348</f>
        <v>0</v>
      </c>
      <c r="I347" s="163">
        <f t="shared" si="143"/>
        <v>0</v>
      </c>
      <c r="J347" s="163">
        <f t="shared" si="143"/>
        <v>-15349</v>
      </c>
      <c r="K347" s="163">
        <f t="shared" si="143"/>
        <v>0</v>
      </c>
    </row>
    <row r="348" spans="1:11">
      <c r="A348" s="13"/>
      <c r="B348" s="1" t="s">
        <v>35</v>
      </c>
      <c r="C348" s="3" t="s">
        <v>19</v>
      </c>
      <c r="D348" s="3" t="s">
        <v>16</v>
      </c>
      <c r="E348" s="3" t="s">
        <v>615</v>
      </c>
      <c r="F348" s="3" t="s">
        <v>80</v>
      </c>
      <c r="G348" s="162">
        <f t="shared" si="123"/>
        <v>-15349</v>
      </c>
      <c r="H348" s="163">
        <f>'кор-ка пр 8'!I431</f>
        <v>0</v>
      </c>
      <c r="I348" s="163">
        <f>'кор-ка пр 8'!J431</f>
        <v>0</v>
      </c>
      <c r="J348" s="163">
        <f>'кор-ка пр 8'!K431</f>
        <v>-15349</v>
      </c>
      <c r="K348" s="163">
        <f>'кор-ка пр 8'!L431</f>
        <v>0</v>
      </c>
    </row>
    <row r="349" spans="1:11" ht="102">
      <c r="A349" s="14"/>
      <c r="B349" s="1" t="s">
        <v>590</v>
      </c>
      <c r="C349" s="3" t="s">
        <v>19</v>
      </c>
      <c r="D349" s="3" t="s">
        <v>16</v>
      </c>
      <c r="E349" s="3" t="s">
        <v>591</v>
      </c>
      <c r="F349" s="3"/>
      <c r="G349" s="162">
        <f>SUM(H349:K349)</f>
        <v>-799.7</v>
      </c>
      <c r="H349" s="163">
        <f>H350</f>
        <v>0</v>
      </c>
      <c r="I349" s="163">
        <f t="shared" ref="I349:K349" si="144">I350+I352</f>
        <v>0</v>
      </c>
      <c r="J349" s="163">
        <f t="shared" si="144"/>
        <v>-799.7</v>
      </c>
      <c r="K349" s="163">
        <f t="shared" si="144"/>
        <v>0</v>
      </c>
    </row>
    <row r="350" spans="1:11" ht="51">
      <c r="A350" s="13"/>
      <c r="B350" s="1" t="s">
        <v>94</v>
      </c>
      <c r="C350" s="3" t="s">
        <v>19</v>
      </c>
      <c r="D350" s="3" t="s">
        <v>16</v>
      </c>
      <c r="E350" s="3" t="s">
        <v>591</v>
      </c>
      <c r="F350" s="3" t="s">
        <v>79</v>
      </c>
      <c r="G350" s="162">
        <f t="shared" ref="G350:G361" si="145">H350+I350+J350+K350</f>
        <v>-799.7</v>
      </c>
      <c r="H350" s="163">
        <f t="shared" ref="H350:K350" si="146">H351</f>
        <v>0</v>
      </c>
      <c r="I350" s="163">
        <f t="shared" si="146"/>
        <v>0</v>
      </c>
      <c r="J350" s="163">
        <f t="shared" si="146"/>
        <v>-799.7</v>
      </c>
      <c r="K350" s="163">
        <f t="shared" si="146"/>
        <v>0</v>
      </c>
    </row>
    <row r="351" spans="1:11">
      <c r="A351" s="13"/>
      <c r="B351" s="1" t="s">
        <v>35</v>
      </c>
      <c r="C351" s="3" t="s">
        <v>19</v>
      </c>
      <c r="D351" s="3" t="s">
        <v>16</v>
      </c>
      <c r="E351" s="3" t="s">
        <v>591</v>
      </c>
      <c r="F351" s="3" t="s">
        <v>80</v>
      </c>
      <c r="G351" s="162">
        <f t="shared" si="145"/>
        <v>-799.7</v>
      </c>
      <c r="H351" s="163">
        <f>'кор-ка пр 8'!I434</f>
        <v>0</v>
      </c>
      <c r="I351" s="163">
        <f>'кор-ка пр 8'!J434</f>
        <v>0</v>
      </c>
      <c r="J351" s="163">
        <f>'кор-ка пр 8'!K434</f>
        <v>-799.7</v>
      </c>
      <c r="K351" s="163">
        <f>'кор-ка пр 8'!L434</f>
        <v>0</v>
      </c>
    </row>
    <row r="352" spans="1:11" ht="114.75">
      <c r="A352" s="13"/>
      <c r="B352" s="1" t="s">
        <v>592</v>
      </c>
      <c r="C352" s="3" t="s">
        <v>19</v>
      </c>
      <c r="D352" s="3" t="s">
        <v>16</v>
      </c>
      <c r="E352" s="3" t="s">
        <v>593</v>
      </c>
      <c r="F352" s="3"/>
      <c r="G352" s="162">
        <f>SUM(H352:K352)</f>
        <v>-8.1</v>
      </c>
      <c r="H352" s="163">
        <f>H353</f>
        <v>-8.1</v>
      </c>
      <c r="I352" s="163">
        <v>0</v>
      </c>
      <c r="J352" s="163">
        <v>0</v>
      </c>
      <c r="K352" s="163">
        <v>0</v>
      </c>
    </row>
    <row r="353" spans="1:11" ht="51">
      <c r="A353" s="13"/>
      <c r="B353" s="1" t="s">
        <v>94</v>
      </c>
      <c r="C353" s="3" t="s">
        <v>19</v>
      </c>
      <c r="D353" s="3" t="s">
        <v>16</v>
      </c>
      <c r="E353" s="3" t="s">
        <v>593</v>
      </c>
      <c r="F353" s="3" t="s">
        <v>79</v>
      </c>
      <c r="G353" s="162">
        <f t="shared" ref="G353:G354" si="147">H353+I353+J353+K353</f>
        <v>-8.1</v>
      </c>
      <c r="H353" s="163">
        <f t="shared" ref="H353:K353" si="148">H354</f>
        <v>-8.1</v>
      </c>
      <c r="I353" s="163">
        <f t="shared" si="148"/>
        <v>0</v>
      </c>
      <c r="J353" s="163">
        <f t="shared" si="148"/>
        <v>0</v>
      </c>
      <c r="K353" s="163">
        <f t="shared" si="148"/>
        <v>0</v>
      </c>
    </row>
    <row r="354" spans="1:11">
      <c r="A354" s="13"/>
      <c r="B354" s="1" t="s">
        <v>35</v>
      </c>
      <c r="C354" s="3" t="s">
        <v>19</v>
      </c>
      <c r="D354" s="3" t="s">
        <v>16</v>
      </c>
      <c r="E354" s="3" t="s">
        <v>593</v>
      </c>
      <c r="F354" s="3" t="s">
        <v>80</v>
      </c>
      <c r="G354" s="162">
        <f t="shared" si="147"/>
        <v>-8.1</v>
      </c>
      <c r="H354" s="163">
        <f>'кор-ка пр 8'!I438</f>
        <v>-8.1</v>
      </c>
      <c r="I354" s="163">
        <f>'кор-ка пр 8'!J438</f>
        <v>0</v>
      </c>
      <c r="J354" s="163">
        <f>'кор-ка пр 8'!K438</f>
        <v>0</v>
      </c>
      <c r="K354" s="163">
        <f>'кор-ка пр 8'!L438</f>
        <v>0</v>
      </c>
    </row>
    <row r="355" spans="1:11" ht="76.5">
      <c r="A355" s="5"/>
      <c r="B355" s="1" t="s">
        <v>643</v>
      </c>
      <c r="C355" s="3" t="s">
        <v>19</v>
      </c>
      <c r="D355" s="3" t="s">
        <v>16</v>
      </c>
      <c r="E355" s="3" t="s">
        <v>644</v>
      </c>
      <c r="F355" s="3"/>
      <c r="G355" s="162">
        <f>SUM(H355:K355)</f>
        <v>342.4</v>
      </c>
      <c r="H355" s="163">
        <f>H356</f>
        <v>342.4</v>
      </c>
      <c r="I355" s="163">
        <f t="shared" ref="I355:K355" si="149">I356</f>
        <v>0</v>
      </c>
      <c r="J355" s="163">
        <f t="shared" si="149"/>
        <v>0</v>
      </c>
      <c r="K355" s="163">
        <f t="shared" si="149"/>
        <v>0</v>
      </c>
    </row>
    <row r="356" spans="1:11" ht="51">
      <c r="A356" s="5"/>
      <c r="B356" s="1" t="s">
        <v>94</v>
      </c>
      <c r="C356" s="3" t="s">
        <v>19</v>
      </c>
      <c r="D356" s="3" t="s">
        <v>16</v>
      </c>
      <c r="E356" s="3" t="s">
        <v>644</v>
      </c>
      <c r="F356" s="3" t="s">
        <v>79</v>
      </c>
      <c r="G356" s="162">
        <f t="shared" ref="G356:G357" si="150">H356+I356+J356+K356</f>
        <v>342.4</v>
      </c>
      <c r="H356" s="163">
        <f>H357</f>
        <v>342.4</v>
      </c>
      <c r="I356" s="163">
        <f>I357</f>
        <v>0</v>
      </c>
      <c r="J356" s="163">
        <f>J357</f>
        <v>0</v>
      </c>
      <c r="K356" s="163">
        <f>K357</f>
        <v>0</v>
      </c>
    </row>
    <row r="357" spans="1:11">
      <c r="A357" s="5"/>
      <c r="B357" s="1" t="s">
        <v>35</v>
      </c>
      <c r="C357" s="3" t="s">
        <v>19</v>
      </c>
      <c r="D357" s="3" t="s">
        <v>16</v>
      </c>
      <c r="E357" s="3" t="s">
        <v>644</v>
      </c>
      <c r="F357" s="3" t="s">
        <v>80</v>
      </c>
      <c r="G357" s="162">
        <f t="shared" si="150"/>
        <v>342.4</v>
      </c>
      <c r="H357" s="163">
        <f>'кор-ка пр 8'!I442</f>
        <v>342.4</v>
      </c>
      <c r="I357" s="163">
        <f>'кор-ка пр 8'!J442</f>
        <v>0</v>
      </c>
      <c r="J357" s="163">
        <f>'кор-ка пр 8'!K442</f>
        <v>0</v>
      </c>
      <c r="K357" s="163">
        <f>'кор-ка пр 8'!L442</f>
        <v>0</v>
      </c>
    </row>
    <row r="358" spans="1:11" hidden="1">
      <c r="A358" s="13"/>
      <c r="B358" s="1" t="s">
        <v>488</v>
      </c>
      <c r="C358" s="3" t="s">
        <v>19</v>
      </c>
      <c r="D358" s="3" t="s">
        <v>16</v>
      </c>
      <c r="E358" s="3" t="s">
        <v>248</v>
      </c>
      <c r="F358" s="3"/>
      <c r="G358" s="162">
        <f t="shared" si="145"/>
        <v>0</v>
      </c>
      <c r="H358" s="163">
        <f>H359</f>
        <v>0</v>
      </c>
      <c r="I358" s="163">
        <f t="shared" ref="I358:K359" si="151">I359</f>
        <v>0</v>
      </c>
      <c r="J358" s="163">
        <f t="shared" si="151"/>
        <v>0</v>
      </c>
      <c r="K358" s="163">
        <f t="shared" si="151"/>
        <v>0</v>
      </c>
    </row>
    <row r="359" spans="1:11" ht="280.5" hidden="1">
      <c r="A359" s="13"/>
      <c r="B359" s="1" t="s">
        <v>620</v>
      </c>
      <c r="C359" s="3" t="s">
        <v>19</v>
      </c>
      <c r="D359" s="3" t="s">
        <v>16</v>
      </c>
      <c r="E359" s="3" t="s">
        <v>490</v>
      </c>
      <c r="F359" s="3"/>
      <c r="G359" s="162">
        <f t="shared" si="145"/>
        <v>0</v>
      </c>
      <c r="H359" s="163">
        <f>H360</f>
        <v>0</v>
      </c>
      <c r="I359" s="163">
        <f t="shared" si="151"/>
        <v>0</v>
      </c>
      <c r="J359" s="163">
        <f t="shared" si="151"/>
        <v>0</v>
      </c>
      <c r="K359" s="163">
        <f t="shared" si="151"/>
        <v>0</v>
      </c>
    </row>
    <row r="360" spans="1:11" hidden="1">
      <c r="A360" s="14"/>
      <c r="B360" s="1" t="s">
        <v>73</v>
      </c>
      <c r="C360" s="3" t="s">
        <v>19</v>
      </c>
      <c r="D360" s="3" t="s">
        <v>16</v>
      </c>
      <c r="E360" s="3" t="s">
        <v>490</v>
      </c>
      <c r="F360" s="3" t="s">
        <v>74</v>
      </c>
      <c r="G360" s="162">
        <f t="shared" si="145"/>
        <v>0</v>
      </c>
      <c r="H360" s="163">
        <f>H361</f>
        <v>0</v>
      </c>
      <c r="I360" s="163">
        <f>I361</f>
        <v>0</v>
      </c>
      <c r="J360" s="163">
        <f>J361</f>
        <v>0</v>
      </c>
      <c r="K360" s="163">
        <f>K361</f>
        <v>0</v>
      </c>
    </row>
    <row r="361" spans="1:11" ht="63.75" hidden="1">
      <c r="A361" s="14"/>
      <c r="B361" s="1" t="s">
        <v>81</v>
      </c>
      <c r="C361" s="3" t="s">
        <v>19</v>
      </c>
      <c r="D361" s="3" t="s">
        <v>16</v>
      </c>
      <c r="E361" s="3" t="s">
        <v>490</v>
      </c>
      <c r="F361" s="3" t="s">
        <v>82</v>
      </c>
      <c r="G361" s="162">
        <f t="shared" si="145"/>
        <v>0</v>
      </c>
      <c r="H361" s="163">
        <f>'кор-ка пр 8'!I447</f>
        <v>0</v>
      </c>
      <c r="I361" s="163">
        <f>'кор-ка пр 8'!J447</f>
        <v>0</v>
      </c>
      <c r="J361" s="163">
        <f>'кор-ка пр 8'!K447</f>
        <v>0</v>
      </c>
      <c r="K361" s="163">
        <f>'кор-ка пр 8'!L447</f>
        <v>0</v>
      </c>
    </row>
    <row r="362" spans="1:11" s="39" customFormat="1">
      <c r="A362" s="13"/>
      <c r="B362" s="6" t="s">
        <v>37</v>
      </c>
      <c r="C362" s="4" t="s">
        <v>19</v>
      </c>
      <c r="D362" s="4" t="s">
        <v>17</v>
      </c>
      <c r="E362" s="4"/>
      <c r="F362" s="4"/>
      <c r="G362" s="162">
        <f>SUM(H362:K362)</f>
        <v>5616.9</v>
      </c>
      <c r="H362" s="162">
        <f>H363+H367+H386</f>
        <v>4314.7999999999993</v>
      </c>
      <c r="I362" s="162">
        <f t="shared" ref="I362:K362" si="152">I363+I367+I386</f>
        <v>0</v>
      </c>
      <c r="J362" s="162">
        <f t="shared" si="152"/>
        <v>1302.0999999999999</v>
      </c>
      <c r="K362" s="162">
        <f t="shared" si="152"/>
        <v>0</v>
      </c>
    </row>
    <row r="363" spans="1:11" s="39" customFormat="1" ht="54" customHeight="1">
      <c r="A363" s="14"/>
      <c r="B363" s="1" t="s">
        <v>465</v>
      </c>
      <c r="C363" s="3" t="s">
        <v>19</v>
      </c>
      <c r="D363" s="3" t="s">
        <v>17</v>
      </c>
      <c r="E363" s="3" t="s">
        <v>214</v>
      </c>
      <c r="F363" s="3"/>
      <c r="G363" s="162">
        <f t="shared" ref="G363:G380" si="153">H363+I363+J363+K363</f>
        <v>1300</v>
      </c>
      <c r="H363" s="163">
        <f>H364</f>
        <v>1300</v>
      </c>
      <c r="I363" s="163">
        <f t="shared" ref="I363:K365" si="154">I364</f>
        <v>0</v>
      </c>
      <c r="J363" s="163">
        <f t="shared" si="154"/>
        <v>0</v>
      </c>
      <c r="K363" s="163">
        <f t="shared" si="154"/>
        <v>0</v>
      </c>
    </row>
    <row r="364" spans="1:11" s="39" customFormat="1" ht="76.5">
      <c r="A364" s="14"/>
      <c r="B364" s="1" t="s">
        <v>466</v>
      </c>
      <c r="C364" s="3" t="s">
        <v>19</v>
      </c>
      <c r="D364" s="3" t="s">
        <v>17</v>
      </c>
      <c r="E364" s="3" t="s">
        <v>215</v>
      </c>
      <c r="F364" s="3"/>
      <c r="G364" s="162">
        <f t="shared" si="153"/>
        <v>1300</v>
      </c>
      <c r="H364" s="163">
        <f>H365</f>
        <v>1300</v>
      </c>
      <c r="I364" s="163">
        <f t="shared" si="154"/>
        <v>0</v>
      </c>
      <c r="J364" s="163">
        <f t="shared" si="154"/>
        <v>0</v>
      </c>
      <c r="K364" s="163">
        <f t="shared" si="154"/>
        <v>0</v>
      </c>
    </row>
    <row r="365" spans="1:11" s="39" customFormat="1" ht="25.5">
      <c r="A365" s="14"/>
      <c r="B365" s="1" t="s">
        <v>58</v>
      </c>
      <c r="C365" s="3" t="s">
        <v>19</v>
      </c>
      <c r="D365" s="3" t="s">
        <v>17</v>
      </c>
      <c r="E365" s="3" t="s">
        <v>215</v>
      </c>
      <c r="F365" s="3" t="s">
        <v>59</v>
      </c>
      <c r="G365" s="162">
        <f t="shared" si="153"/>
        <v>1300</v>
      </c>
      <c r="H365" s="163">
        <f>H366</f>
        <v>1300</v>
      </c>
      <c r="I365" s="163">
        <f t="shared" si="154"/>
        <v>0</v>
      </c>
      <c r="J365" s="163">
        <f t="shared" si="154"/>
        <v>0</v>
      </c>
      <c r="K365" s="163">
        <f t="shared" si="154"/>
        <v>0</v>
      </c>
    </row>
    <row r="366" spans="1:11" s="39" customFormat="1" ht="38.25">
      <c r="A366" s="14"/>
      <c r="B366" s="1" t="s">
        <v>60</v>
      </c>
      <c r="C366" s="3" t="s">
        <v>19</v>
      </c>
      <c r="D366" s="3" t="s">
        <v>17</v>
      </c>
      <c r="E366" s="3" t="s">
        <v>215</v>
      </c>
      <c r="F366" s="3" t="s">
        <v>61</v>
      </c>
      <c r="G366" s="162">
        <f t="shared" si="153"/>
        <v>1300</v>
      </c>
      <c r="H366" s="163">
        <f>'кор-ка пр 8'!I452</f>
        <v>1300</v>
      </c>
      <c r="I366" s="163">
        <f>'кор-ка пр 8'!J452</f>
        <v>0</v>
      </c>
      <c r="J366" s="163">
        <f>'кор-ка пр 8'!K452</f>
        <v>0</v>
      </c>
      <c r="K366" s="163">
        <f>'кор-ка пр 8'!L452</f>
        <v>0</v>
      </c>
    </row>
    <row r="367" spans="1:11" s="39" customFormat="1" ht="51">
      <c r="A367" s="14"/>
      <c r="B367" s="1" t="s">
        <v>134</v>
      </c>
      <c r="C367" s="3" t="s">
        <v>19</v>
      </c>
      <c r="D367" s="3" t="s">
        <v>17</v>
      </c>
      <c r="E367" s="3" t="s">
        <v>219</v>
      </c>
      <c r="F367" s="3"/>
      <c r="G367" s="162">
        <f t="shared" si="153"/>
        <v>4316.8999999999996</v>
      </c>
      <c r="H367" s="163">
        <f>H368</f>
        <v>3014.7999999999997</v>
      </c>
      <c r="I367" s="163">
        <f>I368</f>
        <v>0</v>
      </c>
      <c r="J367" s="163">
        <f>J368</f>
        <v>1302.0999999999999</v>
      </c>
      <c r="K367" s="163">
        <f>K368</f>
        <v>0</v>
      </c>
    </row>
    <row r="368" spans="1:11" s="39" customFormat="1" ht="76.5">
      <c r="A368" s="14"/>
      <c r="B368" s="15" t="s">
        <v>136</v>
      </c>
      <c r="C368" s="3" t="s">
        <v>19</v>
      </c>
      <c r="D368" s="3" t="s">
        <v>17</v>
      </c>
      <c r="E368" s="3" t="s">
        <v>379</v>
      </c>
      <c r="F368" s="3"/>
      <c r="G368" s="162">
        <f t="shared" si="153"/>
        <v>4316.8999999999996</v>
      </c>
      <c r="H368" s="163">
        <f>H369+H372+H375+H378+H381</f>
        <v>3014.7999999999997</v>
      </c>
      <c r="I368" s="163">
        <f t="shared" ref="I368:K368" si="155">I369+I372+I375+I378+I381</f>
        <v>0</v>
      </c>
      <c r="J368" s="163">
        <f t="shared" si="155"/>
        <v>1302.0999999999999</v>
      </c>
      <c r="K368" s="163">
        <f t="shared" si="155"/>
        <v>0</v>
      </c>
    </row>
    <row r="369" spans="1:11" s="39" customFormat="1" ht="191.25" hidden="1">
      <c r="A369" s="11"/>
      <c r="B369" s="34" t="s">
        <v>130</v>
      </c>
      <c r="C369" s="3" t="s">
        <v>19</v>
      </c>
      <c r="D369" s="3" t="s">
        <v>17</v>
      </c>
      <c r="E369" s="3" t="s">
        <v>626</v>
      </c>
      <c r="F369" s="3"/>
      <c r="G369" s="162">
        <f t="shared" ref="G369" si="156">SUM(H369:K369)</f>
        <v>0</v>
      </c>
      <c r="H369" s="163">
        <f>H370</f>
        <v>0</v>
      </c>
      <c r="I369" s="163">
        <f t="shared" ref="I369:K370" si="157">I370</f>
        <v>0</v>
      </c>
      <c r="J369" s="163">
        <f t="shared" si="157"/>
        <v>0</v>
      </c>
      <c r="K369" s="163">
        <f t="shared" si="157"/>
        <v>0</v>
      </c>
    </row>
    <row r="370" spans="1:11" s="39" customFormat="1" ht="25.5" hidden="1">
      <c r="A370" s="11"/>
      <c r="B370" s="1" t="s">
        <v>58</v>
      </c>
      <c r="C370" s="3" t="s">
        <v>19</v>
      </c>
      <c r="D370" s="3" t="s">
        <v>17</v>
      </c>
      <c r="E370" s="3" t="s">
        <v>626</v>
      </c>
      <c r="F370" s="3" t="s">
        <v>59</v>
      </c>
      <c r="G370" s="162">
        <f>SUM(H370:K370)</f>
        <v>0</v>
      </c>
      <c r="H370" s="163">
        <f>H371</f>
        <v>0</v>
      </c>
      <c r="I370" s="163">
        <f t="shared" si="157"/>
        <v>0</v>
      </c>
      <c r="J370" s="163">
        <f t="shared" si="157"/>
        <v>0</v>
      </c>
      <c r="K370" s="163">
        <f t="shared" si="157"/>
        <v>0</v>
      </c>
    </row>
    <row r="371" spans="1:11" s="39" customFormat="1" ht="38.25" hidden="1">
      <c r="A371" s="11"/>
      <c r="B371" s="1" t="s">
        <v>60</v>
      </c>
      <c r="C371" s="3" t="s">
        <v>19</v>
      </c>
      <c r="D371" s="3" t="s">
        <v>17</v>
      </c>
      <c r="E371" s="3" t="s">
        <v>626</v>
      </c>
      <c r="F371" s="3" t="s">
        <v>61</v>
      </c>
      <c r="G371" s="162">
        <f t="shared" ref="G371" si="158">H371+I371+J371+K371</f>
        <v>0</v>
      </c>
      <c r="H371" s="163">
        <f>'кор-ка пр 8'!I458</f>
        <v>0</v>
      </c>
      <c r="I371" s="163">
        <f>'кор-ка пр 8'!J458</f>
        <v>0</v>
      </c>
      <c r="J371" s="163">
        <f>'кор-ка пр 8'!K458</f>
        <v>0</v>
      </c>
      <c r="K371" s="163">
        <f>'кор-ка пр 8'!L458</f>
        <v>0</v>
      </c>
    </row>
    <row r="372" spans="1:11" s="39" customFormat="1" ht="51" hidden="1">
      <c r="A372" s="11"/>
      <c r="B372" s="39" t="s">
        <v>608</v>
      </c>
      <c r="C372" s="3" t="s">
        <v>19</v>
      </c>
      <c r="D372" s="3" t="s">
        <v>17</v>
      </c>
      <c r="E372" s="3" t="s">
        <v>627</v>
      </c>
      <c r="F372" s="3"/>
      <c r="G372" s="162">
        <f>SUM(H372:K372)</f>
        <v>0</v>
      </c>
      <c r="H372" s="163">
        <f>H373</f>
        <v>0</v>
      </c>
      <c r="I372" s="163">
        <f t="shared" ref="I372:K373" si="159">I373</f>
        <v>0</v>
      </c>
      <c r="J372" s="163">
        <f t="shared" si="159"/>
        <v>0</v>
      </c>
      <c r="K372" s="163">
        <f t="shared" si="159"/>
        <v>0</v>
      </c>
    </row>
    <row r="373" spans="1:11" s="39" customFormat="1" ht="25.5" hidden="1">
      <c r="A373" s="11"/>
      <c r="B373" s="1" t="s">
        <v>58</v>
      </c>
      <c r="C373" s="3" t="s">
        <v>19</v>
      </c>
      <c r="D373" s="3" t="s">
        <v>17</v>
      </c>
      <c r="E373" s="3" t="s">
        <v>627</v>
      </c>
      <c r="F373" s="3" t="s">
        <v>59</v>
      </c>
      <c r="G373" s="162">
        <f t="shared" ref="G373:G374" si="160">H373+I373+J373+K373</f>
        <v>0</v>
      </c>
      <c r="H373" s="163">
        <f>H374</f>
        <v>0</v>
      </c>
      <c r="I373" s="163">
        <f t="shared" si="159"/>
        <v>0</v>
      </c>
      <c r="J373" s="163">
        <f t="shared" si="159"/>
        <v>0</v>
      </c>
      <c r="K373" s="163">
        <f t="shared" si="159"/>
        <v>0</v>
      </c>
    </row>
    <row r="374" spans="1:11" s="39" customFormat="1" ht="38.25" hidden="1">
      <c r="A374" s="11"/>
      <c r="B374" s="1" t="s">
        <v>60</v>
      </c>
      <c r="C374" s="3" t="s">
        <v>19</v>
      </c>
      <c r="D374" s="3" t="s">
        <v>17</v>
      </c>
      <c r="E374" s="3" t="s">
        <v>627</v>
      </c>
      <c r="F374" s="3" t="s">
        <v>61</v>
      </c>
      <c r="G374" s="162">
        <f t="shared" si="160"/>
        <v>0</v>
      </c>
      <c r="H374" s="163">
        <f>'кор-ка пр 8'!I462</f>
        <v>0</v>
      </c>
      <c r="I374" s="163">
        <f>'кор-ка пр 8'!J462</f>
        <v>0</v>
      </c>
      <c r="J374" s="163">
        <f>'кор-ка пр 8'!K462</f>
        <v>0</v>
      </c>
      <c r="K374" s="163">
        <f>'кор-ка пр 8'!L462</f>
        <v>0</v>
      </c>
    </row>
    <row r="375" spans="1:11" s="39" customFormat="1" ht="76.5">
      <c r="A375" s="14"/>
      <c r="B375" s="1" t="s">
        <v>594</v>
      </c>
      <c r="C375" s="3" t="s">
        <v>19</v>
      </c>
      <c r="D375" s="3" t="s">
        <v>17</v>
      </c>
      <c r="E375" s="3" t="s">
        <v>487</v>
      </c>
      <c r="F375" s="3"/>
      <c r="G375" s="162">
        <f t="shared" si="153"/>
        <v>1302.0999999999999</v>
      </c>
      <c r="H375" s="163">
        <f t="shared" ref="H375:K375" si="161">H377</f>
        <v>0</v>
      </c>
      <c r="I375" s="163">
        <f t="shared" si="161"/>
        <v>0</v>
      </c>
      <c r="J375" s="163">
        <f t="shared" si="161"/>
        <v>1302.0999999999999</v>
      </c>
      <c r="K375" s="163">
        <f t="shared" si="161"/>
        <v>0</v>
      </c>
    </row>
    <row r="376" spans="1:11" ht="51">
      <c r="A376" s="13"/>
      <c r="B376" s="1" t="s">
        <v>94</v>
      </c>
      <c r="C376" s="3" t="s">
        <v>19</v>
      </c>
      <c r="D376" s="3" t="s">
        <v>17</v>
      </c>
      <c r="E376" s="3" t="s">
        <v>487</v>
      </c>
      <c r="F376" s="3" t="s">
        <v>79</v>
      </c>
      <c r="G376" s="162">
        <f t="shared" si="153"/>
        <v>1302.0999999999999</v>
      </c>
      <c r="H376" s="163">
        <f t="shared" ref="H376:K376" si="162">H377</f>
        <v>0</v>
      </c>
      <c r="I376" s="163">
        <f t="shared" si="162"/>
        <v>0</v>
      </c>
      <c r="J376" s="163">
        <f t="shared" si="162"/>
        <v>1302.0999999999999</v>
      </c>
      <c r="K376" s="163">
        <f t="shared" si="162"/>
        <v>0</v>
      </c>
    </row>
    <row r="377" spans="1:11">
      <c r="A377" s="13"/>
      <c r="B377" s="1" t="s">
        <v>35</v>
      </c>
      <c r="C377" s="3" t="s">
        <v>19</v>
      </c>
      <c r="D377" s="3" t="s">
        <v>17</v>
      </c>
      <c r="E377" s="3" t="s">
        <v>487</v>
      </c>
      <c r="F377" s="3" t="s">
        <v>80</v>
      </c>
      <c r="G377" s="162">
        <f t="shared" si="153"/>
        <v>1302.0999999999999</v>
      </c>
      <c r="H377" s="163">
        <f>'кор-ка пр 8'!I466</f>
        <v>0</v>
      </c>
      <c r="I377" s="163">
        <f>'кор-ка пр 8'!J466</f>
        <v>0</v>
      </c>
      <c r="J377" s="163">
        <f>'кор-ка пр 8'!K466</f>
        <v>1302.0999999999999</v>
      </c>
      <c r="K377" s="163">
        <f>'кор-ка пр 8'!L466</f>
        <v>0</v>
      </c>
    </row>
    <row r="378" spans="1:11" ht="51">
      <c r="A378" s="13"/>
      <c r="B378" s="1" t="s">
        <v>595</v>
      </c>
      <c r="C378" s="3" t="s">
        <v>19</v>
      </c>
      <c r="D378" s="3" t="s">
        <v>17</v>
      </c>
      <c r="E378" s="3" t="s">
        <v>596</v>
      </c>
      <c r="F378" s="3"/>
      <c r="G378" s="162">
        <f t="shared" si="153"/>
        <v>13.2</v>
      </c>
      <c r="H378" s="163">
        <f t="shared" ref="H378:K379" si="163">H379</f>
        <v>13.2</v>
      </c>
      <c r="I378" s="163">
        <f t="shared" si="163"/>
        <v>0</v>
      </c>
      <c r="J378" s="163">
        <f t="shared" si="163"/>
        <v>0</v>
      </c>
      <c r="K378" s="163">
        <f t="shared" si="163"/>
        <v>0</v>
      </c>
    </row>
    <row r="379" spans="1:11" ht="51">
      <c r="A379" s="13"/>
      <c r="B379" s="1" t="s">
        <v>94</v>
      </c>
      <c r="C379" s="3" t="s">
        <v>19</v>
      </c>
      <c r="D379" s="3" t="s">
        <v>17</v>
      </c>
      <c r="E379" s="3" t="s">
        <v>596</v>
      </c>
      <c r="F379" s="3" t="s">
        <v>79</v>
      </c>
      <c r="G379" s="162">
        <f t="shared" si="153"/>
        <v>13.2</v>
      </c>
      <c r="H379" s="163">
        <f t="shared" si="163"/>
        <v>13.2</v>
      </c>
      <c r="I379" s="163">
        <f t="shared" si="163"/>
        <v>0</v>
      </c>
      <c r="J379" s="163">
        <f t="shared" si="163"/>
        <v>0</v>
      </c>
      <c r="K379" s="163">
        <f t="shared" si="163"/>
        <v>0</v>
      </c>
    </row>
    <row r="380" spans="1:11">
      <c r="A380" s="13"/>
      <c r="B380" s="1" t="s">
        <v>35</v>
      </c>
      <c r="C380" s="3" t="s">
        <v>19</v>
      </c>
      <c r="D380" s="3" t="s">
        <v>17</v>
      </c>
      <c r="E380" s="3" t="s">
        <v>596</v>
      </c>
      <c r="F380" s="3" t="s">
        <v>80</v>
      </c>
      <c r="G380" s="162">
        <f t="shared" si="153"/>
        <v>13.2</v>
      </c>
      <c r="H380" s="163">
        <f>'кор-ка пр 8'!I470</f>
        <v>13.2</v>
      </c>
      <c r="I380" s="163">
        <f>'кор-ка пр 8'!J470</f>
        <v>0</v>
      </c>
      <c r="J380" s="163">
        <f>'кор-ка пр 8'!K470</f>
        <v>0</v>
      </c>
      <c r="K380" s="163">
        <f>'кор-ка пр 8'!L470</f>
        <v>0</v>
      </c>
    </row>
    <row r="381" spans="1:11" s="39" customFormat="1" ht="89.25">
      <c r="A381" s="14"/>
      <c r="B381" s="15" t="s">
        <v>135</v>
      </c>
      <c r="C381" s="3" t="s">
        <v>19</v>
      </c>
      <c r="D381" s="3" t="s">
        <v>17</v>
      </c>
      <c r="E381" s="3" t="s">
        <v>380</v>
      </c>
      <c r="F381" s="3"/>
      <c r="G381" s="162">
        <f>H381+I381+J381+K381</f>
        <v>3001.6</v>
      </c>
      <c r="H381" s="163">
        <f>H382+H384</f>
        <v>3001.6</v>
      </c>
      <c r="I381" s="163">
        <f t="shared" ref="I381:K381" si="164">I385</f>
        <v>0</v>
      </c>
      <c r="J381" s="163">
        <f t="shared" si="164"/>
        <v>0</v>
      </c>
      <c r="K381" s="163">
        <f t="shared" si="164"/>
        <v>0</v>
      </c>
    </row>
    <row r="382" spans="1:11" s="39" customFormat="1" ht="25.5">
      <c r="A382" s="11"/>
      <c r="B382" s="1" t="s">
        <v>58</v>
      </c>
      <c r="C382" s="3" t="s">
        <v>19</v>
      </c>
      <c r="D382" s="3" t="s">
        <v>17</v>
      </c>
      <c r="E382" s="3" t="s">
        <v>380</v>
      </c>
      <c r="F382" s="3" t="s">
        <v>59</v>
      </c>
      <c r="G382" s="162">
        <f t="shared" ref="G382:G383" si="165">SUM(H382:K382)</f>
        <v>2619.6</v>
      </c>
      <c r="H382" s="163">
        <f>H383</f>
        <v>2619.6</v>
      </c>
      <c r="I382" s="163">
        <f>I383</f>
        <v>0</v>
      </c>
      <c r="J382" s="163">
        <f>J383</f>
        <v>0</v>
      </c>
      <c r="K382" s="163">
        <f>K383</f>
        <v>0</v>
      </c>
    </row>
    <row r="383" spans="1:11" s="39" customFormat="1" ht="38.25">
      <c r="A383" s="11"/>
      <c r="B383" s="1" t="s">
        <v>60</v>
      </c>
      <c r="C383" s="3" t="s">
        <v>19</v>
      </c>
      <c r="D383" s="3" t="s">
        <v>17</v>
      </c>
      <c r="E383" s="3" t="s">
        <v>380</v>
      </c>
      <c r="F383" s="3" t="s">
        <v>61</v>
      </c>
      <c r="G383" s="162">
        <f t="shared" si="165"/>
        <v>2619.6</v>
      </c>
      <c r="H383" s="163">
        <f>'кор-ка пр 8'!I474</f>
        <v>2619.6</v>
      </c>
      <c r="I383" s="163">
        <f>J384</f>
        <v>0</v>
      </c>
      <c r="J383" s="163">
        <f>K384</f>
        <v>0</v>
      </c>
      <c r="K383" s="163">
        <f>L384</f>
        <v>0</v>
      </c>
    </row>
    <row r="384" spans="1:11" ht="51">
      <c r="A384" s="13"/>
      <c r="B384" s="1" t="s">
        <v>94</v>
      </c>
      <c r="C384" s="3" t="s">
        <v>19</v>
      </c>
      <c r="D384" s="3" t="s">
        <v>17</v>
      </c>
      <c r="E384" s="3" t="s">
        <v>380</v>
      </c>
      <c r="F384" s="3" t="s">
        <v>79</v>
      </c>
      <c r="G384" s="162">
        <f t="shared" ref="G384:G385" si="166">H384+I384+J384+K384</f>
        <v>382.00000000000011</v>
      </c>
      <c r="H384" s="163">
        <f t="shared" ref="H384:K384" si="167">H385</f>
        <v>382.00000000000011</v>
      </c>
      <c r="I384" s="163">
        <f t="shared" si="167"/>
        <v>0</v>
      </c>
      <c r="J384" s="163">
        <f t="shared" si="167"/>
        <v>0</v>
      </c>
      <c r="K384" s="163">
        <f t="shared" si="167"/>
        <v>0</v>
      </c>
    </row>
    <row r="385" spans="1:11">
      <c r="A385" s="13"/>
      <c r="B385" s="1" t="s">
        <v>35</v>
      </c>
      <c r="C385" s="3" t="s">
        <v>19</v>
      </c>
      <c r="D385" s="3" t="s">
        <v>17</v>
      </c>
      <c r="E385" s="3" t="s">
        <v>380</v>
      </c>
      <c r="F385" s="3" t="s">
        <v>80</v>
      </c>
      <c r="G385" s="162">
        <f t="shared" si="166"/>
        <v>382.00000000000011</v>
      </c>
      <c r="H385" s="163">
        <f>'кор-ка пр 8'!I477</f>
        <v>382.00000000000011</v>
      </c>
      <c r="I385" s="163">
        <f>'кор-ка пр 8'!J477</f>
        <v>0</v>
      </c>
      <c r="J385" s="163">
        <f>'кор-ка пр 8'!K477</f>
        <v>0</v>
      </c>
      <c r="K385" s="163">
        <f>'кор-ка пр 8'!L477</f>
        <v>0</v>
      </c>
    </row>
    <row r="386" spans="1:11" s="39" customFormat="1" hidden="1">
      <c r="A386" s="14"/>
      <c r="B386" s="6" t="s">
        <v>488</v>
      </c>
      <c r="C386" s="3" t="s">
        <v>19</v>
      </c>
      <c r="D386" s="3" t="s">
        <v>17</v>
      </c>
      <c r="E386" s="3" t="s">
        <v>248</v>
      </c>
      <c r="F386" s="4"/>
      <c r="G386" s="162">
        <f>H386</f>
        <v>0</v>
      </c>
      <c r="H386" s="163">
        <f>H387</f>
        <v>0</v>
      </c>
      <c r="I386" s="163">
        <f t="shared" ref="I386:K388" si="168">I387</f>
        <v>0</v>
      </c>
      <c r="J386" s="163">
        <f t="shared" si="168"/>
        <v>0</v>
      </c>
      <c r="K386" s="163">
        <f t="shared" si="168"/>
        <v>0</v>
      </c>
    </row>
    <row r="387" spans="1:11" s="39" customFormat="1" hidden="1">
      <c r="A387" s="14"/>
      <c r="B387" s="1" t="s">
        <v>258</v>
      </c>
      <c r="C387" s="3" t="s">
        <v>19</v>
      </c>
      <c r="D387" s="3" t="s">
        <v>17</v>
      </c>
      <c r="E387" s="3" t="s">
        <v>257</v>
      </c>
      <c r="F387" s="4"/>
      <c r="G387" s="162">
        <f>H387</f>
        <v>0</v>
      </c>
      <c r="H387" s="163">
        <f>H388</f>
        <v>0</v>
      </c>
      <c r="I387" s="163">
        <f t="shared" si="168"/>
        <v>0</v>
      </c>
      <c r="J387" s="163">
        <f t="shared" si="168"/>
        <v>0</v>
      </c>
      <c r="K387" s="163">
        <f t="shared" si="168"/>
        <v>0</v>
      </c>
    </row>
    <row r="388" spans="1:11" s="39" customFormat="1" ht="25.5" hidden="1">
      <c r="A388" s="14"/>
      <c r="B388" s="1" t="s">
        <v>58</v>
      </c>
      <c r="C388" s="3" t="s">
        <v>19</v>
      </c>
      <c r="D388" s="3" t="s">
        <v>17</v>
      </c>
      <c r="E388" s="3" t="s">
        <v>257</v>
      </c>
      <c r="F388" s="3" t="s">
        <v>59</v>
      </c>
      <c r="G388" s="162">
        <f t="shared" ref="G388:G389" si="169">SUM(H388:K388)</f>
        <v>0</v>
      </c>
      <c r="H388" s="163">
        <f>H389</f>
        <v>0</v>
      </c>
      <c r="I388" s="163">
        <f t="shared" si="168"/>
        <v>0</v>
      </c>
      <c r="J388" s="163">
        <f t="shared" si="168"/>
        <v>0</v>
      </c>
      <c r="K388" s="163">
        <f t="shared" si="168"/>
        <v>0</v>
      </c>
    </row>
    <row r="389" spans="1:11" s="39" customFormat="1" ht="38.25" hidden="1">
      <c r="A389" s="14"/>
      <c r="B389" s="1" t="s">
        <v>60</v>
      </c>
      <c r="C389" s="3" t="s">
        <v>19</v>
      </c>
      <c r="D389" s="3" t="s">
        <v>17</v>
      </c>
      <c r="E389" s="3" t="s">
        <v>257</v>
      </c>
      <c r="F389" s="3" t="s">
        <v>61</v>
      </c>
      <c r="G389" s="162">
        <f t="shared" si="169"/>
        <v>0</v>
      </c>
      <c r="H389" s="163">
        <f>'кор-ка пр 8'!I482</f>
        <v>0</v>
      </c>
      <c r="I389" s="163">
        <f>'кор-ка пр 8'!J482</f>
        <v>0</v>
      </c>
      <c r="J389" s="163">
        <f>'кор-ка пр 8'!K482</f>
        <v>0</v>
      </c>
      <c r="K389" s="163">
        <f>'кор-ка пр 8'!L482</f>
        <v>0</v>
      </c>
    </row>
    <row r="390" spans="1:11" s="39" customFormat="1" ht="25.5">
      <c r="A390" s="13"/>
      <c r="B390" s="6" t="s">
        <v>28</v>
      </c>
      <c r="C390" s="4" t="s">
        <v>19</v>
      </c>
      <c r="D390" s="4" t="s">
        <v>19</v>
      </c>
      <c r="E390" s="4"/>
      <c r="F390" s="4"/>
      <c r="G390" s="162">
        <f>H390+I390+J390+K390</f>
        <v>702.7</v>
      </c>
      <c r="H390" s="162">
        <f>H391+H395+H404+H412+H416</f>
        <v>702.7</v>
      </c>
      <c r="I390" s="162">
        <f t="shared" ref="I390:K390" si="170">I391+I395+I404+I412+I416</f>
        <v>0</v>
      </c>
      <c r="J390" s="162">
        <f t="shared" si="170"/>
        <v>0</v>
      </c>
      <c r="K390" s="162">
        <f t="shared" si="170"/>
        <v>0</v>
      </c>
    </row>
    <row r="391" spans="1:11" s="39" customFormat="1" ht="63.75" hidden="1">
      <c r="A391" s="14"/>
      <c r="B391" s="1" t="s">
        <v>105</v>
      </c>
      <c r="C391" s="3" t="s">
        <v>19</v>
      </c>
      <c r="D391" s="3" t="s">
        <v>19</v>
      </c>
      <c r="E391" s="3" t="s">
        <v>227</v>
      </c>
      <c r="F391" s="3"/>
      <c r="G391" s="162">
        <f>H391+I391+J391+K391</f>
        <v>0</v>
      </c>
      <c r="H391" s="163">
        <f>H392</f>
        <v>0</v>
      </c>
      <c r="I391" s="163">
        <f>I393</f>
        <v>0</v>
      </c>
      <c r="J391" s="163">
        <f>J393</f>
        <v>0</v>
      </c>
      <c r="K391" s="163">
        <f>K393</f>
        <v>0</v>
      </c>
    </row>
    <row r="392" spans="1:11" s="39" customFormat="1" ht="76.5" hidden="1">
      <c r="A392" s="14"/>
      <c r="B392" s="1" t="s">
        <v>484</v>
      </c>
      <c r="C392" s="3" t="s">
        <v>485</v>
      </c>
      <c r="D392" s="3" t="s">
        <v>19</v>
      </c>
      <c r="E392" s="3" t="s">
        <v>483</v>
      </c>
      <c r="F392" s="3"/>
      <c r="G392" s="162">
        <f>SUM(H392:K392)</f>
        <v>0</v>
      </c>
      <c r="H392" s="163">
        <f>H393</f>
        <v>0</v>
      </c>
      <c r="I392" s="163">
        <f t="shared" ref="I392:K393" si="171">I393</f>
        <v>0</v>
      </c>
      <c r="J392" s="163">
        <f t="shared" si="171"/>
        <v>0</v>
      </c>
      <c r="K392" s="163">
        <f t="shared" si="171"/>
        <v>0</v>
      </c>
    </row>
    <row r="393" spans="1:11" s="39" customFormat="1" hidden="1">
      <c r="A393" s="14"/>
      <c r="B393" s="1" t="s">
        <v>73</v>
      </c>
      <c r="C393" s="3" t="s">
        <v>19</v>
      </c>
      <c r="D393" s="3" t="s">
        <v>19</v>
      </c>
      <c r="E393" s="3" t="s">
        <v>483</v>
      </c>
      <c r="F393" s="3" t="s">
        <v>74</v>
      </c>
      <c r="G393" s="162">
        <f>H393+I393+J393+K393</f>
        <v>0</v>
      </c>
      <c r="H393" s="163">
        <f>H394</f>
        <v>0</v>
      </c>
      <c r="I393" s="163">
        <f t="shared" si="171"/>
        <v>0</v>
      </c>
      <c r="J393" s="163">
        <f t="shared" si="171"/>
        <v>0</v>
      </c>
      <c r="K393" s="163">
        <f t="shared" si="171"/>
        <v>0</v>
      </c>
    </row>
    <row r="394" spans="1:11" s="39" customFormat="1" ht="63.75" hidden="1">
      <c r="A394" s="14"/>
      <c r="B394" s="1" t="s">
        <v>81</v>
      </c>
      <c r="C394" s="3" t="s">
        <v>19</v>
      </c>
      <c r="D394" s="3" t="s">
        <v>19</v>
      </c>
      <c r="E394" s="3" t="s">
        <v>483</v>
      </c>
      <c r="F394" s="3" t="s">
        <v>82</v>
      </c>
      <c r="G394" s="162">
        <f>H394+I394+J394+K394</f>
        <v>0</v>
      </c>
      <c r="H394" s="163">
        <f>'кор-ка пр 8'!I488</f>
        <v>0</v>
      </c>
      <c r="I394" s="163">
        <f>'кор-ка пр 8'!J488</f>
        <v>0</v>
      </c>
      <c r="J394" s="163">
        <f>'кор-ка пр 8'!K488</f>
        <v>0</v>
      </c>
      <c r="K394" s="163">
        <f>'кор-ка пр 8'!L488</f>
        <v>0</v>
      </c>
    </row>
    <row r="395" spans="1:11" ht="51" hidden="1">
      <c r="A395" s="14"/>
      <c r="B395" s="1" t="s">
        <v>129</v>
      </c>
      <c r="C395" s="3" t="s">
        <v>19</v>
      </c>
      <c r="D395" s="3" t="s">
        <v>19</v>
      </c>
      <c r="E395" s="3" t="s">
        <v>175</v>
      </c>
      <c r="F395" s="3"/>
      <c r="G395" s="162">
        <f t="shared" ref="G395:G397" si="172">H395+I395+J395+K395</f>
        <v>0</v>
      </c>
      <c r="H395" s="163">
        <f>H397</f>
        <v>0</v>
      </c>
      <c r="I395" s="163">
        <f t="shared" ref="I395:K395" si="173">I397</f>
        <v>0</v>
      </c>
      <c r="J395" s="163">
        <f t="shared" si="173"/>
        <v>0</v>
      </c>
      <c r="K395" s="163">
        <f t="shared" si="173"/>
        <v>0</v>
      </c>
    </row>
    <row r="396" spans="1:11" ht="89.25" hidden="1">
      <c r="A396" s="14"/>
      <c r="B396" s="1" t="s">
        <v>486</v>
      </c>
      <c r="C396" s="3" t="s">
        <v>19</v>
      </c>
      <c r="D396" s="3" t="s">
        <v>19</v>
      </c>
      <c r="E396" s="3" t="s">
        <v>176</v>
      </c>
      <c r="F396" s="3"/>
      <c r="G396" s="162">
        <f t="shared" si="172"/>
        <v>0</v>
      </c>
      <c r="H396" s="163">
        <f>H397</f>
        <v>0</v>
      </c>
      <c r="I396" s="163">
        <f t="shared" ref="I396:K396" si="174">I397</f>
        <v>0</v>
      </c>
      <c r="J396" s="163">
        <f t="shared" si="174"/>
        <v>0</v>
      </c>
      <c r="K396" s="163">
        <f t="shared" si="174"/>
        <v>0</v>
      </c>
    </row>
    <row r="397" spans="1:11" s="39" customFormat="1" ht="114.75" hidden="1">
      <c r="A397" s="14"/>
      <c r="B397" s="1" t="s">
        <v>536</v>
      </c>
      <c r="C397" s="3" t="s">
        <v>19</v>
      </c>
      <c r="D397" s="3" t="s">
        <v>19</v>
      </c>
      <c r="E397" s="3" t="s">
        <v>381</v>
      </c>
      <c r="F397" s="3"/>
      <c r="G397" s="162">
        <f t="shared" si="172"/>
        <v>0</v>
      </c>
      <c r="H397" s="163">
        <f>H398+H400+H402</f>
        <v>0</v>
      </c>
      <c r="I397" s="163">
        <f>I398+I400+I402</f>
        <v>0</v>
      </c>
      <c r="J397" s="163">
        <f>J398+J400+J402</f>
        <v>0</v>
      </c>
      <c r="K397" s="163">
        <f>K398+K400+K402</f>
        <v>0</v>
      </c>
    </row>
    <row r="398" spans="1:11" s="39" customFormat="1" ht="89.25" hidden="1">
      <c r="A398" s="14"/>
      <c r="B398" s="1" t="s">
        <v>56</v>
      </c>
      <c r="C398" s="3" t="s">
        <v>19</v>
      </c>
      <c r="D398" s="3" t="s">
        <v>19</v>
      </c>
      <c r="E398" s="3" t="s">
        <v>381</v>
      </c>
      <c r="F398" s="3" t="s">
        <v>57</v>
      </c>
      <c r="G398" s="162">
        <f>G399</f>
        <v>0</v>
      </c>
      <c r="H398" s="163">
        <f>H399</f>
        <v>0</v>
      </c>
      <c r="I398" s="163">
        <f>I399</f>
        <v>0</v>
      </c>
      <c r="J398" s="163">
        <f>J399</f>
        <v>0</v>
      </c>
      <c r="K398" s="163">
        <f>K399</f>
        <v>0</v>
      </c>
    </row>
    <row r="399" spans="1:11" s="39" customFormat="1" ht="25.5" hidden="1">
      <c r="A399" s="14"/>
      <c r="B399" s="1" t="s">
        <v>69</v>
      </c>
      <c r="C399" s="3" t="s">
        <v>19</v>
      </c>
      <c r="D399" s="3" t="s">
        <v>19</v>
      </c>
      <c r="E399" s="3" t="s">
        <v>381</v>
      </c>
      <c r="F399" s="3" t="s">
        <v>70</v>
      </c>
      <c r="G399" s="162">
        <f t="shared" ref="G399:G403" si="175">SUM(H399:K399)</f>
        <v>0</v>
      </c>
      <c r="H399" s="163">
        <f>'кор-ка пр 8'!I493</f>
        <v>0</v>
      </c>
      <c r="I399" s="163">
        <f>'кор-ка пр 8'!J493</f>
        <v>0</v>
      </c>
      <c r="J399" s="163">
        <f>'кор-ка пр 8'!K493</f>
        <v>0</v>
      </c>
      <c r="K399" s="163">
        <f>'кор-ка пр 8'!L493</f>
        <v>0</v>
      </c>
    </row>
    <row r="400" spans="1:11" s="39" customFormat="1" ht="38.25" hidden="1">
      <c r="A400" s="14"/>
      <c r="B400" s="1" t="s">
        <v>97</v>
      </c>
      <c r="C400" s="3" t="s">
        <v>19</v>
      </c>
      <c r="D400" s="3" t="s">
        <v>19</v>
      </c>
      <c r="E400" s="3" t="s">
        <v>381</v>
      </c>
      <c r="F400" s="3" t="s">
        <v>59</v>
      </c>
      <c r="G400" s="162">
        <f t="shared" si="175"/>
        <v>0</v>
      </c>
      <c r="H400" s="163">
        <f>H401</f>
        <v>0</v>
      </c>
      <c r="I400" s="163">
        <f>I401</f>
        <v>0</v>
      </c>
      <c r="J400" s="163">
        <f>J401</f>
        <v>0</v>
      </c>
      <c r="K400" s="163">
        <f>K401</f>
        <v>0</v>
      </c>
    </row>
    <row r="401" spans="1:11" s="39" customFormat="1" ht="38.25" hidden="1">
      <c r="A401" s="14"/>
      <c r="B401" s="1" t="s">
        <v>60</v>
      </c>
      <c r="C401" s="3" t="s">
        <v>19</v>
      </c>
      <c r="D401" s="3" t="s">
        <v>19</v>
      </c>
      <c r="E401" s="3" t="s">
        <v>381</v>
      </c>
      <c r="F401" s="3" t="s">
        <v>61</v>
      </c>
      <c r="G401" s="162">
        <f t="shared" si="175"/>
        <v>0</v>
      </c>
      <c r="H401" s="163">
        <f>'кор-ка пр 8'!I497</f>
        <v>0</v>
      </c>
      <c r="I401" s="163">
        <f>'кор-ка пр 8'!J497</f>
        <v>0</v>
      </c>
      <c r="J401" s="163">
        <f>'кор-ка пр 8'!K497</f>
        <v>0</v>
      </c>
      <c r="K401" s="163">
        <f>'кор-ка пр 8'!L497</f>
        <v>0</v>
      </c>
    </row>
    <row r="402" spans="1:11" s="39" customFormat="1" hidden="1">
      <c r="A402" s="14"/>
      <c r="B402" s="1" t="s">
        <v>73</v>
      </c>
      <c r="C402" s="3" t="s">
        <v>19</v>
      </c>
      <c r="D402" s="3" t="s">
        <v>19</v>
      </c>
      <c r="E402" s="3" t="s">
        <v>381</v>
      </c>
      <c r="F402" s="3" t="s">
        <v>74</v>
      </c>
      <c r="G402" s="162">
        <f t="shared" si="175"/>
        <v>0</v>
      </c>
      <c r="H402" s="163">
        <f>H403</f>
        <v>0</v>
      </c>
      <c r="I402" s="163">
        <f t="shared" ref="I402:K402" si="176">I403</f>
        <v>0</v>
      </c>
      <c r="J402" s="163">
        <f t="shared" si="176"/>
        <v>0</v>
      </c>
      <c r="K402" s="163">
        <f t="shared" si="176"/>
        <v>0</v>
      </c>
    </row>
    <row r="403" spans="1:11" s="39" customFormat="1" ht="25.5" hidden="1">
      <c r="A403" s="14"/>
      <c r="B403" s="1" t="s">
        <v>75</v>
      </c>
      <c r="C403" s="3" t="s">
        <v>19</v>
      </c>
      <c r="D403" s="3" t="s">
        <v>19</v>
      </c>
      <c r="E403" s="3" t="s">
        <v>381</v>
      </c>
      <c r="F403" s="3" t="s">
        <v>76</v>
      </c>
      <c r="G403" s="162">
        <f t="shared" si="175"/>
        <v>0</v>
      </c>
      <c r="H403" s="163">
        <f>'кор-ка пр 8'!I501</f>
        <v>0</v>
      </c>
      <c r="I403" s="163">
        <f>'кор-ка пр 8'!J501</f>
        <v>0</v>
      </c>
      <c r="J403" s="163">
        <f>'кор-ка пр 8'!K501</f>
        <v>0</v>
      </c>
      <c r="K403" s="163">
        <f>'кор-ка пр 8'!L501</f>
        <v>0</v>
      </c>
    </row>
    <row r="404" spans="1:11" ht="63.75" hidden="1">
      <c r="A404" s="14"/>
      <c r="B404" s="1" t="s">
        <v>132</v>
      </c>
      <c r="C404" s="3" t="s">
        <v>19</v>
      </c>
      <c r="D404" s="3" t="s">
        <v>19</v>
      </c>
      <c r="E404" s="3" t="s">
        <v>214</v>
      </c>
      <c r="F404" s="3"/>
      <c r="G404" s="162">
        <f t="shared" ref="G404:G405" si="177">H404+I404+J404+K404</f>
        <v>0</v>
      </c>
      <c r="H404" s="163">
        <f>H405</f>
        <v>0</v>
      </c>
      <c r="I404" s="163">
        <f>I405</f>
        <v>0</v>
      </c>
      <c r="J404" s="163">
        <f>J405</f>
        <v>0</v>
      </c>
      <c r="K404" s="163">
        <f>K405</f>
        <v>0</v>
      </c>
    </row>
    <row r="405" spans="1:11" s="39" customFormat="1" ht="114.75" hidden="1">
      <c r="A405" s="14"/>
      <c r="B405" s="1" t="s">
        <v>133</v>
      </c>
      <c r="C405" s="3" t="s">
        <v>19</v>
      </c>
      <c r="D405" s="3" t="s">
        <v>19</v>
      </c>
      <c r="E405" s="3" t="s">
        <v>382</v>
      </c>
      <c r="F405" s="3"/>
      <c r="G405" s="162">
        <f t="shared" si="177"/>
        <v>0</v>
      </c>
      <c r="H405" s="163">
        <f>H406+H408+H410</f>
        <v>0</v>
      </c>
      <c r="I405" s="163">
        <f>I406+I408+I410</f>
        <v>0</v>
      </c>
      <c r="J405" s="163">
        <f>J406+J408+J410</f>
        <v>0</v>
      </c>
      <c r="K405" s="163">
        <f>K406+K408+K410</f>
        <v>0</v>
      </c>
    </row>
    <row r="406" spans="1:11" s="39" customFormat="1" ht="89.25" hidden="1">
      <c r="A406" s="14"/>
      <c r="B406" s="1" t="s">
        <v>56</v>
      </c>
      <c r="C406" s="3" t="s">
        <v>19</v>
      </c>
      <c r="D406" s="3" t="s">
        <v>19</v>
      </c>
      <c r="E406" s="3" t="s">
        <v>382</v>
      </c>
      <c r="F406" s="3" t="s">
        <v>57</v>
      </c>
      <c r="G406" s="162">
        <f>G407</f>
        <v>0</v>
      </c>
      <c r="H406" s="163">
        <f>H407</f>
        <v>0</v>
      </c>
      <c r="I406" s="163">
        <f>I407</f>
        <v>0</v>
      </c>
      <c r="J406" s="163">
        <f>J407</f>
        <v>0</v>
      </c>
      <c r="K406" s="163">
        <f>K407</f>
        <v>0</v>
      </c>
    </row>
    <row r="407" spans="1:11" s="39" customFormat="1" ht="25.5" hidden="1">
      <c r="A407" s="14"/>
      <c r="B407" s="1" t="s">
        <v>69</v>
      </c>
      <c r="C407" s="3" t="s">
        <v>19</v>
      </c>
      <c r="D407" s="3" t="s">
        <v>19</v>
      </c>
      <c r="E407" s="3" t="s">
        <v>382</v>
      </c>
      <c r="F407" s="3" t="s">
        <v>70</v>
      </c>
      <c r="G407" s="162">
        <f t="shared" ref="G407:G411" si="178">SUM(H407:K407)</f>
        <v>0</v>
      </c>
      <c r="H407" s="163">
        <f>'кор-ка пр 8'!I506</f>
        <v>0</v>
      </c>
      <c r="I407" s="163">
        <f>'кор-ка пр 8'!J506</f>
        <v>0</v>
      </c>
      <c r="J407" s="163">
        <f>'кор-ка пр 8'!K506</f>
        <v>0</v>
      </c>
      <c r="K407" s="163">
        <f>'кор-ка пр 8'!L506</f>
        <v>0</v>
      </c>
    </row>
    <row r="408" spans="1:11" s="39" customFormat="1" ht="38.25" hidden="1">
      <c r="A408" s="14"/>
      <c r="B408" s="1" t="s">
        <v>97</v>
      </c>
      <c r="C408" s="3" t="s">
        <v>19</v>
      </c>
      <c r="D408" s="3" t="s">
        <v>19</v>
      </c>
      <c r="E408" s="3" t="s">
        <v>382</v>
      </c>
      <c r="F408" s="3" t="s">
        <v>59</v>
      </c>
      <c r="G408" s="162">
        <f t="shared" si="178"/>
        <v>0</v>
      </c>
      <c r="H408" s="163">
        <f>H409</f>
        <v>0</v>
      </c>
      <c r="I408" s="163">
        <f>I409</f>
        <v>0</v>
      </c>
      <c r="J408" s="163">
        <f>J409</f>
        <v>0</v>
      </c>
      <c r="K408" s="163">
        <f>K409</f>
        <v>0</v>
      </c>
    </row>
    <row r="409" spans="1:11" s="39" customFormat="1" ht="38.25" hidden="1">
      <c r="A409" s="14"/>
      <c r="B409" s="1" t="s">
        <v>60</v>
      </c>
      <c r="C409" s="3" t="s">
        <v>19</v>
      </c>
      <c r="D409" s="3" t="s">
        <v>19</v>
      </c>
      <c r="E409" s="3" t="s">
        <v>382</v>
      </c>
      <c r="F409" s="3" t="s">
        <v>61</v>
      </c>
      <c r="G409" s="162">
        <f t="shared" si="178"/>
        <v>0</v>
      </c>
      <c r="H409" s="163">
        <f>'кор-ка пр 8'!I510</f>
        <v>0</v>
      </c>
      <c r="I409" s="163">
        <f>'кор-ка пр 8'!J510</f>
        <v>0</v>
      </c>
      <c r="J409" s="163">
        <f>'кор-ка пр 8'!K510</f>
        <v>0</v>
      </c>
      <c r="K409" s="163">
        <f>'кор-ка пр 8'!L510</f>
        <v>0</v>
      </c>
    </row>
    <row r="410" spans="1:11" s="39" customFormat="1" hidden="1">
      <c r="A410" s="14"/>
      <c r="B410" s="1" t="s">
        <v>73</v>
      </c>
      <c r="C410" s="3" t="s">
        <v>19</v>
      </c>
      <c r="D410" s="3" t="s">
        <v>19</v>
      </c>
      <c r="E410" s="3" t="s">
        <v>382</v>
      </c>
      <c r="F410" s="3" t="s">
        <v>74</v>
      </c>
      <c r="G410" s="162">
        <f t="shared" si="178"/>
        <v>0</v>
      </c>
      <c r="H410" s="163">
        <f>H411</f>
        <v>0</v>
      </c>
      <c r="I410" s="163">
        <f t="shared" ref="I410:K410" si="179">I411</f>
        <v>0</v>
      </c>
      <c r="J410" s="163">
        <f t="shared" si="179"/>
        <v>0</v>
      </c>
      <c r="K410" s="163">
        <f t="shared" si="179"/>
        <v>0</v>
      </c>
    </row>
    <row r="411" spans="1:11" s="39" customFormat="1" ht="25.5" hidden="1">
      <c r="A411" s="14"/>
      <c r="B411" s="1" t="s">
        <v>75</v>
      </c>
      <c r="C411" s="3" t="s">
        <v>19</v>
      </c>
      <c r="D411" s="3" t="s">
        <v>19</v>
      </c>
      <c r="E411" s="3" t="s">
        <v>382</v>
      </c>
      <c r="F411" s="3" t="s">
        <v>76</v>
      </c>
      <c r="G411" s="162">
        <f t="shared" si="178"/>
        <v>0</v>
      </c>
      <c r="H411" s="163">
        <f>'кор-ка пр 8'!I514</f>
        <v>0</v>
      </c>
      <c r="I411" s="163">
        <f>'кор-ка пр 8'!J514</f>
        <v>0</v>
      </c>
      <c r="J411" s="163">
        <f>'кор-ка пр 8'!K514</f>
        <v>0</v>
      </c>
      <c r="K411" s="163">
        <f>'кор-ка пр 8'!L514</f>
        <v>0</v>
      </c>
    </row>
    <row r="412" spans="1:11" s="39" customFormat="1" ht="51" hidden="1">
      <c r="A412" s="14"/>
      <c r="B412" s="1" t="s">
        <v>106</v>
      </c>
      <c r="C412" s="3" t="s">
        <v>19</v>
      </c>
      <c r="D412" s="3" t="s">
        <v>19</v>
      </c>
      <c r="E412" s="3" t="s">
        <v>383</v>
      </c>
      <c r="F412" s="3"/>
      <c r="G412" s="162">
        <f>SUM(H412:K412)</f>
        <v>0</v>
      </c>
      <c r="H412" s="163">
        <f>H413</f>
        <v>0</v>
      </c>
      <c r="I412" s="163">
        <f>I413</f>
        <v>0</v>
      </c>
      <c r="J412" s="163">
        <f>J413</f>
        <v>0</v>
      </c>
      <c r="K412" s="163">
        <f>K413</f>
        <v>0</v>
      </c>
    </row>
    <row r="413" spans="1:11" s="39" customFormat="1" ht="63.75" hidden="1">
      <c r="A413" s="14"/>
      <c r="B413" s="1" t="s">
        <v>125</v>
      </c>
      <c r="C413" s="3" t="s">
        <v>19</v>
      </c>
      <c r="D413" s="3" t="s">
        <v>19</v>
      </c>
      <c r="E413" s="3" t="s">
        <v>384</v>
      </c>
      <c r="F413" s="3"/>
      <c r="G413" s="162">
        <f>SUM(H413:K413)</f>
        <v>0</v>
      </c>
      <c r="H413" s="163">
        <f>H414</f>
        <v>0</v>
      </c>
      <c r="I413" s="163">
        <f t="shared" ref="I413:K413" si="180">I414</f>
        <v>0</v>
      </c>
      <c r="J413" s="163">
        <f t="shared" si="180"/>
        <v>0</v>
      </c>
      <c r="K413" s="163">
        <f t="shared" si="180"/>
        <v>0</v>
      </c>
    </row>
    <row r="414" spans="1:11" s="39" customFormat="1" hidden="1">
      <c r="A414" s="14"/>
      <c r="B414" s="1" t="s">
        <v>73</v>
      </c>
      <c r="C414" s="3" t="s">
        <v>19</v>
      </c>
      <c r="D414" s="3" t="s">
        <v>19</v>
      </c>
      <c r="E414" s="3" t="s">
        <v>384</v>
      </c>
      <c r="F414" s="3" t="s">
        <v>74</v>
      </c>
      <c r="G414" s="162">
        <f t="shared" ref="G414:G486" si="181">H414+I414+J414+K414</f>
        <v>0</v>
      </c>
      <c r="H414" s="163">
        <f>H415</f>
        <v>0</v>
      </c>
      <c r="I414" s="163">
        <f>I415</f>
        <v>0</v>
      </c>
      <c r="J414" s="163">
        <f>J415</f>
        <v>0</v>
      </c>
      <c r="K414" s="163">
        <f>K415</f>
        <v>0</v>
      </c>
    </row>
    <row r="415" spans="1:11" s="39" customFormat="1" ht="63.75" hidden="1">
      <c r="A415" s="14"/>
      <c r="B415" s="1" t="s">
        <v>81</v>
      </c>
      <c r="C415" s="3" t="s">
        <v>19</v>
      </c>
      <c r="D415" s="3" t="s">
        <v>19</v>
      </c>
      <c r="E415" s="3" t="s">
        <v>384</v>
      </c>
      <c r="F415" s="3" t="s">
        <v>82</v>
      </c>
      <c r="G415" s="162">
        <f t="shared" si="181"/>
        <v>0</v>
      </c>
      <c r="H415" s="163">
        <f>'кор-ка пр 8'!I519</f>
        <v>0</v>
      </c>
      <c r="I415" s="163">
        <f>'кор-ка пр 8'!J519</f>
        <v>0</v>
      </c>
      <c r="J415" s="163">
        <f>'кор-ка пр 8'!K519</f>
        <v>0</v>
      </c>
      <c r="K415" s="163">
        <f>'кор-ка пр 8'!L519</f>
        <v>0</v>
      </c>
    </row>
    <row r="416" spans="1:11" s="39" customFormat="1">
      <c r="A416" s="14"/>
      <c r="B416" s="1" t="s">
        <v>488</v>
      </c>
      <c r="C416" s="3" t="s">
        <v>19</v>
      </c>
      <c r="D416" s="3" t="s">
        <v>19</v>
      </c>
      <c r="E416" s="3" t="s">
        <v>248</v>
      </c>
      <c r="F416" s="4"/>
      <c r="G416" s="162">
        <f t="shared" si="181"/>
        <v>702.7</v>
      </c>
      <c r="H416" s="163">
        <f>H417+H420</f>
        <v>702.7</v>
      </c>
      <c r="I416" s="163">
        <f>I420</f>
        <v>0</v>
      </c>
      <c r="J416" s="163">
        <f t="shared" ref="J416:K416" si="182">J420</f>
        <v>0</v>
      </c>
      <c r="K416" s="163">
        <f t="shared" si="182"/>
        <v>0</v>
      </c>
    </row>
    <row r="417" spans="1:12" s="39" customFormat="1">
      <c r="A417" s="11"/>
      <c r="B417" s="1" t="s">
        <v>258</v>
      </c>
      <c r="C417" s="3" t="s">
        <v>19</v>
      </c>
      <c r="D417" s="3" t="s">
        <v>19</v>
      </c>
      <c r="E417" s="3" t="s">
        <v>257</v>
      </c>
      <c r="F417" s="3"/>
      <c r="G417" s="162">
        <f>SUM(H417:K417)</f>
        <v>702.7</v>
      </c>
      <c r="H417" s="163">
        <f>H418</f>
        <v>702.7</v>
      </c>
      <c r="I417" s="163">
        <f t="shared" ref="I417:K417" si="183">I418</f>
        <v>0</v>
      </c>
      <c r="J417" s="163">
        <f t="shared" si="183"/>
        <v>0</v>
      </c>
      <c r="K417" s="163">
        <f t="shared" si="183"/>
        <v>0</v>
      </c>
    </row>
    <row r="418" spans="1:12" s="39" customFormat="1" ht="38.25">
      <c r="A418" s="11"/>
      <c r="B418" s="1" t="s">
        <v>97</v>
      </c>
      <c r="C418" s="3" t="s">
        <v>19</v>
      </c>
      <c r="D418" s="3" t="s">
        <v>19</v>
      </c>
      <c r="E418" s="3" t="s">
        <v>257</v>
      </c>
      <c r="F418" s="3" t="s">
        <v>59</v>
      </c>
      <c r="G418" s="162">
        <f t="shared" ref="G418:G419" si="184">SUM(H418:K418)</f>
        <v>702.7</v>
      </c>
      <c r="H418" s="163">
        <f>H419</f>
        <v>702.7</v>
      </c>
      <c r="I418" s="163">
        <f>I419</f>
        <v>0</v>
      </c>
      <c r="J418" s="163">
        <f>J419</f>
        <v>0</v>
      </c>
      <c r="K418" s="163">
        <f>K419</f>
        <v>0</v>
      </c>
    </row>
    <row r="419" spans="1:12" s="39" customFormat="1" ht="38.25">
      <c r="A419" s="11"/>
      <c r="B419" s="1" t="s">
        <v>60</v>
      </c>
      <c r="C419" s="3" t="s">
        <v>19</v>
      </c>
      <c r="D419" s="3" t="s">
        <v>19</v>
      </c>
      <c r="E419" s="3" t="s">
        <v>257</v>
      </c>
      <c r="F419" s="3" t="s">
        <v>61</v>
      </c>
      <c r="G419" s="162">
        <f t="shared" si="184"/>
        <v>702.7</v>
      </c>
      <c r="H419" s="163">
        <f>'кор-ка пр 8'!I523</f>
        <v>702.7</v>
      </c>
      <c r="I419" s="163">
        <f>J420</f>
        <v>0</v>
      </c>
      <c r="J419" s="163">
        <f>K420</f>
        <v>0</v>
      </c>
      <c r="K419" s="163">
        <f>L420</f>
        <v>0</v>
      </c>
    </row>
    <row r="420" spans="1:12" s="39" customFormat="1" ht="293.25" hidden="1">
      <c r="A420" s="14"/>
      <c r="B420" s="1" t="s">
        <v>623</v>
      </c>
      <c r="C420" s="3" t="s">
        <v>19</v>
      </c>
      <c r="D420" s="3" t="s">
        <v>19</v>
      </c>
      <c r="E420" s="3" t="s">
        <v>489</v>
      </c>
      <c r="F420" s="3" t="s">
        <v>57</v>
      </c>
      <c r="G420" s="162">
        <f t="shared" si="181"/>
        <v>0</v>
      </c>
      <c r="H420" s="163">
        <f>H421</f>
        <v>0</v>
      </c>
      <c r="I420" s="163">
        <f t="shared" ref="I420:K420" si="185">I421</f>
        <v>0</v>
      </c>
      <c r="J420" s="163">
        <f t="shared" si="185"/>
        <v>0</v>
      </c>
      <c r="K420" s="163">
        <f t="shared" si="185"/>
        <v>0</v>
      </c>
    </row>
    <row r="421" spans="1:12" s="39" customFormat="1" ht="25.5" hidden="1">
      <c r="A421" s="14"/>
      <c r="B421" s="1" t="s">
        <v>266</v>
      </c>
      <c r="C421" s="3" t="s">
        <v>19</v>
      </c>
      <c r="D421" s="3" t="s">
        <v>19</v>
      </c>
      <c r="E421" s="3" t="s">
        <v>489</v>
      </c>
      <c r="F421" s="3" t="s">
        <v>154</v>
      </c>
      <c r="G421" s="162">
        <f t="shared" si="181"/>
        <v>0</v>
      </c>
      <c r="H421" s="163">
        <f>'кор-ка пр 8'!I527</f>
        <v>0</v>
      </c>
      <c r="I421" s="163">
        <f>'кор-ка пр 8'!J527</f>
        <v>0</v>
      </c>
      <c r="J421" s="163">
        <f>'кор-ка пр 8'!K527</f>
        <v>0</v>
      </c>
      <c r="K421" s="163">
        <f>'кор-ка пр 8'!L527</f>
        <v>0</v>
      </c>
    </row>
    <row r="422" spans="1:12" s="38" customFormat="1">
      <c r="A422" s="146"/>
      <c r="B422" s="6" t="s">
        <v>29</v>
      </c>
      <c r="C422" s="99" t="s">
        <v>20</v>
      </c>
      <c r="D422" s="99" t="s">
        <v>15</v>
      </c>
      <c r="E422" s="99"/>
      <c r="F422" s="99"/>
      <c r="G422" s="162">
        <f t="shared" si="181"/>
        <v>24232.1</v>
      </c>
      <c r="H422" s="165">
        <f>H423+H446+H511+H547</f>
        <v>24480.5</v>
      </c>
      <c r="I422" s="165">
        <f>I423+I446+I511+I547</f>
        <v>0</v>
      </c>
      <c r="J422" s="165">
        <f>J423+J446+J511+J547</f>
        <v>-915.90000000000009</v>
      </c>
      <c r="K422" s="165">
        <f>K423+K446+K511+K547</f>
        <v>667.5</v>
      </c>
      <c r="L422" s="96"/>
    </row>
    <row r="423" spans="1:12" s="38" customFormat="1">
      <c r="A423" s="13"/>
      <c r="B423" s="6" t="s">
        <v>289</v>
      </c>
      <c r="C423" s="4" t="s">
        <v>20</v>
      </c>
      <c r="D423" s="4" t="s">
        <v>14</v>
      </c>
      <c r="E423" s="4"/>
      <c r="F423" s="4"/>
      <c r="G423" s="162">
        <f t="shared" si="181"/>
        <v>10664.7</v>
      </c>
      <c r="H423" s="162">
        <f>H424+H439</f>
        <v>10364.700000000001</v>
      </c>
      <c r="I423" s="162">
        <f t="shared" ref="I423:K423" si="186">I424+I439</f>
        <v>0</v>
      </c>
      <c r="J423" s="162">
        <f t="shared" si="186"/>
        <v>0</v>
      </c>
      <c r="K423" s="162">
        <f t="shared" si="186"/>
        <v>300</v>
      </c>
      <c r="L423" s="96"/>
    </row>
    <row r="424" spans="1:12" s="38" customFormat="1" ht="38.25">
      <c r="A424" s="13"/>
      <c r="B424" s="1" t="s">
        <v>290</v>
      </c>
      <c r="C424" s="3" t="s">
        <v>20</v>
      </c>
      <c r="D424" s="3" t="s">
        <v>14</v>
      </c>
      <c r="E424" s="4"/>
      <c r="F424" s="4"/>
      <c r="G424" s="162">
        <f t="shared" si="181"/>
        <v>10325</v>
      </c>
      <c r="H424" s="163">
        <f>H425+H432</f>
        <v>10325</v>
      </c>
      <c r="I424" s="163">
        <f t="shared" ref="I424:K424" si="187">I425+I432</f>
        <v>0</v>
      </c>
      <c r="J424" s="163">
        <f t="shared" si="187"/>
        <v>0</v>
      </c>
      <c r="K424" s="163">
        <f t="shared" si="187"/>
        <v>0</v>
      </c>
      <c r="L424" s="96"/>
    </row>
    <row r="425" spans="1:12" s="38" customFormat="1" ht="51" hidden="1">
      <c r="A425" s="13"/>
      <c r="B425" s="1" t="s">
        <v>498</v>
      </c>
      <c r="C425" s="3" t="s">
        <v>20</v>
      </c>
      <c r="D425" s="3" t="s">
        <v>14</v>
      </c>
      <c r="E425" s="3" t="s">
        <v>385</v>
      </c>
      <c r="F425" s="4"/>
      <c r="G425" s="162">
        <f t="shared" si="181"/>
        <v>0</v>
      </c>
      <c r="H425" s="163">
        <f>H426+H429</f>
        <v>0</v>
      </c>
      <c r="I425" s="163">
        <f t="shared" ref="I425:K425" si="188">I426+I429</f>
        <v>0</v>
      </c>
      <c r="J425" s="163">
        <f t="shared" si="188"/>
        <v>0</v>
      </c>
      <c r="K425" s="163">
        <f t="shared" si="188"/>
        <v>0</v>
      </c>
      <c r="L425" s="96"/>
    </row>
    <row r="426" spans="1:12" s="38" customFormat="1" ht="51" hidden="1">
      <c r="A426" s="14"/>
      <c r="B426" s="1" t="s">
        <v>291</v>
      </c>
      <c r="C426" s="3" t="s">
        <v>20</v>
      </c>
      <c r="D426" s="3" t="s">
        <v>14</v>
      </c>
      <c r="E426" s="3" t="s">
        <v>388</v>
      </c>
      <c r="F426" s="3"/>
      <c r="G426" s="162">
        <f>H426+I426+J426+K426</f>
        <v>0</v>
      </c>
      <c r="H426" s="163">
        <f t="shared" ref="H426:K427" si="189">H427</f>
        <v>0</v>
      </c>
      <c r="I426" s="163">
        <f t="shared" si="189"/>
        <v>0</v>
      </c>
      <c r="J426" s="163">
        <f t="shared" si="189"/>
        <v>0</v>
      </c>
      <c r="K426" s="163">
        <f t="shared" si="189"/>
        <v>0</v>
      </c>
      <c r="L426" s="96"/>
    </row>
    <row r="427" spans="1:12" s="38" customFormat="1" ht="63.75" hidden="1">
      <c r="A427" s="14"/>
      <c r="B427" s="1" t="s">
        <v>51</v>
      </c>
      <c r="C427" s="3" t="s">
        <v>20</v>
      </c>
      <c r="D427" s="3" t="s">
        <v>14</v>
      </c>
      <c r="E427" s="3" t="s">
        <v>388</v>
      </c>
      <c r="F427" s="3" t="s">
        <v>49</v>
      </c>
      <c r="G427" s="162">
        <f>H427+I427+J427+K427</f>
        <v>0</v>
      </c>
      <c r="H427" s="163">
        <f>H428</f>
        <v>0</v>
      </c>
      <c r="I427" s="163">
        <f t="shared" si="189"/>
        <v>0</v>
      </c>
      <c r="J427" s="163">
        <f t="shared" si="189"/>
        <v>0</v>
      </c>
      <c r="K427" s="163">
        <f t="shared" si="189"/>
        <v>0</v>
      </c>
      <c r="L427" s="96"/>
    </row>
    <row r="428" spans="1:12" s="38" customFormat="1" hidden="1">
      <c r="A428" s="14"/>
      <c r="B428" s="1" t="s">
        <v>52</v>
      </c>
      <c r="C428" s="3" t="s">
        <v>20</v>
      </c>
      <c r="D428" s="3" t="s">
        <v>14</v>
      </c>
      <c r="E428" s="3" t="s">
        <v>388</v>
      </c>
      <c r="F428" s="3" t="s">
        <v>50</v>
      </c>
      <c r="G428" s="162">
        <f>H428+I428+J428+K428</f>
        <v>0</v>
      </c>
      <c r="H428" s="163">
        <f>'кор-ка пр 8'!I796</f>
        <v>0</v>
      </c>
      <c r="I428" s="163">
        <f>'кор-ка пр 8'!J796</f>
        <v>0</v>
      </c>
      <c r="J428" s="163">
        <f>'кор-ка пр 8'!K796</f>
        <v>0</v>
      </c>
      <c r="K428" s="163">
        <f>'кор-ка пр 8'!L796</f>
        <v>0</v>
      </c>
      <c r="L428" s="96"/>
    </row>
    <row r="429" spans="1:12" s="38" customFormat="1" ht="127.5" hidden="1">
      <c r="A429" s="14"/>
      <c r="B429" s="33" t="s">
        <v>496</v>
      </c>
      <c r="C429" s="3" t="s">
        <v>20</v>
      </c>
      <c r="D429" s="3" t="s">
        <v>14</v>
      </c>
      <c r="E429" s="3" t="s">
        <v>497</v>
      </c>
      <c r="F429" s="3"/>
      <c r="G429" s="162">
        <f t="shared" si="181"/>
        <v>0</v>
      </c>
      <c r="H429" s="163">
        <f>H430</f>
        <v>0</v>
      </c>
      <c r="I429" s="163">
        <f>I430</f>
        <v>0</v>
      </c>
      <c r="J429" s="163">
        <f>J430</f>
        <v>0</v>
      </c>
      <c r="K429" s="163">
        <f>K430</f>
        <v>0</v>
      </c>
      <c r="L429" s="96"/>
    </row>
    <row r="430" spans="1:12" s="38" customFormat="1" ht="63.75" hidden="1">
      <c r="A430" s="14"/>
      <c r="B430" s="1" t="s">
        <v>51</v>
      </c>
      <c r="C430" s="3" t="s">
        <v>20</v>
      </c>
      <c r="D430" s="3" t="s">
        <v>14</v>
      </c>
      <c r="E430" s="3" t="s">
        <v>497</v>
      </c>
      <c r="F430" s="3" t="s">
        <v>49</v>
      </c>
      <c r="G430" s="162">
        <f t="shared" si="181"/>
        <v>0</v>
      </c>
      <c r="H430" s="163">
        <f>H431</f>
        <v>0</v>
      </c>
      <c r="I430" s="163">
        <f t="shared" ref="I430:K430" si="190">I431</f>
        <v>0</v>
      </c>
      <c r="J430" s="163">
        <f t="shared" si="190"/>
        <v>0</v>
      </c>
      <c r="K430" s="163">
        <f t="shared" si="190"/>
        <v>0</v>
      </c>
      <c r="L430" s="96"/>
    </row>
    <row r="431" spans="1:12" s="38" customFormat="1" hidden="1">
      <c r="A431" s="14"/>
      <c r="B431" s="1" t="s">
        <v>52</v>
      </c>
      <c r="C431" s="3" t="s">
        <v>20</v>
      </c>
      <c r="D431" s="3" t="s">
        <v>14</v>
      </c>
      <c r="E431" s="3" t="s">
        <v>497</v>
      </c>
      <c r="F431" s="3" t="s">
        <v>50</v>
      </c>
      <c r="G431" s="162">
        <f t="shared" si="181"/>
        <v>0</v>
      </c>
      <c r="H431" s="163">
        <f>'кор-ка пр 8'!I800</f>
        <v>0</v>
      </c>
      <c r="I431" s="163">
        <f>'кор-ка пр 8'!J800</f>
        <v>0</v>
      </c>
      <c r="J431" s="163">
        <f>'кор-ка пр 8'!K800</f>
        <v>0</v>
      </c>
      <c r="K431" s="163">
        <f>'кор-ка пр 8'!L800</f>
        <v>0</v>
      </c>
      <c r="L431" s="96"/>
    </row>
    <row r="432" spans="1:12" s="141" customFormat="1" ht="76.5">
      <c r="A432" s="155"/>
      <c r="B432" s="153" t="s">
        <v>639</v>
      </c>
      <c r="C432" s="152" t="s">
        <v>20</v>
      </c>
      <c r="D432" s="152" t="s">
        <v>14</v>
      </c>
      <c r="E432" s="152" t="s">
        <v>399</v>
      </c>
      <c r="F432" s="152"/>
      <c r="G432" s="166">
        <f t="shared" ref="G432" si="191">SUM(H432:K432)</f>
        <v>10325</v>
      </c>
      <c r="H432" s="168">
        <f>H433+H436</f>
        <v>10325</v>
      </c>
      <c r="I432" s="168">
        <f t="shared" ref="I432:K432" si="192">I433</f>
        <v>0</v>
      </c>
      <c r="J432" s="168">
        <f t="shared" si="192"/>
        <v>0</v>
      </c>
      <c r="K432" s="168">
        <f t="shared" si="192"/>
        <v>0</v>
      </c>
    </row>
    <row r="433" spans="1:11" ht="63.75">
      <c r="A433" s="5"/>
      <c r="B433" s="1" t="s">
        <v>651</v>
      </c>
      <c r="C433" s="3" t="s">
        <v>20</v>
      </c>
      <c r="D433" s="3" t="s">
        <v>14</v>
      </c>
      <c r="E433" s="3" t="s">
        <v>567</v>
      </c>
      <c r="F433" s="3"/>
      <c r="G433" s="162">
        <f>SUM(H433:K433)</f>
        <v>8600</v>
      </c>
      <c r="H433" s="163">
        <f>H434</f>
        <v>8600</v>
      </c>
      <c r="I433" s="163">
        <f t="shared" ref="I433:K433" si="193">I434</f>
        <v>0</v>
      </c>
      <c r="J433" s="163">
        <f t="shared" si="193"/>
        <v>0</v>
      </c>
      <c r="K433" s="163">
        <f t="shared" si="193"/>
        <v>0</v>
      </c>
    </row>
    <row r="434" spans="1:11" s="142" customFormat="1" ht="51">
      <c r="A434" s="155"/>
      <c r="B434" s="153" t="s">
        <v>94</v>
      </c>
      <c r="C434" s="3" t="s">
        <v>20</v>
      </c>
      <c r="D434" s="3" t="s">
        <v>14</v>
      </c>
      <c r="E434" s="3" t="s">
        <v>567</v>
      </c>
      <c r="F434" s="152" t="s">
        <v>79</v>
      </c>
      <c r="G434" s="166">
        <f t="shared" ref="G434" si="194">SUM(H434:K434)</f>
        <v>8600</v>
      </c>
      <c r="H434" s="168">
        <f>H435</f>
        <v>8600</v>
      </c>
      <c r="I434" s="168">
        <f>I435</f>
        <v>0</v>
      </c>
      <c r="J434" s="168">
        <f>J435</f>
        <v>0</v>
      </c>
      <c r="K434" s="168">
        <f>K435</f>
        <v>0</v>
      </c>
    </row>
    <row r="435" spans="1:11" s="142" customFormat="1">
      <c r="A435" s="155"/>
      <c r="B435" s="153" t="s">
        <v>35</v>
      </c>
      <c r="C435" s="3" t="s">
        <v>20</v>
      </c>
      <c r="D435" s="3" t="s">
        <v>14</v>
      </c>
      <c r="E435" s="3" t="s">
        <v>567</v>
      </c>
      <c r="F435" s="152" t="s">
        <v>80</v>
      </c>
      <c r="G435" s="166">
        <f>SUM(H435:K435)</f>
        <v>8600</v>
      </c>
      <c r="H435" s="168">
        <f>'кор-ка пр 8'!I535+'кор-ка пр 8'!I806</f>
        <v>8600</v>
      </c>
      <c r="I435" s="168">
        <f>'кор-ка пр 8'!J535</f>
        <v>0</v>
      </c>
      <c r="J435" s="168">
        <f>'кор-ка пр 8'!K535</f>
        <v>0</v>
      </c>
      <c r="K435" s="168">
        <f>'кор-ка пр 8'!L535</f>
        <v>0</v>
      </c>
    </row>
    <row r="436" spans="1:11" s="141" customFormat="1" ht="89.25">
      <c r="A436" s="155"/>
      <c r="B436" s="153" t="s">
        <v>640</v>
      </c>
      <c r="C436" s="152" t="s">
        <v>20</v>
      </c>
      <c r="D436" s="152" t="s">
        <v>14</v>
      </c>
      <c r="E436" s="152" t="s">
        <v>400</v>
      </c>
      <c r="F436" s="152"/>
      <c r="G436" s="166">
        <f t="shared" ref="G436:G437" si="195">SUM(H436:K436)</f>
        <v>1725</v>
      </c>
      <c r="H436" s="168">
        <f>H437</f>
        <v>1725</v>
      </c>
      <c r="I436" s="168">
        <f t="shared" ref="I436:K437" si="196">I437</f>
        <v>0</v>
      </c>
      <c r="J436" s="168">
        <f t="shared" si="196"/>
        <v>0</v>
      </c>
      <c r="K436" s="168">
        <f t="shared" si="196"/>
        <v>0</v>
      </c>
    </row>
    <row r="437" spans="1:11" s="142" customFormat="1" ht="51">
      <c r="A437" s="155"/>
      <c r="B437" s="153" t="s">
        <v>94</v>
      </c>
      <c r="C437" s="152" t="s">
        <v>20</v>
      </c>
      <c r="D437" s="152" t="s">
        <v>14</v>
      </c>
      <c r="E437" s="152" t="s">
        <v>641</v>
      </c>
      <c r="F437" s="152" t="s">
        <v>79</v>
      </c>
      <c r="G437" s="166">
        <f t="shared" si="195"/>
        <v>1725</v>
      </c>
      <c r="H437" s="168">
        <f>H438</f>
        <v>1725</v>
      </c>
      <c r="I437" s="168">
        <f t="shared" si="196"/>
        <v>0</v>
      </c>
      <c r="J437" s="168">
        <f t="shared" si="196"/>
        <v>0</v>
      </c>
      <c r="K437" s="168">
        <f t="shared" si="196"/>
        <v>0</v>
      </c>
    </row>
    <row r="438" spans="1:11" s="142" customFormat="1">
      <c r="A438" s="155"/>
      <c r="B438" s="153" t="s">
        <v>35</v>
      </c>
      <c r="C438" s="152" t="s">
        <v>20</v>
      </c>
      <c r="D438" s="152" t="s">
        <v>14</v>
      </c>
      <c r="E438" s="152" t="s">
        <v>400</v>
      </c>
      <c r="F438" s="152" t="s">
        <v>80</v>
      </c>
      <c r="G438" s="166">
        <f>SUM(H438:K438)</f>
        <v>1725</v>
      </c>
      <c r="H438" s="168">
        <f>'кор-ка пр 8'!I539</f>
        <v>1725</v>
      </c>
      <c r="I438" s="168">
        <f>'кор-ка пр 8'!J539</f>
        <v>0</v>
      </c>
      <c r="J438" s="168">
        <f>'кор-ка пр 8'!K539</f>
        <v>0</v>
      </c>
      <c r="K438" s="168">
        <f>'кор-ка пр 8'!L539</f>
        <v>0</v>
      </c>
    </row>
    <row r="439" spans="1:11" s="142" customFormat="1">
      <c r="A439" s="155"/>
      <c r="B439" s="153" t="s">
        <v>460</v>
      </c>
      <c r="C439" s="152" t="s">
        <v>20</v>
      </c>
      <c r="D439" s="152" t="s">
        <v>14</v>
      </c>
      <c r="E439" s="152" t="s">
        <v>248</v>
      </c>
      <c r="F439" s="152"/>
      <c r="G439" s="166">
        <f>SUM(H439:K439)</f>
        <v>339.7</v>
      </c>
      <c r="H439" s="168">
        <f>H440+H443</f>
        <v>39.700000000000003</v>
      </c>
      <c r="I439" s="168">
        <f t="shared" ref="I439:K439" si="197">I440+I443</f>
        <v>0</v>
      </c>
      <c r="J439" s="168">
        <f t="shared" si="197"/>
        <v>0</v>
      </c>
      <c r="K439" s="168">
        <f t="shared" si="197"/>
        <v>300</v>
      </c>
    </row>
    <row r="440" spans="1:11" s="142" customFormat="1">
      <c r="A440" s="155"/>
      <c r="B440" s="153" t="s">
        <v>642</v>
      </c>
      <c r="C440" s="152" t="s">
        <v>20</v>
      </c>
      <c r="D440" s="152" t="s">
        <v>14</v>
      </c>
      <c r="E440" s="152" t="s">
        <v>257</v>
      </c>
      <c r="F440" s="152"/>
      <c r="G440" s="166">
        <f>SUM(H440:K440)</f>
        <v>39.700000000000003</v>
      </c>
      <c r="H440" s="168">
        <f t="shared" ref="H440:K441" si="198">H441</f>
        <v>39.700000000000003</v>
      </c>
      <c r="I440" s="168">
        <f t="shared" si="198"/>
        <v>0</v>
      </c>
      <c r="J440" s="168">
        <f t="shared" si="198"/>
        <v>0</v>
      </c>
      <c r="K440" s="168">
        <f t="shared" si="198"/>
        <v>0</v>
      </c>
    </row>
    <row r="441" spans="1:11" s="141" customFormat="1" ht="51">
      <c r="A441" s="155"/>
      <c r="B441" s="153" t="s">
        <v>94</v>
      </c>
      <c r="C441" s="152" t="s">
        <v>20</v>
      </c>
      <c r="D441" s="152" t="s">
        <v>14</v>
      </c>
      <c r="E441" s="152" t="s">
        <v>257</v>
      </c>
      <c r="F441" s="152" t="s">
        <v>79</v>
      </c>
      <c r="G441" s="166">
        <f t="shared" ref="G441:G442" si="199">SUM(H441:K441)</f>
        <v>39.700000000000003</v>
      </c>
      <c r="H441" s="168">
        <f t="shared" si="198"/>
        <v>39.700000000000003</v>
      </c>
      <c r="I441" s="168">
        <f t="shared" si="198"/>
        <v>0</v>
      </c>
      <c r="J441" s="168">
        <f t="shared" si="198"/>
        <v>0</v>
      </c>
      <c r="K441" s="168">
        <f t="shared" si="198"/>
        <v>0</v>
      </c>
    </row>
    <row r="442" spans="1:11" s="141" customFormat="1">
      <c r="A442" s="155"/>
      <c r="B442" s="153" t="s">
        <v>35</v>
      </c>
      <c r="C442" s="152" t="s">
        <v>20</v>
      </c>
      <c r="D442" s="152" t="s">
        <v>14</v>
      </c>
      <c r="E442" s="152" t="s">
        <v>257</v>
      </c>
      <c r="F442" s="152" t="s">
        <v>80</v>
      </c>
      <c r="G442" s="166">
        <f t="shared" si="199"/>
        <v>39.700000000000003</v>
      </c>
      <c r="H442" s="168">
        <f>'кор-ка пр 8'!I544</f>
        <v>39.700000000000003</v>
      </c>
      <c r="I442" s="168">
        <f>'кор-ка пр 8'!J544</f>
        <v>0</v>
      </c>
      <c r="J442" s="168">
        <f>'кор-ка пр 8'!K544</f>
        <v>0</v>
      </c>
      <c r="K442" s="168">
        <f>'кор-ка пр 8'!L544</f>
        <v>0</v>
      </c>
    </row>
    <row r="443" spans="1:11" ht="51">
      <c r="A443" s="5"/>
      <c r="B443" s="1" t="s">
        <v>649</v>
      </c>
      <c r="C443" s="3" t="s">
        <v>20</v>
      </c>
      <c r="D443" s="3" t="s">
        <v>14</v>
      </c>
      <c r="E443" s="3" t="s">
        <v>650</v>
      </c>
      <c r="F443" s="3"/>
      <c r="G443" s="162">
        <f>SUM(H443:K443)</f>
        <v>300</v>
      </c>
      <c r="H443" s="163">
        <f t="shared" ref="H443:K444" si="200">H444</f>
        <v>0</v>
      </c>
      <c r="I443" s="163">
        <f t="shared" si="200"/>
        <v>0</v>
      </c>
      <c r="J443" s="163">
        <f t="shared" si="200"/>
        <v>0</v>
      </c>
      <c r="K443" s="163">
        <f t="shared" si="200"/>
        <v>300</v>
      </c>
    </row>
    <row r="444" spans="1:11" ht="63.75">
      <c r="A444" s="11"/>
      <c r="B444" s="1" t="s">
        <v>51</v>
      </c>
      <c r="C444" s="3" t="s">
        <v>20</v>
      </c>
      <c r="D444" s="3" t="s">
        <v>14</v>
      </c>
      <c r="E444" s="3" t="s">
        <v>650</v>
      </c>
      <c r="F444" s="3" t="s">
        <v>49</v>
      </c>
      <c r="G444" s="162">
        <f>H444+I444+J444+K444</f>
        <v>300</v>
      </c>
      <c r="H444" s="163">
        <f t="shared" si="200"/>
        <v>0</v>
      </c>
      <c r="I444" s="163">
        <f t="shared" si="200"/>
        <v>0</v>
      </c>
      <c r="J444" s="163">
        <f t="shared" si="200"/>
        <v>0</v>
      </c>
      <c r="K444" s="163">
        <f t="shared" si="200"/>
        <v>300</v>
      </c>
    </row>
    <row r="445" spans="1:11">
      <c r="A445" s="14"/>
      <c r="B445" s="1" t="s">
        <v>52</v>
      </c>
      <c r="C445" s="3" t="s">
        <v>20</v>
      </c>
      <c r="D445" s="3" t="s">
        <v>14</v>
      </c>
      <c r="E445" s="3" t="s">
        <v>650</v>
      </c>
      <c r="F445" s="3" t="s">
        <v>50</v>
      </c>
      <c r="G445" s="162">
        <f t="shared" ref="G445" si="201">H445+I445+J445+K445</f>
        <v>300</v>
      </c>
      <c r="H445" s="163">
        <f>'кор-ка пр 8'!I810</f>
        <v>0</v>
      </c>
      <c r="I445" s="163">
        <f>'кор-ка пр 8'!J810</f>
        <v>0</v>
      </c>
      <c r="J445" s="163">
        <f>'кор-ка пр 8'!K810</f>
        <v>0</v>
      </c>
      <c r="K445" s="163">
        <f>'кор-ка пр 8'!L810</f>
        <v>300</v>
      </c>
    </row>
    <row r="446" spans="1:11" s="38" customFormat="1">
      <c r="A446" s="146"/>
      <c r="B446" s="2" t="s">
        <v>30</v>
      </c>
      <c r="C446" s="99" t="s">
        <v>20</v>
      </c>
      <c r="D446" s="99" t="s">
        <v>16</v>
      </c>
      <c r="E446" s="99"/>
      <c r="F446" s="99"/>
      <c r="G446" s="162">
        <f t="shared" si="181"/>
        <v>8927.5</v>
      </c>
      <c r="H446" s="165">
        <f>H447+H474+H490+H502+H506</f>
        <v>8590.4</v>
      </c>
      <c r="I446" s="165">
        <f t="shared" ref="I446:K446" si="202">I447+I474+I490+I502+I506</f>
        <v>0</v>
      </c>
      <c r="J446" s="165">
        <f t="shared" si="202"/>
        <v>-30.4</v>
      </c>
      <c r="K446" s="165">
        <f t="shared" si="202"/>
        <v>367.5</v>
      </c>
    </row>
    <row r="447" spans="1:11" s="39" customFormat="1" ht="38.25">
      <c r="A447" s="13"/>
      <c r="B447" s="1" t="s">
        <v>290</v>
      </c>
      <c r="C447" s="3" t="s">
        <v>20</v>
      </c>
      <c r="D447" s="3" t="s">
        <v>16</v>
      </c>
      <c r="E447" s="3" t="s">
        <v>386</v>
      </c>
      <c r="F447" s="3"/>
      <c r="G447" s="162">
        <f>H447+I447+J447+K447</f>
        <v>8560</v>
      </c>
      <c r="H447" s="163">
        <f>H448+H464</f>
        <v>8560</v>
      </c>
      <c r="I447" s="163">
        <f t="shared" ref="I447:K447" si="203">I448+I464</f>
        <v>0</v>
      </c>
      <c r="J447" s="163">
        <f t="shared" si="203"/>
        <v>0</v>
      </c>
      <c r="K447" s="163">
        <f t="shared" si="203"/>
        <v>0</v>
      </c>
    </row>
    <row r="448" spans="1:11" s="39" customFormat="1" ht="51">
      <c r="A448" s="13"/>
      <c r="B448" s="1" t="s">
        <v>498</v>
      </c>
      <c r="C448" s="3" t="s">
        <v>20</v>
      </c>
      <c r="D448" s="3" t="s">
        <v>16</v>
      </c>
      <c r="E448" s="3" t="s">
        <v>385</v>
      </c>
      <c r="F448" s="3"/>
      <c r="G448" s="162">
        <f>K448+J448+I448+H448</f>
        <v>10</v>
      </c>
      <c r="H448" s="163">
        <f>H449+H452+H455+H458+H463</f>
        <v>10</v>
      </c>
      <c r="I448" s="163">
        <f t="shared" ref="I448:K448" si="204">I449+I452+I455+I458+I463</f>
        <v>0</v>
      </c>
      <c r="J448" s="163">
        <f t="shared" si="204"/>
        <v>0</v>
      </c>
      <c r="K448" s="163">
        <f t="shared" si="204"/>
        <v>0</v>
      </c>
    </row>
    <row r="449" spans="1:11" s="39" customFormat="1" ht="51" hidden="1">
      <c r="A449" s="14"/>
      <c r="B449" s="1" t="s">
        <v>291</v>
      </c>
      <c r="C449" s="3" t="s">
        <v>20</v>
      </c>
      <c r="D449" s="3" t="s">
        <v>16</v>
      </c>
      <c r="E449" s="3" t="s">
        <v>388</v>
      </c>
      <c r="F449" s="3"/>
      <c r="G449" s="162">
        <f t="shared" ref="G449:G470" si="205">H449+I449+J449+K449</f>
        <v>0</v>
      </c>
      <c r="H449" s="163">
        <f t="shared" ref="H449:K450" si="206">H450</f>
        <v>0</v>
      </c>
      <c r="I449" s="163">
        <f t="shared" si="206"/>
        <v>0</v>
      </c>
      <c r="J449" s="163">
        <f t="shared" si="206"/>
        <v>0</v>
      </c>
      <c r="K449" s="163">
        <f t="shared" si="206"/>
        <v>0</v>
      </c>
    </row>
    <row r="450" spans="1:11" s="39" customFormat="1" ht="63.75" hidden="1">
      <c r="A450" s="14"/>
      <c r="B450" s="1" t="s">
        <v>51</v>
      </c>
      <c r="C450" s="3" t="s">
        <v>20</v>
      </c>
      <c r="D450" s="3" t="s">
        <v>16</v>
      </c>
      <c r="E450" s="3" t="s">
        <v>388</v>
      </c>
      <c r="F450" s="3" t="s">
        <v>49</v>
      </c>
      <c r="G450" s="162">
        <f t="shared" si="205"/>
        <v>0</v>
      </c>
      <c r="H450" s="163">
        <f>H451</f>
        <v>0</v>
      </c>
      <c r="I450" s="163">
        <f t="shared" si="206"/>
        <v>0</v>
      </c>
      <c r="J450" s="163">
        <f t="shared" si="206"/>
        <v>0</v>
      </c>
      <c r="K450" s="163">
        <f t="shared" si="206"/>
        <v>0</v>
      </c>
    </row>
    <row r="451" spans="1:11" s="39" customFormat="1" hidden="1">
      <c r="A451" s="14"/>
      <c r="B451" s="1" t="s">
        <v>52</v>
      </c>
      <c r="C451" s="3" t="s">
        <v>20</v>
      </c>
      <c r="D451" s="3" t="s">
        <v>16</v>
      </c>
      <c r="E451" s="3" t="s">
        <v>388</v>
      </c>
      <c r="F451" s="3" t="s">
        <v>50</v>
      </c>
      <c r="G451" s="162">
        <f t="shared" si="205"/>
        <v>0</v>
      </c>
      <c r="H451" s="163">
        <f>'кор-ка пр 8'!I817</f>
        <v>0</v>
      </c>
      <c r="I451" s="163">
        <f>'кор-ка пр 8'!J817</f>
        <v>0</v>
      </c>
      <c r="J451" s="163">
        <f>'кор-ка пр 8'!K817</f>
        <v>0</v>
      </c>
      <c r="K451" s="163">
        <f>'кор-ка пр 8'!L817</f>
        <v>0</v>
      </c>
    </row>
    <row r="452" spans="1:11" s="39" customFormat="1" ht="318.75" hidden="1">
      <c r="A452" s="14"/>
      <c r="B452" s="34" t="s">
        <v>131</v>
      </c>
      <c r="C452" s="3" t="s">
        <v>20</v>
      </c>
      <c r="D452" s="3" t="s">
        <v>16</v>
      </c>
      <c r="E452" s="3" t="s">
        <v>503</v>
      </c>
      <c r="F452" s="3"/>
      <c r="G452" s="162">
        <f t="shared" si="205"/>
        <v>0</v>
      </c>
      <c r="H452" s="163">
        <f>H453</f>
        <v>0</v>
      </c>
      <c r="I452" s="163">
        <f t="shared" ref="I452:K453" si="207">I453</f>
        <v>0</v>
      </c>
      <c r="J452" s="163">
        <f t="shared" si="207"/>
        <v>0</v>
      </c>
      <c r="K452" s="163">
        <f t="shared" si="207"/>
        <v>0</v>
      </c>
    </row>
    <row r="453" spans="1:11" s="39" customFormat="1" ht="63.75" hidden="1">
      <c r="A453" s="14"/>
      <c r="B453" s="1" t="s">
        <v>51</v>
      </c>
      <c r="C453" s="3" t="s">
        <v>20</v>
      </c>
      <c r="D453" s="3" t="s">
        <v>16</v>
      </c>
      <c r="E453" s="3" t="s">
        <v>503</v>
      </c>
      <c r="F453" s="3" t="s">
        <v>49</v>
      </c>
      <c r="G453" s="162">
        <f t="shared" si="205"/>
        <v>0</v>
      </c>
      <c r="H453" s="163">
        <f>H454</f>
        <v>0</v>
      </c>
      <c r="I453" s="163">
        <f t="shared" si="207"/>
        <v>0</v>
      </c>
      <c r="J453" s="163">
        <f t="shared" si="207"/>
        <v>0</v>
      </c>
      <c r="K453" s="163">
        <f t="shared" si="207"/>
        <v>0</v>
      </c>
    </row>
    <row r="454" spans="1:11" s="39" customFormat="1" hidden="1">
      <c r="A454" s="14"/>
      <c r="B454" s="1" t="s">
        <v>52</v>
      </c>
      <c r="C454" s="3" t="s">
        <v>20</v>
      </c>
      <c r="D454" s="3" t="s">
        <v>16</v>
      </c>
      <c r="E454" s="3" t="s">
        <v>503</v>
      </c>
      <c r="F454" s="3" t="s">
        <v>50</v>
      </c>
      <c r="G454" s="162">
        <f t="shared" si="205"/>
        <v>0</v>
      </c>
      <c r="H454" s="163">
        <f>'кор-ка пр 8'!I821</f>
        <v>0</v>
      </c>
      <c r="I454" s="163">
        <f>'кор-ка пр 8'!J821</f>
        <v>0</v>
      </c>
      <c r="J454" s="163">
        <f>'кор-ка пр 8'!K821</f>
        <v>0</v>
      </c>
      <c r="K454" s="163">
        <f>'кор-ка пр 8'!L821</f>
        <v>0</v>
      </c>
    </row>
    <row r="455" spans="1:11" s="39" customFormat="1" ht="89.25" hidden="1">
      <c r="A455" s="14"/>
      <c r="B455" s="33" t="s">
        <v>499</v>
      </c>
      <c r="C455" s="3" t="s">
        <v>20</v>
      </c>
      <c r="D455" s="3" t="s">
        <v>16</v>
      </c>
      <c r="E455" s="3" t="s">
        <v>500</v>
      </c>
      <c r="F455" s="3"/>
      <c r="G455" s="162">
        <f t="shared" si="205"/>
        <v>0</v>
      </c>
      <c r="H455" s="163">
        <f t="shared" ref="H455:K456" si="208">H456</f>
        <v>0</v>
      </c>
      <c r="I455" s="163">
        <f t="shared" si="208"/>
        <v>0</v>
      </c>
      <c r="J455" s="163">
        <f t="shared" si="208"/>
        <v>0</v>
      </c>
      <c r="K455" s="163">
        <f t="shared" si="208"/>
        <v>0</v>
      </c>
    </row>
    <row r="456" spans="1:11" s="39" customFormat="1" ht="63.75" hidden="1">
      <c r="A456" s="14"/>
      <c r="B456" s="1" t="s">
        <v>51</v>
      </c>
      <c r="C456" s="3" t="s">
        <v>20</v>
      </c>
      <c r="D456" s="3" t="s">
        <v>16</v>
      </c>
      <c r="E456" s="3" t="s">
        <v>500</v>
      </c>
      <c r="F456" s="3" t="s">
        <v>49</v>
      </c>
      <c r="G456" s="162">
        <f t="shared" si="205"/>
        <v>0</v>
      </c>
      <c r="H456" s="163">
        <f t="shared" si="208"/>
        <v>0</v>
      </c>
      <c r="I456" s="163">
        <f t="shared" si="208"/>
        <v>0</v>
      </c>
      <c r="J456" s="163">
        <f t="shared" si="208"/>
        <v>0</v>
      </c>
      <c r="K456" s="163">
        <f t="shared" si="208"/>
        <v>0</v>
      </c>
    </row>
    <row r="457" spans="1:11" s="39" customFormat="1" hidden="1">
      <c r="A457" s="14"/>
      <c r="B457" s="1" t="s">
        <v>52</v>
      </c>
      <c r="C457" s="3" t="s">
        <v>20</v>
      </c>
      <c r="D457" s="3" t="s">
        <v>16</v>
      </c>
      <c r="E457" s="3" t="s">
        <v>500</v>
      </c>
      <c r="F457" s="3" t="s">
        <v>50</v>
      </c>
      <c r="G457" s="162">
        <f t="shared" si="205"/>
        <v>0</v>
      </c>
      <c r="H457" s="163">
        <f>'кор-ка пр 8'!I825</f>
        <v>0</v>
      </c>
      <c r="I457" s="163">
        <f>'кор-ка пр 8'!J825</f>
        <v>0</v>
      </c>
      <c r="J457" s="163">
        <f>'кор-ка пр 8'!K825</f>
        <v>0</v>
      </c>
      <c r="K457" s="163">
        <f>'кор-ка пр 8'!L825</f>
        <v>0</v>
      </c>
    </row>
    <row r="458" spans="1:11" s="39" customFormat="1" ht="127.5" hidden="1">
      <c r="A458" s="14"/>
      <c r="B458" s="33" t="s">
        <v>501</v>
      </c>
      <c r="C458" s="3" t="s">
        <v>20</v>
      </c>
      <c r="D458" s="3" t="s">
        <v>16</v>
      </c>
      <c r="E458" s="3" t="s">
        <v>502</v>
      </c>
      <c r="F458" s="3"/>
      <c r="G458" s="162">
        <f t="shared" si="205"/>
        <v>0</v>
      </c>
      <c r="H458" s="163">
        <f t="shared" ref="H458:K459" si="209">H459</f>
        <v>0</v>
      </c>
      <c r="I458" s="163">
        <f t="shared" si="209"/>
        <v>0</v>
      </c>
      <c r="J458" s="163">
        <f t="shared" si="209"/>
        <v>0</v>
      </c>
      <c r="K458" s="163">
        <f t="shared" si="209"/>
        <v>0</v>
      </c>
    </row>
    <row r="459" spans="1:11" s="39" customFormat="1" ht="63.75" hidden="1">
      <c r="A459" s="14"/>
      <c r="B459" s="1" t="s">
        <v>51</v>
      </c>
      <c r="C459" s="3" t="s">
        <v>20</v>
      </c>
      <c r="D459" s="3" t="s">
        <v>16</v>
      </c>
      <c r="E459" s="3" t="s">
        <v>502</v>
      </c>
      <c r="F459" s="3" t="s">
        <v>49</v>
      </c>
      <c r="G459" s="162">
        <f t="shared" si="205"/>
        <v>0</v>
      </c>
      <c r="H459" s="163">
        <f t="shared" si="209"/>
        <v>0</v>
      </c>
      <c r="I459" s="163">
        <f t="shared" si="209"/>
        <v>0</v>
      </c>
      <c r="J459" s="163">
        <f t="shared" si="209"/>
        <v>0</v>
      </c>
      <c r="K459" s="163">
        <f t="shared" si="209"/>
        <v>0</v>
      </c>
    </row>
    <row r="460" spans="1:11" s="39" customFormat="1" hidden="1">
      <c r="A460" s="14"/>
      <c r="B460" s="1" t="s">
        <v>52</v>
      </c>
      <c r="C460" s="3" t="s">
        <v>20</v>
      </c>
      <c r="D460" s="3" t="s">
        <v>16</v>
      </c>
      <c r="E460" s="3" t="s">
        <v>502</v>
      </c>
      <c r="F460" s="3" t="s">
        <v>50</v>
      </c>
      <c r="G460" s="162">
        <f t="shared" si="205"/>
        <v>0</v>
      </c>
      <c r="H460" s="163">
        <f>'кор-ка пр 8'!I829</f>
        <v>0</v>
      </c>
      <c r="I460" s="163">
        <f>'кор-ка пр 8'!J829</f>
        <v>0</v>
      </c>
      <c r="J460" s="163">
        <f>'кор-ка пр 8'!K829</f>
        <v>0</v>
      </c>
      <c r="K460" s="163">
        <f>'кор-ка пр 8'!L829</f>
        <v>0</v>
      </c>
    </row>
    <row r="461" spans="1:11" ht="63.75">
      <c r="A461" s="5"/>
      <c r="B461" s="1" t="s">
        <v>651</v>
      </c>
      <c r="C461" s="3" t="s">
        <v>20</v>
      </c>
      <c r="D461" s="3" t="s">
        <v>16</v>
      </c>
      <c r="E461" s="3" t="s">
        <v>397</v>
      </c>
      <c r="F461" s="3"/>
      <c r="G461" s="162">
        <f>SUM(H461:K461)</f>
        <v>10</v>
      </c>
      <c r="H461" s="163">
        <f t="shared" ref="H461:K462" si="210">H462</f>
        <v>10</v>
      </c>
      <c r="I461" s="163">
        <f t="shared" si="210"/>
        <v>0</v>
      </c>
      <c r="J461" s="163">
        <f t="shared" si="210"/>
        <v>0</v>
      </c>
      <c r="K461" s="163">
        <f t="shared" si="210"/>
        <v>0</v>
      </c>
    </row>
    <row r="462" spans="1:11" ht="63.75">
      <c r="A462" s="11"/>
      <c r="B462" s="1" t="s">
        <v>51</v>
      </c>
      <c r="C462" s="3" t="s">
        <v>20</v>
      </c>
      <c r="D462" s="3" t="s">
        <v>16</v>
      </c>
      <c r="E462" s="3" t="s">
        <v>397</v>
      </c>
      <c r="F462" s="3" t="s">
        <v>49</v>
      </c>
      <c r="G462" s="162">
        <f t="shared" ref="G462" si="211">H462+I462+J462+K462</f>
        <v>10</v>
      </c>
      <c r="H462" s="163">
        <f t="shared" si="210"/>
        <v>10</v>
      </c>
      <c r="I462" s="163">
        <f t="shared" si="210"/>
        <v>0</v>
      </c>
      <c r="J462" s="163">
        <f t="shared" si="210"/>
        <v>0</v>
      </c>
      <c r="K462" s="163">
        <f t="shared" si="210"/>
        <v>0</v>
      </c>
    </row>
    <row r="463" spans="1:11">
      <c r="A463" s="5"/>
      <c r="B463" s="1" t="s">
        <v>52</v>
      </c>
      <c r="C463" s="3" t="s">
        <v>20</v>
      </c>
      <c r="D463" s="3" t="s">
        <v>16</v>
      </c>
      <c r="E463" s="3" t="s">
        <v>397</v>
      </c>
      <c r="F463" s="3" t="s">
        <v>50</v>
      </c>
      <c r="G463" s="162">
        <f>H463+I463+J463+K463</f>
        <v>10</v>
      </c>
      <c r="H463" s="163">
        <f>'кор-ка пр 8'!I833</f>
        <v>10</v>
      </c>
      <c r="I463" s="163">
        <f>J464</f>
        <v>0</v>
      </c>
      <c r="J463" s="163">
        <f>K464</f>
        <v>0</v>
      </c>
      <c r="K463" s="163">
        <f>L464</f>
        <v>0</v>
      </c>
    </row>
    <row r="464" spans="1:11" s="39" customFormat="1" ht="76.5">
      <c r="A464" s="14"/>
      <c r="B464" s="153" t="s">
        <v>639</v>
      </c>
      <c r="C464" s="3" t="s">
        <v>20</v>
      </c>
      <c r="D464" s="3" t="s">
        <v>16</v>
      </c>
      <c r="E464" s="3" t="s">
        <v>399</v>
      </c>
      <c r="F464" s="3"/>
      <c r="G464" s="162">
        <f t="shared" si="205"/>
        <v>8550</v>
      </c>
      <c r="H464" s="163">
        <f>H465+H468+H471</f>
        <v>8550</v>
      </c>
      <c r="I464" s="163">
        <f t="shared" ref="I464:K464" si="212">I465+I468+I471</f>
        <v>0</v>
      </c>
      <c r="J464" s="163">
        <f t="shared" si="212"/>
        <v>0</v>
      </c>
      <c r="K464" s="163">
        <f t="shared" si="212"/>
        <v>0</v>
      </c>
    </row>
    <row r="465" spans="1:12" s="39" customFormat="1" ht="51" hidden="1">
      <c r="A465" s="14"/>
      <c r="B465" s="1" t="s">
        <v>291</v>
      </c>
      <c r="C465" s="3" t="s">
        <v>20</v>
      </c>
      <c r="D465" s="3" t="s">
        <v>16</v>
      </c>
      <c r="E465" s="3" t="s">
        <v>391</v>
      </c>
      <c r="F465" s="3"/>
      <c r="G465" s="162">
        <f>H465+I465+J465+K465</f>
        <v>0</v>
      </c>
      <c r="H465" s="163">
        <f t="shared" ref="H465:K466" si="213">H466</f>
        <v>0</v>
      </c>
      <c r="I465" s="163">
        <f t="shared" si="213"/>
        <v>0</v>
      </c>
      <c r="J465" s="163">
        <f t="shared" si="213"/>
        <v>0</v>
      </c>
      <c r="K465" s="163">
        <f t="shared" si="213"/>
        <v>0</v>
      </c>
    </row>
    <row r="466" spans="1:12" s="39" customFormat="1" ht="63.75" hidden="1">
      <c r="A466" s="14"/>
      <c r="B466" s="1" t="s">
        <v>51</v>
      </c>
      <c r="C466" s="3" t="s">
        <v>20</v>
      </c>
      <c r="D466" s="3" t="s">
        <v>16</v>
      </c>
      <c r="E466" s="3" t="s">
        <v>391</v>
      </c>
      <c r="F466" s="3" t="s">
        <v>49</v>
      </c>
      <c r="G466" s="162">
        <f>H466+I466+J466+K466</f>
        <v>0</v>
      </c>
      <c r="H466" s="163">
        <f t="shared" si="213"/>
        <v>0</v>
      </c>
      <c r="I466" s="163">
        <f t="shared" si="213"/>
        <v>0</v>
      </c>
      <c r="J466" s="163">
        <f t="shared" si="213"/>
        <v>0</v>
      </c>
      <c r="K466" s="163">
        <f t="shared" si="213"/>
        <v>0</v>
      </c>
    </row>
    <row r="467" spans="1:12" s="39" customFormat="1" hidden="1">
      <c r="A467" s="14"/>
      <c r="B467" s="1" t="s">
        <v>52</v>
      </c>
      <c r="C467" s="3" t="s">
        <v>20</v>
      </c>
      <c r="D467" s="3" t="s">
        <v>16</v>
      </c>
      <c r="E467" s="3" t="s">
        <v>391</v>
      </c>
      <c r="F467" s="3" t="s">
        <v>50</v>
      </c>
      <c r="G467" s="162">
        <f>SUM(H467:K467)</f>
        <v>0</v>
      </c>
      <c r="H467" s="163">
        <f>'кор-ка пр 8'!I838</f>
        <v>0</v>
      </c>
      <c r="I467" s="163">
        <f>'кор-ка пр 8'!J838</f>
        <v>0</v>
      </c>
      <c r="J467" s="163">
        <f>'кор-ка пр 8'!K838</f>
        <v>0</v>
      </c>
      <c r="K467" s="163">
        <f>'кор-ка пр 8'!L838</f>
        <v>0</v>
      </c>
    </row>
    <row r="468" spans="1:12" s="39" customFormat="1" ht="165.75" hidden="1">
      <c r="A468" s="14"/>
      <c r="B468" s="33" t="s">
        <v>504</v>
      </c>
      <c r="C468" s="3" t="s">
        <v>20</v>
      </c>
      <c r="D468" s="3" t="s">
        <v>16</v>
      </c>
      <c r="E468" s="3" t="s">
        <v>505</v>
      </c>
      <c r="F468" s="3"/>
      <c r="G468" s="162">
        <f t="shared" si="205"/>
        <v>0</v>
      </c>
      <c r="H468" s="163">
        <f t="shared" ref="H468:K469" si="214">H469</f>
        <v>0</v>
      </c>
      <c r="I468" s="163">
        <f t="shared" si="214"/>
        <v>0</v>
      </c>
      <c r="J468" s="163">
        <f t="shared" si="214"/>
        <v>0</v>
      </c>
      <c r="K468" s="163">
        <f t="shared" si="214"/>
        <v>0</v>
      </c>
    </row>
    <row r="469" spans="1:12" s="39" customFormat="1" ht="63.75" hidden="1">
      <c r="A469" s="14"/>
      <c r="B469" s="1" t="s">
        <v>51</v>
      </c>
      <c r="C469" s="3" t="s">
        <v>20</v>
      </c>
      <c r="D469" s="3" t="s">
        <v>16</v>
      </c>
      <c r="E469" s="3" t="s">
        <v>505</v>
      </c>
      <c r="F469" s="3" t="s">
        <v>49</v>
      </c>
      <c r="G469" s="162">
        <f t="shared" si="205"/>
        <v>0</v>
      </c>
      <c r="H469" s="163">
        <f t="shared" si="214"/>
        <v>0</v>
      </c>
      <c r="I469" s="163">
        <f t="shared" si="214"/>
        <v>0</v>
      </c>
      <c r="J469" s="163">
        <f t="shared" si="214"/>
        <v>0</v>
      </c>
      <c r="K469" s="163">
        <f t="shared" si="214"/>
        <v>0</v>
      </c>
    </row>
    <row r="470" spans="1:12" s="39" customFormat="1" hidden="1">
      <c r="A470" s="14"/>
      <c r="B470" s="1" t="s">
        <v>52</v>
      </c>
      <c r="C470" s="3" t="s">
        <v>20</v>
      </c>
      <c r="D470" s="3" t="s">
        <v>16</v>
      </c>
      <c r="E470" s="3" t="s">
        <v>505</v>
      </c>
      <c r="F470" s="3" t="s">
        <v>50</v>
      </c>
      <c r="G470" s="162">
        <f t="shared" si="205"/>
        <v>0</v>
      </c>
      <c r="H470" s="163">
        <f>'кор-ка пр 8'!I842</f>
        <v>0</v>
      </c>
      <c r="I470" s="163">
        <f>'кор-ка пр 8'!J842</f>
        <v>0</v>
      </c>
      <c r="J470" s="163">
        <f>'кор-ка пр 8'!K842</f>
        <v>0</v>
      </c>
      <c r="K470" s="163">
        <f>'кор-ка пр 8'!L842</f>
        <v>0</v>
      </c>
    </row>
    <row r="471" spans="1:12" ht="63.75">
      <c r="A471" s="5"/>
      <c r="B471" s="1" t="s">
        <v>651</v>
      </c>
      <c r="C471" s="3" t="s">
        <v>20</v>
      </c>
      <c r="D471" s="3" t="s">
        <v>16</v>
      </c>
      <c r="E471" s="3" t="s">
        <v>567</v>
      </c>
      <c r="F471" s="3"/>
      <c r="G471" s="162">
        <f>SUM(H471:K471)</f>
        <v>8550</v>
      </c>
      <c r="H471" s="163">
        <f t="shared" ref="H471:K472" si="215">H472</f>
        <v>8550</v>
      </c>
      <c r="I471" s="163">
        <f t="shared" si="215"/>
        <v>0</v>
      </c>
      <c r="J471" s="163">
        <f t="shared" si="215"/>
        <v>0</v>
      </c>
      <c r="K471" s="163">
        <f t="shared" si="215"/>
        <v>0</v>
      </c>
    </row>
    <row r="472" spans="1:12" s="142" customFormat="1" ht="51">
      <c r="A472" s="155"/>
      <c r="B472" s="153" t="s">
        <v>94</v>
      </c>
      <c r="C472" s="3" t="s">
        <v>20</v>
      </c>
      <c r="D472" s="3" t="s">
        <v>16</v>
      </c>
      <c r="E472" s="3" t="s">
        <v>567</v>
      </c>
      <c r="F472" s="152" t="s">
        <v>79</v>
      </c>
      <c r="G472" s="166">
        <f t="shared" ref="G472" si="216">SUM(H472:K472)</f>
        <v>8550</v>
      </c>
      <c r="H472" s="168">
        <f t="shared" si="215"/>
        <v>8550</v>
      </c>
      <c r="I472" s="168">
        <f t="shared" si="215"/>
        <v>0</v>
      </c>
      <c r="J472" s="168">
        <f t="shared" si="215"/>
        <v>0</v>
      </c>
      <c r="K472" s="168">
        <f t="shared" si="215"/>
        <v>0</v>
      </c>
    </row>
    <row r="473" spans="1:12" s="142" customFormat="1">
      <c r="A473" s="155"/>
      <c r="B473" s="153" t="s">
        <v>35</v>
      </c>
      <c r="C473" s="3" t="s">
        <v>20</v>
      </c>
      <c r="D473" s="3" t="s">
        <v>16</v>
      </c>
      <c r="E473" s="3" t="s">
        <v>567</v>
      </c>
      <c r="F473" s="152" t="s">
        <v>80</v>
      </c>
      <c r="G473" s="166">
        <f>SUM(H473:K473)</f>
        <v>8550</v>
      </c>
      <c r="H473" s="168">
        <f>'кор-ка пр 8'!I846+'кор-ка пр 8'!I551</f>
        <v>8550</v>
      </c>
      <c r="I473" s="168">
        <f>'кор-ка пр 8'!J846</f>
        <v>0</v>
      </c>
      <c r="J473" s="168">
        <f>'кор-ка пр 8'!K846</f>
        <v>0</v>
      </c>
      <c r="K473" s="168">
        <f>'кор-ка пр 8'!L846</f>
        <v>0</v>
      </c>
    </row>
    <row r="474" spans="1:12" ht="38.25">
      <c r="A474" s="14"/>
      <c r="B474" s="1" t="s">
        <v>107</v>
      </c>
      <c r="C474" s="3" t="s">
        <v>20</v>
      </c>
      <c r="D474" s="3" t="s">
        <v>16</v>
      </c>
      <c r="E474" s="3" t="s">
        <v>261</v>
      </c>
      <c r="F474" s="3"/>
      <c r="G474" s="162">
        <f t="shared" si="181"/>
        <v>0</v>
      </c>
      <c r="H474" s="163">
        <f>H475+H478+H481+H484+H487</f>
        <v>30.4</v>
      </c>
      <c r="I474" s="163">
        <f t="shared" ref="I474:K474" si="217">I475+I478+I481+I484+I487</f>
        <v>0</v>
      </c>
      <c r="J474" s="163">
        <f t="shared" si="217"/>
        <v>-30.4</v>
      </c>
      <c r="K474" s="163">
        <f t="shared" si="217"/>
        <v>0</v>
      </c>
      <c r="L474" s="43"/>
    </row>
    <row r="475" spans="1:12" s="39" customFormat="1" ht="89.25" hidden="1">
      <c r="A475" s="146"/>
      <c r="B475" s="1" t="s">
        <v>116</v>
      </c>
      <c r="C475" s="9" t="s">
        <v>20</v>
      </c>
      <c r="D475" s="9" t="s">
        <v>16</v>
      </c>
      <c r="E475" s="9" t="s">
        <v>260</v>
      </c>
      <c r="F475" s="99"/>
      <c r="G475" s="162">
        <f>H475+I475+J475+K475</f>
        <v>0</v>
      </c>
      <c r="H475" s="164">
        <f>H476</f>
        <v>0</v>
      </c>
      <c r="I475" s="164">
        <f>I476</f>
        <v>0</v>
      </c>
      <c r="J475" s="164">
        <f>J476</f>
        <v>0</v>
      </c>
      <c r="K475" s="164">
        <f>K476</f>
        <v>0</v>
      </c>
    </row>
    <row r="476" spans="1:12" s="39" customFormat="1" ht="51" hidden="1">
      <c r="A476" s="14"/>
      <c r="B476" s="1" t="s">
        <v>83</v>
      </c>
      <c r="C476" s="9" t="s">
        <v>20</v>
      </c>
      <c r="D476" s="9" t="s">
        <v>16</v>
      </c>
      <c r="E476" s="9" t="s">
        <v>260</v>
      </c>
      <c r="F476" s="3" t="s">
        <v>49</v>
      </c>
      <c r="G476" s="162">
        <f>G477</f>
        <v>0</v>
      </c>
      <c r="H476" s="163">
        <f>H477</f>
        <v>0</v>
      </c>
      <c r="I476" s="163">
        <f t="shared" ref="I476:K476" si="218">I477</f>
        <v>0</v>
      </c>
      <c r="J476" s="163">
        <f t="shared" si="218"/>
        <v>0</v>
      </c>
      <c r="K476" s="163">
        <f t="shared" si="218"/>
        <v>0</v>
      </c>
    </row>
    <row r="477" spans="1:12" s="39" customFormat="1" hidden="1">
      <c r="A477" s="14"/>
      <c r="B477" s="1" t="s">
        <v>52</v>
      </c>
      <c r="C477" s="9" t="s">
        <v>20</v>
      </c>
      <c r="D477" s="9" t="s">
        <v>16</v>
      </c>
      <c r="E477" s="9" t="s">
        <v>260</v>
      </c>
      <c r="F477" s="3" t="s">
        <v>50</v>
      </c>
      <c r="G477" s="162">
        <f>H477+I477+J477+K477</f>
        <v>0</v>
      </c>
      <c r="H477" s="163">
        <f>'кор-ка пр 8'!I556</f>
        <v>0</v>
      </c>
      <c r="I477" s="163">
        <f>'кор-ка пр 8'!J556</f>
        <v>0</v>
      </c>
      <c r="J477" s="163">
        <f>'кор-ка пр 8'!K556</f>
        <v>0</v>
      </c>
      <c r="K477" s="163">
        <f>'кор-ка пр 8'!L556</f>
        <v>0</v>
      </c>
    </row>
    <row r="478" spans="1:12" s="39" customFormat="1" ht="318.75" hidden="1">
      <c r="A478" s="14"/>
      <c r="B478" s="34" t="s">
        <v>131</v>
      </c>
      <c r="C478" s="3" t="s">
        <v>20</v>
      </c>
      <c r="D478" s="3" t="s">
        <v>16</v>
      </c>
      <c r="E478" s="3" t="s">
        <v>494</v>
      </c>
      <c r="F478" s="3"/>
      <c r="G478" s="162">
        <f t="shared" ref="G478:G480" si="219">SUM(H478:K478)</f>
        <v>0</v>
      </c>
      <c r="H478" s="163">
        <f>H479</f>
        <v>0</v>
      </c>
      <c r="I478" s="163">
        <f t="shared" ref="I478:K479" si="220">I479</f>
        <v>0</v>
      </c>
      <c r="J478" s="163">
        <f t="shared" si="220"/>
        <v>0</v>
      </c>
      <c r="K478" s="163">
        <f t="shared" si="220"/>
        <v>0</v>
      </c>
    </row>
    <row r="479" spans="1:12" s="39" customFormat="1" ht="63.75" hidden="1">
      <c r="A479" s="14"/>
      <c r="B479" s="1" t="s">
        <v>51</v>
      </c>
      <c r="C479" s="3" t="s">
        <v>20</v>
      </c>
      <c r="D479" s="3" t="s">
        <v>16</v>
      </c>
      <c r="E479" s="3" t="s">
        <v>494</v>
      </c>
      <c r="F479" s="3" t="s">
        <v>49</v>
      </c>
      <c r="G479" s="162">
        <f t="shared" si="219"/>
        <v>0</v>
      </c>
      <c r="H479" s="163">
        <f>H480</f>
        <v>0</v>
      </c>
      <c r="I479" s="163">
        <f t="shared" si="220"/>
        <v>0</v>
      </c>
      <c r="J479" s="163">
        <f t="shared" si="220"/>
        <v>0</v>
      </c>
      <c r="K479" s="163">
        <f t="shared" si="220"/>
        <v>0</v>
      </c>
    </row>
    <row r="480" spans="1:12" s="39" customFormat="1" hidden="1">
      <c r="A480" s="14"/>
      <c r="B480" s="1" t="s">
        <v>52</v>
      </c>
      <c r="C480" s="3" t="s">
        <v>20</v>
      </c>
      <c r="D480" s="3" t="s">
        <v>16</v>
      </c>
      <c r="E480" s="3" t="s">
        <v>494</v>
      </c>
      <c r="F480" s="3" t="s">
        <v>50</v>
      </c>
      <c r="G480" s="162">
        <f t="shared" si="219"/>
        <v>0</v>
      </c>
      <c r="H480" s="163">
        <f>'кор-ка пр 8'!I560</f>
        <v>0</v>
      </c>
      <c r="I480" s="163">
        <f>'кор-ка пр 8'!J560</f>
        <v>0</v>
      </c>
      <c r="J480" s="163">
        <f>'кор-ка пр 8'!K560</f>
        <v>0</v>
      </c>
      <c r="K480" s="163">
        <f>'кор-ка пр 8'!L560</f>
        <v>0</v>
      </c>
    </row>
    <row r="481" spans="1:12" ht="153" hidden="1">
      <c r="A481" s="14"/>
      <c r="B481" s="1" t="s">
        <v>492</v>
      </c>
      <c r="C481" s="3" t="s">
        <v>20</v>
      </c>
      <c r="D481" s="3" t="s">
        <v>16</v>
      </c>
      <c r="E481" s="3" t="s">
        <v>491</v>
      </c>
      <c r="F481" s="3"/>
      <c r="G481" s="162">
        <f t="shared" si="181"/>
        <v>0</v>
      </c>
      <c r="H481" s="163">
        <f>H482</f>
        <v>0</v>
      </c>
      <c r="I481" s="163">
        <f>I482</f>
        <v>0</v>
      </c>
      <c r="J481" s="163">
        <f>J482</f>
        <v>0</v>
      </c>
      <c r="K481" s="163">
        <f>K482</f>
        <v>0</v>
      </c>
      <c r="L481" s="43"/>
    </row>
    <row r="482" spans="1:12" ht="63.75" hidden="1">
      <c r="A482" s="14"/>
      <c r="B482" s="1" t="s">
        <v>51</v>
      </c>
      <c r="C482" s="3" t="s">
        <v>20</v>
      </c>
      <c r="D482" s="3" t="s">
        <v>16</v>
      </c>
      <c r="E482" s="3" t="s">
        <v>491</v>
      </c>
      <c r="F482" s="3" t="s">
        <v>49</v>
      </c>
      <c r="G482" s="162">
        <f t="shared" si="181"/>
        <v>0</v>
      </c>
      <c r="H482" s="163">
        <f t="shared" ref="H482:K482" si="221">H483</f>
        <v>0</v>
      </c>
      <c r="I482" s="163">
        <f t="shared" si="221"/>
        <v>0</v>
      </c>
      <c r="J482" s="163">
        <f t="shared" si="221"/>
        <v>0</v>
      </c>
      <c r="K482" s="163">
        <f t="shared" si="221"/>
        <v>0</v>
      </c>
      <c r="L482" s="43"/>
    </row>
    <row r="483" spans="1:12" hidden="1">
      <c r="A483" s="14"/>
      <c r="B483" s="1" t="s">
        <v>52</v>
      </c>
      <c r="C483" s="3" t="s">
        <v>20</v>
      </c>
      <c r="D483" s="3" t="s">
        <v>16</v>
      </c>
      <c r="E483" s="3" t="s">
        <v>491</v>
      </c>
      <c r="F483" s="3" t="s">
        <v>50</v>
      </c>
      <c r="G483" s="162">
        <f t="shared" si="181"/>
        <v>0</v>
      </c>
      <c r="H483" s="163">
        <f>'кор-ка пр 8'!I564</f>
        <v>0</v>
      </c>
      <c r="I483" s="163">
        <f>'кор-ка пр 8'!J564</f>
        <v>0</v>
      </c>
      <c r="J483" s="163">
        <f>'кор-ка пр 8'!K564</f>
        <v>0</v>
      </c>
      <c r="K483" s="163">
        <f>'кор-ка пр 8'!L564</f>
        <v>0</v>
      </c>
      <c r="L483" s="43"/>
    </row>
    <row r="484" spans="1:12" ht="102">
      <c r="A484" s="14"/>
      <c r="B484" s="1" t="s">
        <v>597</v>
      </c>
      <c r="C484" s="3" t="s">
        <v>20</v>
      </c>
      <c r="D484" s="3" t="s">
        <v>16</v>
      </c>
      <c r="E484" s="3" t="s">
        <v>598</v>
      </c>
      <c r="F484" s="3"/>
      <c r="G484" s="162">
        <f>SUM(H484:K484)</f>
        <v>-30.4</v>
      </c>
      <c r="H484" s="163">
        <f>H485</f>
        <v>0</v>
      </c>
      <c r="I484" s="163">
        <f t="shared" ref="I484:K484" si="222">I485</f>
        <v>0</v>
      </c>
      <c r="J484" s="163">
        <f t="shared" si="222"/>
        <v>-30.4</v>
      </c>
      <c r="K484" s="163">
        <f t="shared" si="222"/>
        <v>0</v>
      </c>
      <c r="L484" s="43"/>
    </row>
    <row r="485" spans="1:12" ht="63.75">
      <c r="A485" s="14"/>
      <c r="B485" s="1" t="s">
        <v>51</v>
      </c>
      <c r="C485" s="3" t="s">
        <v>20</v>
      </c>
      <c r="D485" s="3" t="s">
        <v>16</v>
      </c>
      <c r="E485" s="3" t="s">
        <v>598</v>
      </c>
      <c r="F485" s="3" t="s">
        <v>49</v>
      </c>
      <c r="G485" s="162">
        <f t="shared" si="181"/>
        <v>-30.4</v>
      </c>
      <c r="H485" s="163">
        <f t="shared" ref="H485:K485" si="223">H486</f>
        <v>0</v>
      </c>
      <c r="I485" s="163">
        <f t="shared" si="223"/>
        <v>0</v>
      </c>
      <c r="J485" s="163">
        <f t="shared" si="223"/>
        <v>-30.4</v>
      </c>
      <c r="K485" s="163">
        <f t="shared" si="223"/>
        <v>0</v>
      </c>
      <c r="L485" s="43"/>
    </row>
    <row r="486" spans="1:12">
      <c r="A486" s="14"/>
      <c r="B486" s="1" t="s">
        <v>52</v>
      </c>
      <c r="C486" s="3" t="s">
        <v>20</v>
      </c>
      <c r="D486" s="3" t="s">
        <v>16</v>
      </c>
      <c r="E486" s="3" t="s">
        <v>598</v>
      </c>
      <c r="F486" s="3" t="s">
        <v>50</v>
      </c>
      <c r="G486" s="162">
        <f t="shared" si="181"/>
        <v>-30.4</v>
      </c>
      <c r="H486" s="163">
        <f>'кор-ка пр 8'!I568</f>
        <v>0</v>
      </c>
      <c r="I486" s="163">
        <f>'кор-ка пр 8'!J568</f>
        <v>0</v>
      </c>
      <c r="J486" s="163">
        <f>'кор-ка пр 8'!K568</f>
        <v>-30.4</v>
      </c>
      <c r="K486" s="163">
        <f>'кор-ка пр 8'!L568</f>
        <v>0</v>
      </c>
      <c r="L486" s="43"/>
    </row>
    <row r="487" spans="1:12" ht="76.5">
      <c r="A487" s="14"/>
      <c r="B487" s="1" t="s">
        <v>599</v>
      </c>
      <c r="C487" s="3" t="s">
        <v>20</v>
      </c>
      <c r="D487" s="3" t="s">
        <v>16</v>
      </c>
      <c r="E487" s="3" t="s">
        <v>600</v>
      </c>
      <c r="F487" s="3"/>
      <c r="G487" s="162">
        <f>SUM(H487:K487)</f>
        <v>30.4</v>
      </c>
      <c r="H487" s="163">
        <f>H488</f>
        <v>30.4</v>
      </c>
      <c r="I487" s="163">
        <f>I488</f>
        <v>0</v>
      </c>
      <c r="J487" s="163">
        <f>J488</f>
        <v>0</v>
      </c>
      <c r="K487" s="163">
        <f>K488</f>
        <v>0</v>
      </c>
      <c r="L487" s="43"/>
    </row>
    <row r="488" spans="1:12" ht="63.75">
      <c r="A488" s="14"/>
      <c r="B488" s="1" t="s">
        <v>51</v>
      </c>
      <c r="C488" s="3" t="s">
        <v>20</v>
      </c>
      <c r="D488" s="3" t="s">
        <v>16</v>
      </c>
      <c r="E488" s="3" t="s">
        <v>600</v>
      </c>
      <c r="F488" s="3" t="s">
        <v>49</v>
      </c>
      <c r="G488" s="162">
        <f t="shared" ref="G488:G489" si="224">H488+I488+J488+K488</f>
        <v>30.4</v>
      </c>
      <c r="H488" s="163">
        <f t="shared" ref="H488:K488" si="225">H489</f>
        <v>30.4</v>
      </c>
      <c r="I488" s="163">
        <f t="shared" si="225"/>
        <v>0</v>
      </c>
      <c r="J488" s="163">
        <f t="shared" si="225"/>
        <v>0</v>
      </c>
      <c r="K488" s="163">
        <f t="shared" si="225"/>
        <v>0</v>
      </c>
      <c r="L488" s="43"/>
    </row>
    <row r="489" spans="1:12">
      <c r="A489" s="14"/>
      <c r="B489" s="1" t="s">
        <v>52</v>
      </c>
      <c r="C489" s="3" t="s">
        <v>20</v>
      </c>
      <c r="D489" s="3" t="s">
        <v>16</v>
      </c>
      <c r="E489" s="3" t="s">
        <v>600</v>
      </c>
      <c r="F489" s="3" t="s">
        <v>50</v>
      </c>
      <c r="G489" s="162">
        <f t="shared" si="224"/>
        <v>30.4</v>
      </c>
      <c r="H489" s="163">
        <f>'кор-ка пр 8'!I572</f>
        <v>30.4</v>
      </c>
      <c r="I489" s="163">
        <f>'кор-ка пр 8'!J572</f>
        <v>0</v>
      </c>
      <c r="J489" s="163">
        <f>'кор-ка пр 8'!K572</f>
        <v>0</v>
      </c>
      <c r="K489" s="163">
        <f>'кор-ка пр 8'!L572</f>
        <v>0</v>
      </c>
      <c r="L489" s="43"/>
    </row>
    <row r="490" spans="1:12" s="39" customFormat="1" ht="51" hidden="1">
      <c r="A490" s="146"/>
      <c r="B490" s="1" t="s">
        <v>110</v>
      </c>
      <c r="C490" s="9" t="s">
        <v>20</v>
      </c>
      <c r="D490" s="9" t="s">
        <v>16</v>
      </c>
      <c r="E490" s="9" t="s">
        <v>389</v>
      </c>
      <c r="F490" s="99"/>
      <c r="G490" s="162">
        <f>H490+I490+J490+K490</f>
        <v>0</v>
      </c>
      <c r="H490" s="164">
        <f>H491+H494</f>
        <v>0</v>
      </c>
      <c r="I490" s="164">
        <f t="shared" ref="I490:K490" si="226">I491+I494</f>
        <v>0</v>
      </c>
      <c r="J490" s="164">
        <f t="shared" si="226"/>
        <v>0</v>
      </c>
      <c r="K490" s="164">
        <f t="shared" si="226"/>
        <v>0</v>
      </c>
    </row>
    <row r="491" spans="1:12" s="39" customFormat="1" ht="89.25" hidden="1">
      <c r="A491" s="146"/>
      <c r="B491" s="1" t="s">
        <v>126</v>
      </c>
      <c r="C491" s="9" t="s">
        <v>20</v>
      </c>
      <c r="D491" s="9" t="s">
        <v>16</v>
      </c>
      <c r="E491" s="9" t="s">
        <v>390</v>
      </c>
      <c r="F491" s="99"/>
      <c r="G491" s="162">
        <f>H491+I491+J491+K491</f>
        <v>0</v>
      </c>
      <c r="H491" s="164">
        <f>H492</f>
        <v>0</v>
      </c>
      <c r="I491" s="164">
        <f t="shared" ref="I491:K492" si="227">I492</f>
        <v>0</v>
      </c>
      <c r="J491" s="164">
        <f t="shared" si="227"/>
        <v>0</v>
      </c>
      <c r="K491" s="164">
        <f t="shared" si="227"/>
        <v>0</v>
      </c>
    </row>
    <row r="492" spans="1:12" s="39" customFormat="1" ht="51" hidden="1">
      <c r="A492" s="14"/>
      <c r="B492" s="1" t="s">
        <v>83</v>
      </c>
      <c r="C492" s="9" t="s">
        <v>20</v>
      </c>
      <c r="D492" s="9" t="s">
        <v>16</v>
      </c>
      <c r="E492" s="9" t="s">
        <v>390</v>
      </c>
      <c r="F492" s="3" t="s">
        <v>49</v>
      </c>
      <c r="G492" s="162">
        <f>G493</f>
        <v>0</v>
      </c>
      <c r="H492" s="163">
        <f>H493</f>
        <v>0</v>
      </c>
      <c r="I492" s="163">
        <f t="shared" si="227"/>
        <v>0</v>
      </c>
      <c r="J492" s="163">
        <f t="shared" si="227"/>
        <v>0</v>
      </c>
      <c r="K492" s="163">
        <f t="shared" si="227"/>
        <v>0</v>
      </c>
    </row>
    <row r="493" spans="1:12" s="39" customFormat="1" hidden="1">
      <c r="A493" s="14"/>
      <c r="B493" s="1" t="s">
        <v>52</v>
      </c>
      <c r="C493" s="9" t="s">
        <v>20</v>
      </c>
      <c r="D493" s="9" t="s">
        <v>16</v>
      </c>
      <c r="E493" s="9" t="s">
        <v>390</v>
      </c>
      <c r="F493" s="3" t="s">
        <v>50</v>
      </c>
      <c r="G493" s="162">
        <f>H493+I493+J493+K493</f>
        <v>0</v>
      </c>
      <c r="H493" s="163">
        <f>'кор-ка пр 8'!I577</f>
        <v>0</v>
      </c>
      <c r="I493" s="163">
        <f>'кор-ка пр 8'!J577</f>
        <v>0</v>
      </c>
      <c r="J493" s="163">
        <f>'кор-ка пр 8'!K577</f>
        <v>0</v>
      </c>
      <c r="K493" s="163">
        <f>'кор-ка пр 8'!L577</f>
        <v>0</v>
      </c>
    </row>
    <row r="494" spans="1:12" s="39" customFormat="1" ht="318.75" hidden="1">
      <c r="A494" s="14"/>
      <c r="B494" s="34" t="s">
        <v>131</v>
      </c>
      <c r="C494" s="3" t="s">
        <v>20</v>
      </c>
      <c r="D494" s="3" t="s">
        <v>16</v>
      </c>
      <c r="E494" s="3" t="s">
        <v>495</v>
      </c>
      <c r="F494" s="3"/>
      <c r="G494" s="162">
        <f t="shared" ref="G494:G501" si="228">SUM(H494:K494)</f>
        <v>0</v>
      </c>
      <c r="H494" s="163">
        <f>H495</f>
        <v>0</v>
      </c>
      <c r="I494" s="163">
        <f t="shared" ref="I494:K495" si="229">I495</f>
        <v>0</v>
      </c>
      <c r="J494" s="163">
        <f t="shared" si="229"/>
        <v>0</v>
      </c>
      <c r="K494" s="163">
        <f t="shared" si="229"/>
        <v>0</v>
      </c>
    </row>
    <row r="495" spans="1:12" s="39" customFormat="1" ht="63.75" hidden="1">
      <c r="A495" s="14"/>
      <c r="B495" s="1" t="s">
        <v>51</v>
      </c>
      <c r="C495" s="3" t="s">
        <v>20</v>
      </c>
      <c r="D495" s="3" t="s">
        <v>16</v>
      </c>
      <c r="E495" s="3" t="s">
        <v>495</v>
      </c>
      <c r="F495" s="3" t="s">
        <v>49</v>
      </c>
      <c r="G495" s="162">
        <f t="shared" si="228"/>
        <v>0</v>
      </c>
      <c r="H495" s="163">
        <f>H496</f>
        <v>0</v>
      </c>
      <c r="I495" s="163">
        <f t="shared" si="229"/>
        <v>0</v>
      </c>
      <c r="J495" s="163">
        <f t="shared" si="229"/>
        <v>0</v>
      </c>
      <c r="K495" s="163">
        <f t="shared" si="229"/>
        <v>0</v>
      </c>
    </row>
    <row r="496" spans="1:12" s="39" customFormat="1" hidden="1">
      <c r="A496" s="14"/>
      <c r="B496" s="1" t="s">
        <v>52</v>
      </c>
      <c r="C496" s="3" t="s">
        <v>20</v>
      </c>
      <c r="D496" s="3" t="s">
        <v>16</v>
      </c>
      <c r="E496" s="3" t="s">
        <v>495</v>
      </c>
      <c r="F496" s="3" t="s">
        <v>50</v>
      </c>
      <c r="G496" s="162">
        <f t="shared" si="228"/>
        <v>0</v>
      </c>
      <c r="H496" s="163">
        <f>'кор-ка пр 8'!I581</f>
        <v>0</v>
      </c>
      <c r="I496" s="163">
        <f>'кор-ка пр 8'!J581</f>
        <v>0</v>
      </c>
      <c r="J496" s="163">
        <f>'кор-ка пр 8'!K581</f>
        <v>0</v>
      </c>
      <c r="K496" s="163">
        <f>'кор-ка пр 8'!L581</f>
        <v>0</v>
      </c>
    </row>
    <row r="497" spans="1:11" s="39" customFormat="1" ht="63.75">
      <c r="A497" s="14"/>
      <c r="B497" s="1" t="s">
        <v>310</v>
      </c>
      <c r="C497" s="9" t="s">
        <v>20</v>
      </c>
      <c r="D497" s="9" t="s">
        <v>16</v>
      </c>
      <c r="E497" s="9" t="s">
        <v>307</v>
      </c>
      <c r="F497" s="3"/>
      <c r="G497" s="162">
        <f t="shared" si="228"/>
        <v>0</v>
      </c>
      <c r="H497" s="36">
        <f>H498</f>
        <v>0</v>
      </c>
      <c r="I497" s="36">
        <f t="shared" ref="I497:K500" si="230">I498</f>
        <v>0</v>
      </c>
      <c r="J497" s="36">
        <f t="shared" si="230"/>
        <v>0</v>
      </c>
      <c r="K497" s="36">
        <f t="shared" si="230"/>
        <v>0</v>
      </c>
    </row>
    <row r="498" spans="1:11" s="39" customFormat="1" ht="38.25">
      <c r="A498" s="14"/>
      <c r="B498" s="1" t="s">
        <v>286</v>
      </c>
      <c r="C498" s="9" t="s">
        <v>20</v>
      </c>
      <c r="D498" s="9" t="s">
        <v>16</v>
      </c>
      <c r="E498" s="9" t="s">
        <v>308</v>
      </c>
      <c r="F498" s="3"/>
      <c r="G498" s="162">
        <f t="shared" si="228"/>
        <v>0</v>
      </c>
      <c r="H498" s="36">
        <f>H499+H500</f>
        <v>0</v>
      </c>
      <c r="I498" s="36">
        <f>I500</f>
        <v>0</v>
      </c>
      <c r="J498" s="36">
        <f>J500</f>
        <v>0</v>
      </c>
      <c r="K498" s="36">
        <f>K500</f>
        <v>0</v>
      </c>
    </row>
    <row r="499" spans="1:11" s="39" customFormat="1" ht="63.75">
      <c r="A499" s="11"/>
      <c r="B499" s="1" t="s">
        <v>51</v>
      </c>
      <c r="C499" s="9" t="s">
        <v>20</v>
      </c>
      <c r="D499" s="9" t="s">
        <v>16</v>
      </c>
      <c r="E499" s="9" t="s">
        <v>308</v>
      </c>
      <c r="F499" s="3" t="s">
        <v>49</v>
      </c>
      <c r="G499" s="162">
        <f>SUM(H499:K499)</f>
        <v>5400</v>
      </c>
      <c r="H499" s="36">
        <f>'кор-ка пр 8'!I585</f>
        <v>5400</v>
      </c>
      <c r="I499" s="36">
        <f>J500</f>
        <v>0</v>
      </c>
      <c r="J499" s="36">
        <f>K500</f>
        <v>0</v>
      </c>
      <c r="K499" s="36">
        <f>L500</f>
        <v>0</v>
      </c>
    </row>
    <row r="500" spans="1:11" s="39" customFormat="1">
      <c r="A500" s="14"/>
      <c r="B500" s="1" t="s">
        <v>73</v>
      </c>
      <c r="C500" s="9" t="s">
        <v>20</v>
      </c>
      <c r="D500" s="9" t="s">
        <v>16</v>
      </c>
      <c r="E500" s="9" t="s">
        <v>308</v>
      </c>
      <c r="F500" s="3" t="s">
        <v>74</v>
      </c>
      <c r="G500" s="162">
        <f t="shared" si="228"/>
        <v>-5400</v>
      </c>
      <c r="H500" s="36">
        <f>H501</f>
        <v>-5400</v>
      </c>
      <c r="I500" s="36">
        <f t="shared" si="230"/>
        <v>0</v>
      </c>
      <c r="J500" s="36">
        <f t="shared" si="230"/>
        <v>0</v>
      </c>
      <c r="K500" s="36">
        <f t="shared" si="230"/>
        <v>0</v>
      </c>
    </row>
    <row r="501" spans="1:11" s="39" customFormat="1" ht="63.75">
      <c r="A501" s="14"/>
      <c r="B501" s="1" t="s">
        <v>81</v>
      </c>
      <c r="C501" s="9" t="s">
        <v>20</v>
      </c>
      <c r="D501" s="9" t="s">
        <v>16</v>
      </c>
      <c r="E501" s="9" t="s">
        <v>308</v>
      </c>
      <c r="F501" s="3" t="s">
        <v>82</v>
      </c>
      <c r="G501" s="162">
        <f t="shared" si="228"/>
        <v>-5400</v>
      </c>
      <c r="H501" s="36">
        <f>'кор-ка пр 8'!I588</f>
        <v>-5400</v>
      </c>
      <c r="I501" s="36">
        <f>'кор-ка пр 8'!J588</f>
        <v>0</v>
      </c>
      <c r="J501" s="36">
        <f>'кор-ка пр 8'!K588</f>
        <v>0</v>
      </c>
      <c r="K501" s="36">
        <f>'кор-ка пр 8'!L588</f>
        <v>0</v>
      </c>
    </row>
    <row r="502" spans="1:11" ht="38.25" hidden="1">
      <c r="A502" s="11"/>
      <c r="B502" s="1" t="s">
        <v>108</v>
      </c>
      <c r="C502" s="9" t="s">
        <v>20</v>
      </c>
      <c r="D502" s="9" t="s">
        <v>16</v>
      </c>
      <c r="E502" s="9" t="s">
        <v>393</v>
      </c>
      <c r="F502" s="4"/>
      <c r="G502" s="162">
        <f t="shared" ref="G502:G504" si="231">H502+I502+J502+K502</f>
        <v>0</v>
      </c>
      <c r="H502" s="163">
        <f>H503</f>
        <v>0</v>
      </c>
      <c r="I502" s="163">
        <f t="shared" ref="I502:K502" si="232">I503</f>
        <v>0</v>
      </c>
      <c r="J502" s="163">
        <f t="shared" si="232"/>
        <v>0</v>
      </c>
      <c r="K502" s="163">
        <f t="shared" si="232"/>
        <v>0</v>
      </c>
    </row>
    <row r="503" spans="1:11" ht="51" hidden="1">
      <c r="A503" s="11"/>
      <c r="B503" s="1" t="s">
        <v>128</v>
      </c>
      <c r="C503" s="3" t="s">
        <v>20</v>
      </c>
      <c r="D503" s="3" t="s">
        <v>16</v>
      </c>
      <c r="E503" s="3" t="s">
        <v>395</v>
      </c>
      <c r="F503" s="3"/>
      <c r="G503" s="162">
        <f t="shared" si="231"/>
        <v>0</v>
      </c>
      <c r="H503" s="163">
        <f>H504</f>
        <v>0</v>
      </c>
      <c r="I503" s="163">
        <f>I504</f>
        <v>0</v>
      </c>
      <c r="J503" s="163">
        <f>J504</f>
        <v>0</v>
      </c>
      <c r="K503" s="163">
        <f>K504</f>
        <v>0</v>
      </c>
    </row>
    <row r="504" spans="1:11" ht="63.75" hidden="1">
      <c r="A504" s="11"/>
      <c r="B504" s="1" t="s">
        <v>51</v>
      </c>
      <c r="C504" s="3" t="s">
        <v>20</v>
      </c>
      <c r="D504" s="3" t="s">
        <v>16</v>
      </c>
      <c r="E504" s="3" t="s">
        <v>395</v>
      </c>
      <c r="F504" s="3" t="s">
        <v>49</v>
      </c>
      <c r="G504" s="162">
        <f t="shared" si="231"/>
        <v>0</v>
      </c>
      <c r="H504" s="163">
        <f>H505</f>
        <v>0</v>
      </c>
      <c r="I504" s="164">
        <v>0</v>
      </c>
      <c r="J504" s="164">
        <v>0</v>
      </c>
      <c r="K504" s="164">
        <v>0</v>
      </c>
    </row>
    <row r="505" spans="1:11" hidden="1">
      <c r="A505" s="5"/>
      <c r="B505" s="1" t="s">
        <v>52</v>
      </c>
      <c r="C505" s="3" t="s">
        <v>20</v>
      </c>
      <c r="D505" s="3" t="s">
        <v>16</v>
      </c>
      <c r="E505" s="3" t="s">
        <v>395</v>
      </c>
      <c r="F505" s="3" t="s">
        <v>50</v>
      </c>
      <c r="G505" s="162">
        <f>H505+I505+J505+K505</f>
        <v>0</v>
      </c>
      <c r="H505" s="163">
        <f>'кор-ка пр 8'!I851</f>
        <v>0</v>
      </c>
      <c r="I505" s="163">
        <f>'кор-ка пр 8'!J851</f>
        <v>0</v>
      </c>
      <c r="J505" s="163">
        <f>'кор-ка пр 8'!K851</f>
        <v>0</v>
      </c>
      <c r="K505" s="163">
        <f>'кор-ка пр 8'!L851</f>
        <v>0</v>
      </c>
    </row>
    <row r="506" spans="1:11">
      <c r="A506" s="5"/>
      <c r="B506" s="1" t="s">
        <v>460</v>
      </c>
      <c r="C506" s="9" t="s">
        <v>20</v>
      </c>
      <c r="D506" s="9" t="s">
        <v>16</v>
      </c>
      <c r="E506" s="3" t="s">
        <v>248</v>
      </c>
      <c r="F506" s="3"/>
      <c r="G506" s="162">
        <f>SUM(H506:K506)</f>
        <v>367.5</v>
      </c>
      <c r="H506" s="163">
        <f t="shared" ref="H506:K507" si="233">H507</f>
        <v>0</v>
      </c>
      <c r="I506" s="163">
        <f t="shared" si="233"/>
        <v>0</v>
      </c>
      <c r="J506" s="163">
        <f t="shared" si="233"/>
        <v>0</v>
      </c>
      <c r="K506" s="163">
        <f t="shared" si="233"/>
        <v>367.5</v>
      </c>
    </row>
    <row r="507" spans="1:11" ht="51">
      <c r="A507" s="5"/>
      <c r="B507" s="1" t="s">
        <v>649</v>
      </c>
      <c r="C507" s="9" t="s">
        <v>20</v>
      </c>
      <c r="D507" s="9" t="s">
        <v>16</v>
      </c>
      <c r="E507" s="3" t="s">
        <v>650</v>
      </c>
      <c r="F507" s="3"/>
      <c r="G507" s="162">
        <f>SUM(H507:K507)</f>
        <v>367.5</v>
      </c>
      <c r="H507" s="163">
        <f t="shared" si="233"/>
        <v>0</v>
      </c>
      <c r="I507" s="163">
        <f t="shared" si="233"/>
        <v>0</v>
      </c>
      <c r="J507" s="163">
        <f t="shared" si="233"/>
        <v>0</v>
      </c>
      <c r="K507" s="163">
        <f t="shared" si="233"/>
        <v>367.5</v>
      </c>
    </row>
    <row r="508" spans="1:11" ht="63.75">
      <c r="A508" s="11"/>
      <c r="B508" s="1" t="s">
        <v>51</v>
      </c>
      <c r="C508" s="9" t="s">
        <v>20</v>
      </c>
      <c r="D508" s="9" t="s">
        <v>16</v>
      </c>
      <c r="E508" s="3" t="s">
        <v>650</v>
      </c>
      <c r="F508" s="3" t="s">
        <v>49</v>
      </c>
      <c r="G508" s="162">
        <f>H508+I508+J508+K508</f>
        <v>367.5</v>
      </c>
      <c r="H508" s="163">
        <f>H509+H510</f>
        <v>0</v>
      </c>
      <c r="I508" s="163">
        <f t="shared" ref="I508:K508" si="234">I509+I510</f>
        <v>0</v>
      </c>
      <c r="J508" s="163">
        <f t="shared" si="234"/>
        <v>0</v>
      </c>
      <c r="K508" s="163">
        <f t="shared" si="234"/>
        <v>367.5</v>
      </c>
    </row>
    <row r="509" spans="1:11">
      <c r="A509" s="14"/>
      <c r="B509" s="1" t="s">
        <v>52</v>
      </c>
      <c r="C509" s="3" t="s">
        <v>20</v>
      </c>
      <c r="D509" s="3" t="s">
        <v>16</v>
      </c>
      <c r="E509" s="3" t="s">
        <v>650</v>
      </c>
      <c r="F509" s="3" t="s">
        <v>50</v>
      </c>
      <c r="G509" s="162">
        <f t="shared" ref="G509" si="235">H509+I509+J509+K509</f>
        <v>367.5</v>
      </c>
      <c r="H509" s="163">
        <f>'кор-ка пр 8'!I856</f>
        <v>0</v>
      </c>
      <c r="I509" s="163">
        <f>'кор-ка пр 8'!J856</f>
        <v>0</v>
      </c>
      <c r="J509" s="163">
        <f>'кор-ка пр 8'!K856</f>
        <v>0</v>
      </c>
      <c r="K509" s="163">
        <f>'кор-ка пр 8'!L856+'кор-ка пр 8'!H593</f>
        <v>367.5</v>
      </c>
    </row>
    <row r="510" spans="1:11">
      <c r="A510" s="14"/>
      <c r="B510" s="1" t="s">
        <v>68</v>
      </c>
      <c r="C510" s="9" t="s">
        <v>20</v>
      </c>
      <c r="D510" s="9" t="s">
        <v>16</v>
      </c>
      <c r="E510" s="3" t="s">
        <v>650</v>
      </c>
      <c r="F510" s="3" t="s">
        <v>66</v>
      </c>
      <c r="G510" s="162">
        <f t="shared" ref="G510" si="236">H510+I510+J510+K510</f>
        <v>0</v>
      </c>
      <c r="H510" s="163">
        <f>'кор-ка пр 8'!I592</f>
        <v>0</v>
      </c>
      <c r="I510" s="163">
        <f>'кор-ка пр 8'!J592</f>
        <v>0</v>
      </c>
      <c r="J510" s="163">
        <f>'кор-ка пр 8'!K592</f>
        <v>0</v>
      </c>
      <c r="K510" s="163">
        <v>0</v>
      </c>
    </row>
    <row r="511" spans="1:11" s="39" customFormat="1" ht="25.5">
      <c r="A511" s="13"/>
      <c r="B511" s="6" t="s">
        <v>31</v>
      </c>
      <c r="C511" s="4" t="s">
        <v>20</v>
      </c>
      <c r="D511" s="4" t="s">
        <v>20</v>
      </c>
      <c r="E511" s="4"/>
      <c r="F511" s="4"/>
      <c r="G511" s="162">
        <f t="shared" ref="G511:G523" si="237">H511+I511+J511+K511</f>
        <v>1039.9000000000001</v>
      </c>
      <c r="H511" s="162">
        <f>H512+H528+H532+H537</f>
        <v>1925.4</v>
      </c>
      <c r="I511" s="162">
        <f>I512+I528+I532+I537</f>
        <v>0</v>
      </c>
      <c r="J511" s="162">
        <f>J512+J528+J532+J537</f>
        <v>-885.50000000000011</v>
      </c>
      <c r="K511" s="162">
        <f>K512+K528+K532+K537</f>
        <v>0</v>
      </c>
    </row>
    <row r="512" spans="1:11" ht="38.25">
      <c r="A512" s="13"/>
      <c r="B512" s="32" t="s">
        <v>290</v>
      </c>
      <c r="C512" s="3" t="s">
        <v>20</v>
      </c>
      <c r="D512" s="3" t="s">
        <v>20</v>
      </c>
      <c r="E512" s="3" t="s">
        <v>386</v>
      </c>
      <c r="F512" s="4"/>
      <c r="G512" s="162">
        <f t="shared" si="237"/>
        <v>244.89999999999998</v>
      </c>
      <c r="H512" s="163">
        <f>H513</f>
        <v>1130.4000000000001</v>
      </c>
      <c r="I512" s="163">
        <f t="shared" ref="I512:K512" si="238">I513</f>
        <v>0</v>
      </c>
      <c r="J512" s="163">
        <f t="shared" si="238"/>
        <v>-885.50000000000011</v>
      </c>
      <c r="K512" s="163">
        <f t="shared" si="238"/>
        <v>0</v>
      </c>
    </row>
    <row r="513" spans="1:11" ht="38.25">
      <c r="A513" s="13"/>
      <c r="B513" s="1" t="s">
        <v>293</v>
      </c>
      <c r="C513" s="3" t="s">
        <v>20</v>
      </c>
      <c r="D513" s="3" t="s">
        <v>20</v>
      </c>
      <c r="E513" s="3" t="s">
        <v>401</v>
      </c>
      <c r="F513" s="4"/>
      <c r="G513" s="162">
        <f t="shared" si="237"/>
        <v>244.89999999999998</v>
      </c>
      <c r="H513" s="163">
        <f>H514+H518+H521+H524</f>
        <v>1130.4000000000001</v>
      </c>
      <c r="I513" s="163">
        <f t="shared" ref="I513:K513" si="239">I514+I518+I521+I524</f>
        <v>0</v>
      </c>
      <c r="J513" s="163">
        <f t="shared" si="239"/>
        <v>-885.50000000000011</v>
      </c>
      <c r="K513" s="163">
        <f t="shared" si="239"/>
        <v>0</v>
      </c>
    </row>
    <row r="514" spans="1:11" ht="114.75">
      <c r="A514" s="14"/>
      <c r="B514" s="35" t="s">
        <v>508</v>
      </c>
      <c r="C514" s="3" t="s">
        <v>20</v>
      </c>
      <c r="D514" s="3" t="s">
        <v>20</v>
      </c>
      <c r="E514" s="3" t="s">
        <v>509</v>
      </c>
      <c r="F514" s="4"/>
      <c r="G514" s="162">
        <f t="shared" si="237"/>
        <v>244.9</v>
      </c>
      <c r="H514" s="163">
        <f t="shared" ref="H514:K515" si="240">H515</f>
        <v>0</v>
      </c>
      <c r="I514" s="163">
        <f t="shared" si="240"/>
        <v>0</v>
      </c>
      <c r="J514" s="163">
        <f t="shared" si="240"/>
        <v>244.9</v>
      </c>
      <c r="K514" s="163">
        <f t="shared" si="240"/>
        <v>0</v>
      </c>
    </row>
    <row r="515" spans="1:11" ht="63.75">
      <c r="A515" s="14"/>
      <c r="B515" s="1" t="s">
        <v>51</v>
      </c>
      <c r="C515" s="3" t="s">
        <v>20</v>
      </c>
      <c r="D515" s="3" t="s">
        <v>20</v>
      </c>
      <c r="E515" s="3" t="s">
        <v>509</v>
      </c>
      <c r="F515" s="3" t="s">
        <v>49</v>
      </c>
      <c r="G515" s="162">
        <f t="shared" si="237"/>
        <v>244.9</v>
      </c>
      <c r="H515" s="163">
        <f t="shared" si="240"/>
        <v>0</v>
      </c>
      <c r="I515" s="163">
        <f t="shared" si="240"/>
        <v>0</v>
      </c>
      <c r="J515" s="163">
        <f>J516+J517</f>
        <v>244.9</v>
      </c>
      <c r="K515" s="163">
        <f>K516</f>
        <v>0</v>
      </c>
    </row>
    <row r="516" spans="1:11">
      <c r="A516" s="14"/>
      <c r="B516" s="1" t="s">
        <v>52</v>
      </c>
      <c r="C516" s="3" t="s">
        <v>20</v>
      </c>
      <c r="D516" s="3" t="s">
        <v>20</v>
      </c>
      <c r="E516" s="3" t="s">
        <v>509</v>
      </c>
      <c r="F516" s="3" t="s">
        <v>50</v>
      </c>
      <c r="G516" s="162">
        <f t="shared" si="237"/>
        <v>244.9</v>
      </c>
      <c r="H516" s="163">
        <f>'кор-ка пр 8'!I863</f>
        <v>0</v>
      </c>
      <c r="I516" s="163">
        <f>'кор-ка пр 8'!J873+'кор-ка пр 8'!J863</f>
        <v>0</v>
      </c>
      <c r="J516" s="163">
        <f>'кор-ка пр 8'!K873+'кор-ка пр 8'!K863</f>
        <v>244.9</v>
      </c>
      <c r="K516" s="163">
        <f>'кор-ка пр 8'!L873+'кор-ка пр 8'!L863</f>
        <v>0</v>
      </c>
    </row>
    <row r="517" spans="1:11" hidden="1">
      <c r="A517" s="11"/>
      <c r="B517" s="1" t="s">
        <v>68</v>
      </c>
      <c r="C517" s="3" t="s">
        <v>20</v>
      </c>
      <c r="D517" s="3" t="s">
        <v>20</v>
      </c>
      <c r="E517" s="3" t="s">
        <v>509</v>
      </c>
      <c r="F517" s="3" t="s">
        <v>66</v>
      </c>
      <c r="G517" s="162">
        <f t="shared" si="237"/>
        <v>0</v>
      </c>
      <c r="H517" s="163">
        <f>'кор-ка пр 8'!I865</f>
        <v>0</v>
      </c>
      <c r="I517" s="163">
        <f>'кор-ка пр 8'!J865</f>
        <v>0</v>
      </c>
      <c r="J517" s="163">
        <f>'кор-ка пр 8'!K865</f>
        <v>0</v>
      </c>
      <c r="K517" s="163">
        <f>'кор-ка пр 8'!L865</f>
        <v>0</v>
      </c>
    </row>
    <row r="518" spans="1:11" ht="102">
      <c r="A518" s="14"/>
      <c r="B518" s="1" t="s">
        <v>568</v>
      </c>
      <c r="C518" s="3" t="s">
        <v>20</v>
      </c>
      <c r="D518" s="3" t="s">
        <v>20</v>
      </c>
      <c r="E518" s="3" t="s">
        <v>510</v>
      </c>
      <c r="F518" s="4"/>
      <c r="G518" s="162">
        <f t="shared" si="237"/>
        <v>-1130.4000000000001</v>
      </c>
      <c r="H518" s="163">
        <f>H519</f>
        <v>0</v>
      </c>
      <c r="I518" s="163">
        <f t="shared" ref="I518:K518" si="241">I519</f>
        <v>0</v>
      </c>
      <c r="J518" s="163">
        <f t="shared" si="241"/>
        <v>-1130.4000000000001</v>
      </c>
      <c r="K518" s="163">
        <f t="shared" si="241"/>
        <v>0</v>
      </c>
    </row>
    <row r="519" spans="1:11" ht="63.75">
      <c r="A519" s="14"/>
      <c r="B519" s="1" t="s">
        <v>51</v>
      </c>
      <c r="C519" s="3" t="s">
        <v>20</v>
      </c>
      <c r="D519" s="3" t="s">
        <v>20</v>
      </c>
      <c r="E519" s="3" t="s">
        <v>510</v>
      </c>
      <c r="F519" s="3" t="s">
        <v>49</v>
      </c>
      <c r="G519" s="162">
        <f t="shared" si="237"/>
        <v>-1130.4000000000001</v>
      </c>
      <c r="H519" s="163">
        <f t="shared" ref="H519:K522" si="242">H520</f>
        <v>0</v>
      </c>
      <c r="I519" s="163">
        <f t="shared" si="242"/>
        <v>0</v>
      </c>
      <c r="J519" s="163">
        <f t="shared" si="242"/>
        <v>-1130.4000000000001</v>
      </c>
      <c r="K519" s="163">
        <f t="shared" si="242"/>
        <v>0</v>
      </c>
    </row>
    <row r="520" spans="1:11">
      <c r="A520" s="14"/>
      <c r="B520" s="1" t="s">
        <v>52</v>
      </c>
      <c r="C520" s="3" t="s">
        <v>20</v>
      </c>
      <c r="D520" s="3" t="s">
        <v>20</v>
      </c>
      <c r="E520" s="3" t="s">
        <v>510</v>
      </c>
      <c r="F520" s="3" t="s">
        <v>50</v>
      </c>
      <c r="G520" s="162">
        <f t="shared" si="237"/>
        <v>-1130.4000000000001</v>
      </c>
      <c r="H520" s="163">
        <f>'кор-ка пр 8'!I869</f>
        <v>0</v>
      </c>
      <c r="I520" s="163">
        <f>'кор-ка пр 8'!J869</f>
        <v>0</v>
      </c>
      <c r="J520" s="163">
        <f>'кор-ка пр 8'!K869</f>
        <v>-1130.4000000000001</v>
      </c>
      <c r="K520" s="163">
        <f>'кор-ка пр 8'!L869</f>
        <v>0</v>
      </c>
    </row>
    <row r="521" spans="1:11" ht="76.5">
      <c r="A521" s="14"/>
      <c r="B521" s="1" t="s">
        <v>569</v>
      </c>
      <c r="C521" s="3" t="s">
        <v>20</v>
      </c>
      <c r="D521" s="3" t="s">
        <v>20</v>
      </c>
      <c r="E521" s="3" t="s">
        <v>607</v>
      </c>
      <c r="F521" s="4"/>
      <c r="G521" s="162">
        <f t="shared" si="237"/>
        <v>1130.4000000000001</v>
      </c>
      <c r="H521" s="163">
        <f t="shared" si="242"/>
        <v>1130.4000000000001</v>
      </c>
      <c r="I521" s="163">
        <f t="shared" si="242"/>
        <v>0</v>
      </c>
      <c r="J521" s="163">
        <f t="shared" si="242"/>
        <v>0</v>
      </c>
      <c r="K521" s="163">
        <f t="shared" si="242"/>
        <v>0</v>
      </c>
    </row>
    <row r="522" spans="1:11" ht="63.75">
      <c r="A522" s="14"/>
      <c r="B522" s="1" t="s">
        <v>51</v>
      </c>
      <c r="C522" s="3" t="s">
        <v>20</v>
      </c>
      <c r="D522" s="3" t="s">
        <v>20</v>
      </c>
      <c r="E522" s="3" t="s">
        <v>607</v>
      </c>
      <c r="F522" s="3" t="s">
        <v>49</v>
      </c>
      <c r="G522" s="162">
        <f t="shared" si="237"/>
        <v>1130.4000000000001</v>
      </c>
      <c r="H522" s="163">
        <f t="shared" si="242"/>
        <v>1130.4000000000001</v>
      </c>
      <c r="I522" s="163">
        <f t="shared" si="242"/>
        <v>0</v>
      </c>
      <c r="J522" s="163">
        <f t="shared" si="242"/>
        <v>0</v>
      </c>
      <c r="K522" s="163">
        <f t="shared" si="242"/>
        <v>0</v>
      </c>
    </row>
    <row r="523" spans="1:11">
      <c r="A523" s="14"/>
      <c r="B523" s="1" t="s">
        <v>52</v>
      </c>
      <c r="C523" s="3" t="s">
        <v>20</v>
      </c>
      <c r="D523" s="3" t="s">
        <v>20</v>
      </c>
      <c r="E523" s="3" t="s">
        <v>607</v>
      </c>
      <c r="F523" s="3" t="s">
        <v>50</v>
      </c>
      <c r="G523" s="162">
        <f t="shared" si="237"/>
        <v>1130.4000000000001</v>
      </c>
      <c r="H523" s="163">
        <f>'кор-ка пр 8'!I873</f>
        <v>1130.4000000000001</v>
      </c>
      <c r="I523" s="163">
        <f>'кор-ка пр 8'!J873</f>
        <v>0</v>
      </c>
      <c r="J523" s="163">
        <f>'кор-ка пр 8'!K873</f>
        <v>0</v>
      </c>
      <c r="K523" s="163">
        <f>'кор-ка пр 8'!L873</f>
        <v>0</v>
      </c>
    </row>
    <row r="524" spans="1:11" ht="89.25" hidden="1">
      <c r="A524" s="14"/>
      <c r="B524" s="32" t="s">
        <v>511</v>
      </c>
      <c r="C524" s="3" t="s">
        <v>20</v>
      </c>
      <c r="D524" s="3" t="s">
        <v>20</v>
      </c>
      <c r="E524" s="3" t="s">
        <v>512</v>
      </c>
      <c r="F524" s="3"/>
      <c r="G524" s="162">
        <f>H524+I524+J524+K524</f>
        <v>0</v>
      </c>
      <c r="H524" s="163">
        <f t="shared" ref="H524:K524" si="243">H525</f>
        <v>0</v>
      </c>
      <c r="I524" s="163">
        <f t="shared" si="243"/>
        <v>0</v>
      </c>
      <c r="J524" s="163">
        <f t="shared" si="243"/>
        <v>0</v>
      </c>
      <c r="K524" s="163">
        <f t="shared" si="243"/>
        <v>0</v>
      </c>
    </row>
    <row r="525" spans="1:11" ht="63.75" hidden="1">
      <c r="A525" s="14"/>
      <c r="B525" s="1" t="s">
        <v>51</v>
      </c>
      <c r="C525" s="3" t="s">
        <v>20</v>
      </c>
      <c r="D525" s="3" t="s">
        <v>20</v>
      </c>
      <c r="E525" s="3" t="s">
        <v>512</v>
      </c>
      <c r="F525" s="3" t="s">
        <v>49</v>
      </c>
      <c r="G525" s="162">
        <f>H525+I525+J525+K525</f>
        <v>0</v>
      </c>
      <c r="H525" s="163">
        <f>H526+H527</f>
        <v>0</v>
      </c>
      <c r="I525" s="163">
        <f>I526+I527</f>
        <v>0</v>
      </c>
      <c r="J525" s="163">
        <f>J526+J527</f>
        <v>0</v>
      </c>
      <c r="K525" s="163">
        <f>K526+K527</f>
        <v>0</v>
      </c>
    </row>
    <row r="526" spans="1:11" hidden="1">
      <c r="A526" s="14"/>
      <c r="B526" s="1" t="s">
        <v>52</v>
      </c>
      <c r="C526" s="3" t="s">
        <v>20</v>
      </c>
      <c r="D526" s="3" t="s">
        <v>20</v>
      </c>
      <c r="E526" s="3" t="s">
        <v>512</v>
      </c>
      <c r="F526" s="3" t="s">
        <v>50</v>
      </c>
      <c r="G526" s="162">
        <f>H526+I526+J526+K526</f>
        <v>0</v>
      </c>
      <c r="H526" s="163">
        <f>'кор-ка пр 8'!I877</f>
        <v>0</v>
      </c>
      <c r="I526" s="163">
        <f>'кор-ка пр 8'!J877</f>
        <v>0</v>
      </c>
      <c r="J526" s="163">
        <f>'кор-ка пр 8'!K877</f>
        <v>0</v>
      </c>
      <c r="K526" s="163">
        <f>'кор-ка пр 8'!L877</f>
        <v>0</v>
      </c>
    </row>
    <row r="527" spans="1:11" hidden="1">
      <c r="A527" s="14"/>
      <c r="B527" s="1" t="s">
        <v>68</v>
      </c>
      <c r="C527" s="3" t="s">
        <v>20</v>
      </c>
      <c r="D527" s="3" t="s">
        <v>20</v>
      </c>
      <c r="E527" s="3" t="s">
        <v>512</v>
      </c>
      <c r="F527" s="3" t="s">
        <v>66</v>
      </c>
      <c r="G527" s="162">
        <f>H527+I527+J527+K527</f>
        <v>0</v>
      </c>
      <c r="H527" s="163">
        <f>'кор-ка пр 8'!I879</f>
        <v>0</v>
      </c>
      <c r="I527" s="163">
        <f>'кор-ка пр 8'!J879</f>
        <v>0</v>
      </c>
      <c r="J527" s="163">
        <f>'кор-ка пр 8'!K879</f>
        <v>0</v>
      </c>
      <c r="K527" s="163">
        <f>'кор-ка пр 8'!L879</f>
        <v>0</v>
      </c>
    </row>
    <row r="528" spans="1:11" s="39" customFormat="1" ht="51" hidden="1">
      <c r="A528" s="146"/>
      <c r="B528" s="1" t="s">
        <v>110</v>
      </c>
      <c r="C528" s="9" t="s">
        <v>20</v>
      </c>
      <c r="D528" s="9" t="s">
        <v>20</v>
      </c>
      <c r="E528" s="9" t="s">
        <v>389</v>
      </c>
      <c r="F528" s="99"/>
      <c r="G528" s="162">
        <f t="shared" ref="G528:G529" si="244">H528+I528+J528+K528</f>
        <v>0</v>
      </c>
      <c r="H528" s="164">
        <f>H529</f>
        <v>0</v>
      </c>
      <c r="I528" s="164">
        <f t="shared" ref="I528:K528" si="245">I529</f>
        <v>0</v>
      </c>
      <c r="J528" s="164">
        <f t="shared" si="245"/>
        <v>0</v>
      </c>
      <c r="K528" s="164">
        <f t="shared" si="245"/>
        <v>0</v>
      </c>
    </row>
    <row r="529" spans="1:11" s="39" customFormat="1" ht="63.75" hidden="1">
      <c r="A529" s="146"/>
      <c r="B529" s="1" t="s">
        <v>119</v>
      </c>
      <c r="C529" s="9" t="s">
        <v>20</v>
      </c>
      <c r="D529" s="9" t="s">
        <v>20</v>
      </c>
      <c r="E529" s="9" t="s">
        <v>392</v>
      </c>
      <c r="F529" s="99"/>
      <c r="G529" s="162">
        <f t="shared" si="244"/>
        <v>0</v>
      </c>
      <c r="H529" s="164">
        <f t="shared" ref="H529:K530" si="246">H530</f>
        <v>0</v>
      </c>
      <c r="I529" s="164">
        <f t="shared" si="246"/>
        <v>0</v>
      </c>
      <c r="J529" s="164">
        <f t="shared" si="246"/>
        <v>0</v>
      </c>
      <c r="K529" s="164">
        <f t="shared" si="246"/>
        <v>0</v>
      </c>
    </row>
    <row r="530" spans="1:11" s="39" customFormat="1" ht="51" hidden="1">
      <c r="A530" s="14"/>
      <c r="B530" s="1" t="s">
        <v>83</v>
      </c>
      <c r="C530" s="9" t="s">
        <v>20</v>
      </c>
      <c r="D530" s="9" t="s">
        <v>20</v>
      </c>
      <c r="E530" s="9" t="s">
        <v>392</v>
      </c>
      <c r="F530" s="3" t="s">
        <v>49</v>
      </c>
      <c r="G530" s="162">
        <f>G531</f>
        <v>0</v>
      </c>
      <c r="H530" s="163">
        <f t="shared" si="246"/>
        <v>0</v>
      </c>
      <c r="I530" s="163">
        <f t="shared" si="246"/>
        <v>0</v>
      </c>
      <c r="J530" s="163">
        <f t="shared" si="246"/>
        <v>0</v>
      </c>
      <c r="K530" s="163">
        <f t="shared" si="246"/>
        <v>0</v>
      </c>
    </row>
    <row r="531" spans="1:11" s="39" customFormat="1" hidden="1">
      <c r="A531" s="14"/>
      <c r="B531" s="1" t="s">
        <v>52</v>
      </c>
      <c r="C531" s="9" t="s">
        <v>20</v>
      </c>
      <c r="D531" s="9" t="s">
        <v>20</v>
      </c>
      <c r="E531" s="9" t="s">
        <v>392</v>
      </c>
      <c r="F531" s="3" t="s">
        <v>50</v>
      </c>
      <c r="G531" s="162">
        <f>H531+I531+J531+K531</f>
        <v>0</v>
      </c>
      <c r="H531" s="163">
        <f>'кор-ка пр 8'!I598</f>
        <v>0</v>
      </c>
      <c r="I531" s="163">
        <f>'кор-ка пр 8'!J598</f>
        <v>0</v>
      </c>
      <c r="J531" s="163">
        <f>'кор-ка пр 8'!K598</f>
        <v>0</v>
      </c>
      <c r="K531" s="163">
        <f>'кор-ка пр 8'!L598</f>
        <v>0</v>
      </c>
    </row>
    <row r="532" spans="1:11" s="39" customFormat="1" ht="63.75">
      <c r="A532" s="14"/>
      <c r="B532" s="1" t="s">
        <v>285</v>
      </c>
      <c r="C532" s="3" t="s">
        <v>20</v>
      </c>
      <c r="D532" s="3" t="s">
        <v>20</v>
      </c>
      <c r="E532" s="9" t="s">
        <v>309</v>
      </c>
      <c r="F532" s="3"/>
      <c r="G532" s="162">
        <f t="shared" ref="G532:G536" si="247">SUM(H532:K532)</f>
        <v>0</v>
      </c>
      <c r="H532" s="36">
        <f t="shared" ref="H532:K535" si="248">H533</f>
        <v>0</v>
      </c>
      <c r="I532" s="36">
        <f t="shared" si="248"/>
        <v>0</v>
      </c>
      <c r="J532" s="36">
        <f t="shared" si="248"/>
        <v>0</v>
      </c>
      <c r="K532" s="36">
        <f t="shared" si="248"/>
        <v>0</v>
      </c>
    </row>
    <row r="533" spans="1:11" s="39" customFormat="1" ht="38.25">
      <c r="A533" s="14"/>
      <c r="B533" s="1" t="s">
        <v>286</v>
      </c>
      <c r="C533" s="3" t="s">
        <v>20</v>
      </c>
      <c r="D533" s="3" t="s">
        <v>20</v>
      </c>
      <c r="E533" s="9" t="s">
        <v>311</v>
      </c>
      <c r="F533" s="3"/>
      <c r="G533" s="162">
        <f t="shared" si="247"/>
        <v>0</v>
      </c>
      <c r="H533" s="36">
        <f>H534+H535</f>
        <v>0</v>
      </c>
      <c r="I533" s="36">
        <f>I535</f>
        <v>0</v>
      </c>
      <c r="J533" s="36">
        <f>J535</f>
        <v>0</v>
      </c>
      <c r="K533" s="36">
        <f>K535</f>
        <v>0</v>
      </c>
    </row>
    <row r="534" spans="1:11" s="39" customFormat="1" ht="63.75">
      <c r="A534" s="11"/>
      <c r="B534" s="1" t="s">
        <v>51</v>
      </c>
      <c r="C534" s="9" t="s">
        <v>20</v>
      </c>
      <c r="D534" s="9" t="s">
        <v>20</v>
      </c>
      <c r="E534" s="9" t="s">
        <v>308</v>
      </c>
      <c r="F534" s="3" t="s">
        <v>49</v>
      </c>
      <c r="G534" s="162">
        <f>SUM(H534:K534)</f>
        <v>500</v>
      </c>
      <c r="H534" s="36">
        <f>'кор-ка пр 8'!I602</f>
        <v>500</v>
      </c>
      <c r="I534" s="36">
        <f>J535</f>
        <v>0</v>
      </c>
      <c r="J534" s="36">
        <f>K535</f>
        <v>0</v>
      </c>
      <c r="K534" s="36">
        <f>L535</f>
        <v>0</v>
      </c>
    </row>
    <row r="535" spans="1:11" s="39" customFormat="1">
      <c r="A535" s="14"/>
      <c r="B535" s="1" t="s">
        <v>73</v>
      </c>
      <c r="C535" s="3" t="s">
        <v>20</v>
      </c>
      <c r="D535" s="3" t="s">
        <v>20</v>
      </c>
      <c r="E535" s="9" t="s">
        <v>311</v>
      </c>
      <c r="F535" s="3" t="s">
        <v>74</v>
      </c>
      <c r="G535" s="162">
        <f t="shared" si="247"/>
        <v>-500</v>
      </c>
      <c r="H535" s="36">
        <f t="shared" si="248"/>
        <v>-500</v>
      </c>
      <c r="I535" s="36">
        <f t="shared" si="248"/>
        <v>0</v>
      </c>
      <c r="J535" s="36">
        <f t="shared" si="248"/>
        <v>0</v>
      </c>
      <c r="K535" s="36">
        <f t="shared" si="248"/>
        <v>0</v>
      </c>
    </row>
    <row r="536" spans="1:11" s="39" customFormat="1" ht="63.75">
      <c r="A536" s="14"/>
      <c r="B536" s="1" t="s">
        <v>81</v>
      </c>
      <c r="C536" s="3" t="s">
        <v>20</v>
      </c>
      <c r="D536" s="3" t="s">
        <v>20</v>
      </c>
      <c r="E536" s="9" t="s">
        <v>311</v>
      </c>
      <c r="F536" s="3" t="s">
        <v>82</v>
      </c>
      <c r="G536" s="162">
        <f t="shared" si="247"/>
        <v>-500</v>
      </c>
      <c r="H536" s="36">
        <f>'кор-ка пр 8'!I605</f>
        <v>-500</v>
      </c>
      <c r="I536" s="36">
        <f>'кор-ка пр 8'!J605</f>
        <v>0</v>
      </c>
      <c r="J536" s="36">
        <f>'кор-ка пр 8'!K605</f>
        <v>0</v>
      </c>
      <c r="K536" s="36">
        <f>'кор-ка пр 8'!L605</f>
        <v>0</v>
      </c>
    </row>
    <row r="537" spans="1:11" s="39" customFormat="1" ht="38.25">
      <c r="A537" s="13"/>
      <c r="B537" s="1" t="s">
        <v>108</v>
      </c>
      <c r="C537" s="9" t="s">
        <v>20</v>
      </c>
      <c r="D537" s="9" t="s">
        <v>20</v>
      </c>
      <c r="E537" s="9" t="s">
        <v>393</v>
      </c>
      <c r="F537" s="4"/>
      <c r="G537" s="162">
        <f>H537+I537+J537+K537</f>
        <v>795</v>
      </c>
      <c r="H537" s="163">
        <f>H538+H541</f>
        <v>795</v>
      </c>
      <c r="I537" s="163">
        <f t="shared" ref="I537:K537" si="249">I538+I541</f>
        <v>0</v>
      </c>
      <c r="J537" s="163">
        <f t="shared" si="249"/>
        <v>0</v>
      </c>
      <c r="K537" s="163">
        <f t="shared" si="249"/>
        <v>0</v>
      </c>
    </row>
    <row r="538" spans="1:11" s="39" customFormat="1" ht="76.5" hidden="1">
      <c r="A538" s="14"/>
      <c r="B538" s="1" t="s">
        <v>127</v>
      </c>
      <c r="C538" s="3" t="s">
        <v>20</v>
      </c>
      <c r="D538" s="3" t="s">
        <v>20</v>
      </c>
      <c r="E538" s="3" t="s">
        <v>394</v>
      </c>
      <c r="F538" s="3"/>
      <c r="G538" s="162">
        <f>H538+I538+J538+K538</f>
        <v>0</v>
      </c>
      <c r="H538" s="163">
        <f>H539</f>
        <v>0</v>
      </c>
      <c r="I538" s="163">
        <f t="shared" ref="I538:K539" si="250">I539</f>
        <v>0</v>
      </c>
      <c r="J538" s="163">
        <f t="shared" si="250"/>
        <v>0</v>
      </c>
      <c r="K538" s="163">
        <f t="shared" si="250"/>
        <v>0</v>
      </c>
    </row>
    <row r="539" spans="1:11" s="39" customFormat="1" ht="51" hidden="1">
      <c r="A539" s="14"/>
      <c r="B539" s="1" t="s">
        <v>83</v>
      </c>
      <c r="C539" s="3" t="s">
        <v>20</v>
      </c>
      <c r="D539" s="3" t="s">
        <v>20</v>
      </c>
      <c r="E539" s="3" t="s">
        <v>394</v>
      </c>
      <c r="F539" s="3" t="s">
        <v>49</v>
      </c>
      <c r="G539" s="162">
        <f t="shared" ref="G539:G540" si="251">H539+I539+J539+K539</f>
        <v>0</v>
      </c>
      <c r="H539" s="163">
        <f>H540</f>
        <v>0</v>
      </c>
      <c r="I539" s="163">
        <f t="shared" si="250"/>
        <v>0</v>
      </c>
      <c r="J539" s="163">
        <f t="shared" si="250"/>
        <v>0</v>
      </c>
      <c r="K539" s="163">
        <f t="shared" si="250"/>
        <v>0</v>
      </c>
    </row>
    <row r="540" spans="1:11" s="39" customFormat="1" hidden="1">
      <c r="A540" s="14"/>
      <c r="B540" s="1" t="s">
        <v>52</v>
      </c>
      <c r="C540" s="3" t="s">
        <v>20</v>
      </c>
      <c r="D540" s="3" t="s">
        <v>20</v>
      </c>
      <c r="E540" s="3" t="s">
        <v>394</v>
      </c>
      <c r="F540" s="3" t="s">
        <v>50</v>
      </c>
      <c r="G540" s="162">
        <f t="shared" si="251"/>
        <v>0</v>
      </c>
      <c r="H540" s="163">
        <f>'кор-ка пр 8'!I609</f>
        <v>0</v>
      </c>
      <c r="I540" s="163">
        <f>'кор-ка пр 8'!J609</f>
        <v>0</v>
      </c>
      <c r="J540" s="163">
        <f>'кор-ка пр 8'!K609</f>
        <v>0</v>
      </c>
      <c r="K540" s="163">
        <f>'кор-ка пр 8'!L609</f>
        <v>0</v>
      </c>
    </row>
    <row r="541" spans="1:11" s="39" customFormat="1" ht="51">
      <c r="A541" s="14"/>
      <c r="B541" s="1" t="s">
        <v>128</v>
      </c>
      <c r="C541" s="3" t="s">
        <v>20</v>
      </c>
      <c r="D541" s="3" t="s">
        <v>20</v>
      </c>
      <c r="E541" s="3" t="s">
        <v>395</v>
      </c>
      <c r="F541" s="3"/>
      <c r="G541" s="162">
        <f>H541</f>
        <v>795</v>
      </c>
      <c r="H541" s="163">
        <f>H542+H544</f>
        <v>795</v>
      </c>
      <c r="I541" s="163">
        <f t="shared" ref="I541:K541" si="252">I544</f>
        <v>0</v>
      </c>
      <c r="J541" s="163">
        <f t="shared" si="252"/>
        <v>0</v>
      </c>
      <c r="K541" s="163">
        <f t="shared" si="252"/>
        <v>0</v>
      </c>
    </row>
    <row r="542" spans="1:11" s="39" customFormat="1" ht="38.25">
      <c r="A542" s="11"/>
      <c r="B542" s="1" t="s">
        <v>97</v>
      </c>
      <c r="C542" s="3" t="s">
        <v>20</v>
      </c>
      <c r="D542" s="3" t="s">
        <v>20</v>
      </c>
      <c r="E542" s="3" t="s">
        <v>395</v>
      </c>
      <c r="F542" s="3" t="s">
        <v>59</v>
      </c>
      <c r="G542" s="162">
        <f t="shared" ref="G542:G543" si="253">SUM(H542:K542)</f>
        <v>184</v>
      </c>
      <c r="H542" s="163">
        <f>H543</f>
        <v>184</v>
      </c>
      <c r="I542" s="163">
        <f>I543</f>
        <v>0</v>
      </c>
      <c r="J542" s="163">
        <f>J543</f>
        <v>0</v>
      </c>
      <c r="K542" s="163">
        <f>K543</f>
        <v>0</v>
      </c>
    </row>
    <row r="543" spans="1:11" s="39" customFormat="1" ht="38.25">
      <c r="A543" s="11"/>
      <c r="B543" s="1" t="s">
        <v>60</v>
      </c>
      <c r="C543" s="3" t="s">
        <v>20</v>
      </c>
      <c r="D543" s="3" t="s">
        <v>20</v>
      </c>
      <c r="E543" s="3" t="s">
        <v>395</v>
      </c>
      <c r="F543" s="3" t="s">
        <v>61</v>
      </c>
      <c r="G543" s="162">
        <f t="shared" si="253"/>
        <v>184</v>
      </c>
      <c r="H543" s="163">
        <f>'кор-ка пр 8'!I615</f>
        <v>184</v>
      </c>
      <c r="I543" s="163">
        <f>J544</f>
        <v>0</v>
      </c>
      <c r="J543" s="163">
        <f>K544</f>
        <v>0</v>
      </c>
      <c r="K543" s="163">
        <f>L544</f>
        <v>0</v>
      </c>
    </row>
    <row r="544" spans="1:11" ht="63.75">
      <c r="A544" s="14"/>
      <c r="B544" s="1" t="s">
        <v>51</v>
      </c>
      <c r="C544" s="3" t="s">
        <v>20</v>
      </c>
      <c r="D544" s="3" t="s">
        <v>20</v>
      </c>
      <c r="E544" s="3" t="s">
        <v>395</v>
      </c>
      <c r="F544" s="3" t="s">
        <v>49</v>
      </c>
      <c r="G544" s="162">
        <f t="shared" ref="G544:G598" si="254">H544+I544+J544+K544</f>
        <v>611</v>
      </c>
      <c r="H544" s="163">
        <f>H545+H546</f>
        <v>611</v>
      </c>
      <c r="I544" s="163">
        <f t="shared" ref="I544:K544" si="255">I545+I546</f>
        <v>0</v>
      </c>
      <c r="J544" s="163">
        <f t="shared" si="255"/>
        <v>0</v>
      </c>
      <c r="K544" s="163">
        <f t="shared" si="255"/>
        <v>0</v>
      </c>
    </row>
    <row r="545" spans="1:11">
      <c r="A545" s="14"/>
      <c r="B545" s="1" t="s">
        <v>52</v>
      </c>
      <c r="C545" s="3" t="s">
        <v>20</v>
      </c>
      <c r="D545" s="3" t="s">
        <v>20</v>
      </c>
      <c r="E545" s="3" t="s">
        <v>395</v>
      </c>
      <c r="F545" s="3" t="s">
        <v>50</v>
      </c>
      <c r="G545" s="162">
        <f t="shared" si="254"/>
        <v>561</v>
      </c>
      <c r="H545" s="163">
        <f>'кор-ка пр 8'!I617+'кор-ка пр 8'!I884</f>
        <v>561</v>
      </c>
      <c r="I545" s="163">
        <f>'кор-ка пр 8'!J617+'кор-ка пр 8'!J884</f>
        <v>0</v>
      </c>
      <c r="J545" s="163">
        <f>'кор-ка пр 8'!K617+'кор-ка пр 8'!K884</f>
        <v>0</v>
      </c>
      <c r="K545" s="163">
        <f>'кор-ка пр 8'!L617+'кор-ка пр 8'!L884</f>
        <v>0</v>
      </c>
    </row>
    <row r="546" spans="1:11">
      <c r="A546" s="14"/>
      <c r="B546" s="1" t="s">
        <v>68</v>
      </c>
      <c r="C546" s="3" t="s">
        <v>20</v>
      </c>
      <c r="D546" s="3" t="s">
        <v>20</v>
      </c>
      <c r="E546" s="3" t="s">
        <v>395</v>
      </c>
      <c r="F546" s="3" t="s">
        <v>66</v>
      </c>
      <c r="G546" s="162">
        <f t="shared" si="254"/>
        <v>50</v>
      </c>
      <c r="H546" s="163">
        <f>'кор-ка пр 8'!I619</f>
        <v>50</v>
      </c>
      <c r="I546" s="163">
        <v>0</v>
      </c>
      <c r="J546" s="163">
        <v>0</v>
      </c>
      <c r="K546" s="163">
        <v>0</v>
      </c>
    </row>
    <row r="547" spans="1:11" s="46" customFormat="1" ht="25.5">
      <c r="A547" s="13"/>
      <c r="B547" s="6" t="s">
        <v>294</v>
      </c>
      <c r="C547" s="4" t="s">
        <v>20</v>
      </c>
      <c r="D547" s="4" t="s">
        <v>21</v>
      </c>
      <c r="E547" s="4"/>
      <c r="F547" s="4"/>
      <c r="G547" s="162">
        <f t="shared" si="254"/>
        <v>3600</v>
      </c>
      <c r="H547" s="162">
        <f>H579+H548</f>
        <v>3600</v>
      </c>
      <c r="I547" s="162">
        <f t="shared" ref="I547:K547" si="256">I579+I548</f>
        <v>0</v>
      </c>
      <c r="J547" s="162">
        <f t="shared" si="256"/>
        <v>0</v>
      </c>
      <c r="K547" s="162">
        <f t="shared" si="256"/>
        <v>0</v>
      </c>
    </row>
    <row r="548" spans="1:11" ht="38.25">
      <c r="A548" s="14"/>
      <c r="B548" s="1" t="s">
        <v>290</v>
      </c>
      <c r="C548" s="3" t="s">
        <v>20</v>
      </c>
      <c r="D548" s="3" t="s">
        <v>21</v>
      </c>
      <c r="E548" s="3" t="s">
        <v>386</v>
      </c>
      <c r="F548" s="4"/>
      <c r="G548" s="162">
        <f t="shared" si="254"/>
        <v>3600</v>
      </c>
      <c r="H548" s="163">
        <f>H549+H563+H567</f>
        <v>3600</v>
      </c>
      <c r="I548" s="163">
        <f t="shared" ref="I548:K548" si="257">I549+I563+I567</f>
        <v>0</v>
      </c>
      <c r="J548" s="163">
        <f t="shared" si="257"/>
        <v>0</v>
      </c>
      <c r="K548" s="163">
        <f t="shared" si="257"/>
        <v>0</v>
      </c>
    </row>
    <row r="549" spans="1:11" ht="51" hidden="1">
      <c r="A549" s="14"/>
      <c r="B549" s="1" t="s">
        <v>498</v>
      </c>
      <c r="C549" s="3" t="s">
        <v>20</v>
      </c>
      <c r="D549" s="3" t="s">
        <v>21</v>
      </c>
      <c r="E549" s="3" t="s">
        <v>385</v>
      </c>
      <c r="F549" s="4"/>
      <c r="G549" s="162">
        <f t="shared" si="254"/>
        <v>0</v>
      </c>
      <c r="H549" s="163">
        <f>H550+H553+H560</f>
        <v>0</v>
      </c>
      <c r="I549" s="163">
        <f t="shared" ref="I549:K551" si="258">I550</f>
        <v>0</v>
      </c>
      <c r="J549" s="163">
        <f t="shared" si="258"/>
        <v>0</v>
      </c>
      <c r="K549" s="163">
        <f t="shared" si="258"/>
        <v>0</v>
      </c>
    </row>
    <row r="550" spans="1:11" ht="38.25" hidden="1">
      <c r="A550" s="14"/>
      <c r="B550" s="1" t="s">
        <v>441</v>
      </c>
      <c r="C550" s="3" t="s">
        <v>20</v>
      </c>
      <c r="D550" s="3" t="s">
        <v>21</v>
      </c>
      <c r="E550" s="3" t="s">
        <v>388</v>
      </c>
      <c r="F550" s="4"/>
      <c r="G550" s="162">
        <f t="shared" si="254"/>
        <v>0</v>
      </c>
      <c r="H550" s="163">
        <f>H551</f>
        <v>0</v>
      </c>
      <c r="I550" s="163">
        <f t="shared" si="258"/>
        <v>0</v>
      </c>
      <c r="J550" s="163">
        <f t="shared" si="258"/>
        <v>0</v>
      </c>
      <c r="K550" s="163">
        <f t="shared" si="258"/>
        <v>0</v>
      </c>
    </row>
    <row r="551" spans="1:11" ht="63.75" hidden="1">
      <c r="A551" s="14"/>
      <c r="B551" s="1" t="s">
        <v>51</v>
      </c>
      <c r="C551" s="3" t="s">
        <v>20</v>
      </c>
      <c r="D551" s="3" t="s">
        <v>21</v>
      </c>
      <c r="E551" s="3" t="s">
        <v>388</v>
      </c>
      <c r="F551" s="3" t="s">
        <v>49</v>
      </c>
      <c r="G551" s="162">
        <f t="shared" si="254"/>
        <v>0</v>
      </c>
      <c r="H551" s="163">
        <f>'кор-ка пр 8'!I891</f>
        <v>0</v>
      </c>
      <c r="I551" s="163">
        <f t="shared" si="258"/>
        <v>0</v>
      </c>
      <c r="J551" s="163">
        <f t="shared" si="258"/>
        <v>0</v>
      </c>
      <c r="K551" s="163">
        <f t="shared" si="258"/>
        <v>0</v>
      </c>
    </row>
    <row r="552" spans="1:11" hidden="1">
      <c r="A552" s="14"/>
      <c r="B552" s="1" t="s">
        <v>68</v>
      </c>
      <c r="C552" s="3" t="s">
        <v>20</v>
      </c>
      <c r="D552" s="3" t="s">
        <v>21</v>
      </c>
      <c r="E552" s="3" t="s">
        <v>388</v>
      </c>
      <c r="F552" s="3" t="s">
        <v>66</v>
      </c>
      <c r="G552" s="162">
        <f t="shared" si="254"/>
        <v>0</v>
      </c>
      <c r="H552" s="163">
        <f>'кор-ка пр 8'!I891</f>
        <v>0</v>
      </c>
      <c r="I552" s="163">
        <f>'кор-ка пр 8'!J891</f>
        <v>0</v>
      </c>
      <c r="J552" s="163">
        <f>'кор-ка пр 8'!K891</f>
        <v>0</v>
      </c>
      <c r="K552" s="163">
        <f>'кор-ка пр 8'!L891</f>
        <v>0</v>
      </c>
    </row>
    <row r="553" spans="1:11" ht="25.5" hidden="1">
      <c r="A553" s="14"/>
      <c r="B553" s="1" t="s">
        <v>179</v>
      </c>
      <c r="C553" s="3" t="s">
        <v>20</v>
      </c>
      <c r="D553" s="3" t="s">
        <v>21</v>
      </c>
      <c r="E553" s="3" t="s">
        <v>396</v>
      </c>
      <c r="F553" s="3"/>
      <c r="G553" s="162">
        <f t="shared" si="254"/>
        <v>0</v>
      </c>
      <c r="H553" s="163">
        <f>H554+H556+H558</f>
        <v>0</v>
      </c>
      <c r="I553" s="163">
        <f t="shared" ref="I553:K554" si="259">I554</f>
        <v>0</v>
      </c>
      <c r="J553" s="163">
        <f t="shared" si="259"/>
        <v>0</v>
      </c>
      <c r="K553" s="163">
        <f t="shared" si="259"/>
        <v>0</v>
      </c>
    </row>
    <row r="554" spans="1:11" ht="89.25" hidden="1">
      <c r="A554" s="14"/>
      <c r="B554" s="1" t="s">
        <v>56</v>
      </c>
      <c r="C554" s="3" t="s">
        <v>20</v>
      </c>
      <c r="D554" s="3" t="s">
        <v>21</v>
      </c>
      <c r="E554" s="3" t="s">
        <v>396</v>
      </c>
      <c r="F554" s="3" t="s">
        <v>57</v>
      </c>
      <c r="G554" s="162">
        <f t="shared" si="254"/>
        <v>0</v>
      </c>
      <c r="H554" s="163">
        <f>H555</f>
        <v>0</v>
      </c>
      <c r="I554" s="163">
        <f t="shared" si="259"/>
        <v>0</v>
      </c>
      <c r="J554" s="163">
        <f t="shared" si="259"/>
        <v>0</v>
      </c>
      <c r="K554" s="163">
        <f t="shared" si="259"/>
        <v>0</v>
      </c>
    </row>
    <row r="555" spans="1:11" ht="38.25" hidden="1">
      <c r="A555" s="14"/>
      <c r="B555" s="1" t="s">
        <v>153</v>
      </c>
      <c r="C555" s="3" t="s">
        <v>20</v>
      </c>
      <c r="D555" s="3" t="s">
        <v>21</v>
      </c>
      <c r="E555" s="3" t="s">
        <v>396</v>
      </c>
      <c r="F555" s="3" t="s">
        <v>154</v>
      </c>
      <c r="G555" s="162">
        <f t="shared" si="254"/>
        <v>0</v>
      </c>
      <c r="H555" s="163">
        <f>'кор-ка пр 8'!I895</f>
        <v>0</v>
      </c>
      <c r="I555" s="163">
        <f>'кор-ка пр 8'!J895</f>
        <v>0</v>
      </c>
      <c r="J555" s="163">
        <f>'кор-ка пр 8'!K895</f>
        <v>0</v>
      </c>
      <c r="K555" s="163">
        <f>'кор-ка пр 8'!L895</f>
        <v>0</v>
      </c>
    </row>
    <row r="556" spans="1:11" ht="38.25" hidden="1">
      <c r="A556" s="14"/>
      <c r="B556" s="1" t="s">
        <v>88</v>
      </c>
      <c r="C556" s="3" t="s">
        <v>20</v>
      </c>
      <c r="D556" s="3" t="s">
        <v>21</v>
      </c>
      <c r="E556" s="3" t="s">
        <v>396</v>
      </c>
      <c r="F556" s="3" t="s">
        <v>59</v>
      </c>
      <c r="G556" s="162">
        <f t="shared" si="254"/>
        <v>0</v>
      </c>
      <c r="H556" s="163">
        <f>H557</f>
        <v>0</v>
      </c>
      <c r="I556" s="163">
        <f t="shared" ref="I556:K556" si="260">I557</f>
        <v>0</v>
      </c>
      <c r="J556" s="163">
        <f t="shared" si="260"/>
        <v>0</v>
      </c>
      <c r="K556" s="163">
        <f t="shared" si="260"/>
        <v>0</v>
      </c>
    </row>
    <row r="557" spans="1:11" ht="38.25" hidden="1">
      <c r="A557" s="14"/>
      <c r="B557" s="1" t="s">
        <v>60</v>
      </c>
      <c r="C557" s="3" t="s">
        <v>20</v>
      </c>
      <c r="D557" s="3" t="s">
        <v>21</v>
      </c>
      <c r="E557" s="3" t="s">
        <v>396</v>
      </c>
      <c r="F557" s="3" t="s">
        <v>61</v>
      </c>
      <c r="G557" s="162">
        <f t="shared" si="254"/>
        <v>0</v>
      </c>
      <c r="H557" s="163">
        <f>'кор-ка пр 8'!I899</f>
        <v>0</v>
      </c>
      <c r="I557" s="163">
        <f>'кор-ка пр 8'!J899</f>
        <v>0</v>
      </c>
      <c r="J557" s="163">
        <f>'кор-ка пр 8'!K899</f>
        <v>0</v>
      </c>
      <c r="K557" s="163">
        <f>'кор-ка пр 8'!L899</f>
        <v>0</v>
      </c>
    </row>
    <row r="558" spans="1:11" hidden="1">
      <c r="A558" s="14"/>
      <c r="B558" s="37" t="s">
        <v>73</v>
      </c>
      <c r="C558" s="3" t="s">
        <v>20</v>
      </c>
      <c r="D558" s="3" t="s">
        <v>21</v>
      </c>
      <c r="E558" s="3" t="s">
        <v>396</v>
      </c>
      <c r="F558" s="3" t="s">
        <v>74</v>
      </c>
      <c r="G558" s="162">
        <f t="shared" si="254"/>
        <v>0</v>
      </c>
      <c r="H558" s="163">
        <f>H559</f>
        <v>0</v>
      </c>
      <c r="I558" s="163">
        <f t="shared" ref="I558:K558" si="261">I559</f>
        <v>0</v>
      </c>
      <c r="J558" s="163">
        <f t="shared" si="261"/>
        <v>0</v>
      </c>
      <c r="K558" s="163">
        <f t="shared" si="261"/>
        <v>0</v>
      </c>
    </row>
    <row r="559" spans="1:11" ht="25.5" hidden="1">
      <c r="A559" s="14"/>
      <c r="B559" s="37" t="s">
        <v>75</v>
      </c>
      <c r="C559" s="3" t="s">
        <v>20</v>
      </c>
      <c r="D559" s="3" t="s">
        <v>21</v>
      </c>
      <c r="E559" s="3" t="s">
        <v>396</v>
      </c>
      <c r="F559" s="3" t="s">
        <v>76</v>
      </c>
      <c r="G559" s="162">
        <f t="shared" si="254"/>
        <v>0</v>
      </c>
      <c r="H559" s="163">
        <f>'кор-ка пр 8'!I903</f>
        <v>0</v>
      </c>
      <c r="I559" s="163">
        <f>'кор-ка пр 8'!J903</f>
        <v>0</v>
      </c>
      <c r="J559" s="163">
        <f>'кор-ка пр 8'!K903</f>
        <v>0</v>
      </c>
      <c r="K559" s="163">
        <f>'кор-ка пр 8'!L903</f>
        <v>0</v>
      </c>
    </row>
    <row r="560" spans="1:11" ht="63.75" hidden="1">
      <c r="A560" s="14"/>
      <c r="B560" s="1" t="s">
        <v>628</v>
      </c>
      <c r="C560" s="3" t="s">
        <v>20</v>
      </c>
      <c r="D560" s="3" t="s">
        <v>21</v>
      </c>
      <c r="E560" s="3" t="s">
        <v>397</v>
      </c>
      <c r="F560" s="3"/>
      <c r="G560" s="162">
        <f t="shared" si="254"/>
        <v>0</v>
      </c>
      <c r="H560" s="163">
        <f>H561</f>
        <v>0</v>
      </c>
      <c r="I560" s="163">
        <f>I561</f>
        <v>0</v>
      </c>
      <c r="J560" s="163">
        <f>J561</f>
        <v>0</v>
      </c>
      <c r="K560" s="163">
        <f>K561</f>
        <v>0</v>
      </c>
    </row>
    <row r="561" spans="1:11" ht="63.75" hidden="1">
      <c r="A561" s="14"/>
      <c r="B561" s="1" t="s">
        <v>51</v>
      </c>
      <c r="C561" s="3" t="s">
        <v>20</v>
      </c>
      <c r="D561" s="3" t="s">
        <v>21</v>
      </c>
      <c r="E561" s="3" t="s">
        <v>397</v>
      </c>
      <c r="F561" s="3" t="s">
        <v>49</v>
      </c>
      <c r="G561" s="162">
        <f t="shared" si="254"/>
        <v>0</v>
      </c>
      <c r="H561" s="163">
        <f t="shared" ref="H561:K561" si="262">H562</f>
        <v>0</v>
      </c>
      <c r="I561" s="163">
        <f t="shared" si="262"/>
        <v>0</v>
      </c>
      <c r="J561" s="163">
        <f t="shared" si="262"/>
        <v>0</v>
      </c>
      <c r="K561" s="163">
        <f t="shared" si="262"/>
        <v>0</v>
      </c>
    </row>
    <row r="562" spans="1:11" hidden="1">
      <c r="A562" s="14"/>
      <c r="B562" s="1" t="s">
        <v>52</v>
      </c>
      <c r="C562" s="3" t="s">
        <v>20</v>
      </c>
      <c r="D562" s="3" t="s">
        <v>21</v>
      </c>
      <c r="E562" s="3" t="s">
        <v>397</v>
      </c>
      <c r="F562" s="3" t="s">
        <v>50</v>
      </c>
      <c r="G562" s="162">
        <f t="shared" si="254"/>
        <v>0</v>
      </c>
      <c r="H562" s="163">
        <f>'кор-ка пр 8'!I907</f>
        <v>0</v>
      </c>
      <c r="I562" s="163">
        <f>'кор-ка пр 8'!J907</f>
        <v>0</v>
      </c>
      <c r="J562" s="163">
        <f>'кор-ка пр 8'!K907</f>
        <v>0</v>
      </c>
      <c r="K562" s="163">
        <f>'кор-ка пр 8'!L907</f>
        <v>0</v>
      </c>
    </row>
    <row r="563" spans="1:11" ht="63.75" hidden="1">
      <c r="A563" s="14"/>
      <c r="B563" s="1" t="s">
        <v>295</v>
      </c>
      <c r="C563" s="3" t="s">
        <v>20</v>
      </c>
      <c r="D563" s="3" t="s">
        <v>21</v>
      </c>
      <c r="E563" s="3" t="s">
        <v>387</v>
      </c>
      <c r="F563" s="3"/>
      <c r="G563" s="162">
        <f t="shared" si="254"/>
        <v>0</v>
      </c>
      <c r="H563" s="163">
        <f>H564</f>
        <v>0</v>
      </c>
      <c r="I563" s="163">
        <f t="shared" ref="I563:K565" si="263">I564</f>
        <v>0</v>
      </c>
      <c r="J563" s="163">
        <f t="shared" si="263"/>
        <v>0</v>
      </c>
      <c r="K563" s="163">
        <f t="shared" si="263"/>
        <v>0</v>
      </c>
    </row>
    <row r="564" spans="1:11" ht="76.5" hidden="1">
      <c r="A564" s="14"/>
      <c r="B564" s="1" t="s">
        <v>507</v>
      </c>
      <c r="C564" s="3" t="s">
        <v>20</v>
      </c>
      <c r="D564" s="3" t="s">
        <v>21</v>
      </c>
      <c r="E564" s="3" t="s">
        <v>398</v>
      </c>
      <c r="F564" s="3"/>
      <c r="G564" s="162">
        <f t="shared" si="254"/>
        <v>0</v>
      </c>
      <c r="H564" s="163">
        <f>H565</f>
        <v>0</v>
      </c>
      <c r="I564" s="163">
        <f t="shared" si="263"/>
        <v>0</v>
      </c>
      <c r="J564" s="163">
        <f t="shared" si="263"/>
        <v>0</v>
      </c>
      <c r="K564" s="163">
        <f t="shared" si="263"/>
        <v>0</v>
      </c>
    </row>
    <row r="565" spans="1:11" ht="63.75" hidden="1">
      <c r="A565" s="14"/>
      <c r="B565" s="1" t="s">
        <v>51</v>
      </c>
      <c r="C565" s="3" t="s">
        <v>20</v>
      </c>
      <c r="D565" s="3" t="s">
        <v>21</v>
      </c>
      <c r="E565" s="3" t="s">
        <v>398</v>
      </c>
      <c r="F565" s="3" t="s">
        <v>49</v>
      </c>
      <c r="G565" s="162">
        <f t="shared" si="254"/>
        <v>0</v>
      </c>
      <c r="H565" s="163">
        <f>H566</f>
        <v>0</v>
      </c>
      <c r="I565" s="163">
        <f t="shared" si="263"/>
        <v>0</v>
      </c>
      <c r="J565" s="163">
        <f t="shared" si="263"/>
        <v>0</v>
      </c>
      <c r="K565" s="163">
        <f t="shared" si="263"/>
        <v>0</v>
      </c>
    </row>
    <row r="566" spans="1:11" hidden="1">
      <c r="A566" s="14"/>
      <c r="B566" s="1" t="s">
        <v>68</v>
      </c>
      <c r="C566" s="3" t="s">
        <v>20</v>
      </c>
      <c r="D566" s="3" t="s">
        <v>21</v>
      </c>
      <c r="E566" s="3" t="s">
        <v>398</v>
      </c>
      <c r="F566" s="3" t="s">
        <v>66</v>
      </c>
      <c r="G566" s="162">
        <f t="shared" si="254"/>
        <v>0</v>
      </c>
      <c r="H566" s="163">
        <f>'кор-ка пр 8'!I912</f>
        <v>0</v>
      </c>
      <c r="I566" s="163">
        <f>'кор-ка пр 8'!J912</f>
        <v>0</v>
      </c>
      <c r="J566" s="163">
        <f>'кор-ка пр 8'!K912</f>
        <v>0</v>
      </c>
      <c r="K566" s="163">
        <f>'кор-ка пр 8'!L912</f>
        <v>0</v>
      </c>
    </row>
    <row r="567" spans="1:11" ht="38.25">
      <c r="A567" s="14"/>
      <c r="B567" s="37" t="s">
        <v>292</v>
      </c>
      <c r="C567" s="3" t="s">
        <v>20</v>
      </c>
      <c r="D567" s="3" t="s">
        <v>21</v>
      </c>
      <c r="E567" s="3" t="s">
        <v>399</v>
      </c>
      <c r="F567" s="3"/>
      <c r="G567" s="162">
        <f t="shared" si="254"/>
        <v>3600</v>
      </c>
      <c r="H567" s="163">
        <f>H568+H571</f>
        <v>3600</v>
      </c>
      <c r="I567" s="163">
        <f t="shared" ref="I567:K567" si="264">I568+I571</f>
        <v>0</v>
      </c>
      <c r="J567" s="163">
        <f t="shared" si="264"/>
        <v>0</v>
      </c>
      <c r="K567" s="163">
        <f t="shared" si="264"/>
        <v>0</v>
      </c>
    </row>
    <row r="568" spans="1:11" ht="63.75">
      <c r="A568" s="5"/>
      <c r="B568" s="1" t="s">
        <v>651</v>
      </c>
      <c r="C568" s="3" t="s">
        <v>20</v>
      </c>
      <c r="D568" s="3" t="s">
        <v>21</v>
      </c>
      <c r="E568" s="3" t="s">
        <v>567</v>
      </c>
      <c r="F568" s="3"/>
      <c r="G568" s="162">
        <f>SUM(H568:K568)</f>
        <v>3600</v>
      </c>
      <c r="H568" s="163">
        <f t="shared" ref="H568:K569" si="265">H569</f>
        <v>3600</v>
      </c>
      <c r="I568" s="163">
        <f t="shared" si="265"/>
        <v>0</v>
      </c>
      <c r="J568" s="163">
        <f t="shared" si="265"/>
        <v>0</v>
      </c>
      <c r="K568" s="163">
        <f t="shared" si="265"/>
        <v>0</v>
      </c>
    </row>
    <row r="569" spans="1:11" ht="63.75">
      <c r="A569" s="11"/>
      <c r="B569" s="1" t="s">
        <v>51</v>
      </c>
      <c r="C569" s="3" t="s">
        <v>20</v>
      </c>
      <c r="D569" s="3" t="s">
        <v>21</v>
      </c>
      <c r="E569" s="3" t="s">
        <v>567</v>
      </c>
      <c r="F569" s="3" t="s">
        <v>49</v>
      </c>
      <c r="G569" s="162">
        <f t="shared" ref="G569" si="266">H569+I569+J569+K569</f>
        <v>3600</v>
      </c>
      <c r="H569" s="163">
        <f t="shared" si="265"/>
        <v>3600</v>
      </c>
      <c r="I569" s="163">
        <f t="shared" si="265"/>
        <v>0</v>
      </c>
      <c r="J569" s="163">
        <f t="shared" si="265"/>
        <v>0</v>
      </c>
      <c r="K569" s="163">
        <f t="shared" si="265"/>
        <v>0</v>
      </c>
    </row>
    <row r="570" spans="1:11">
      <c r="A570" s="5"/>
      <c r="B570" s="1" t="s">
        <v>52</v>
      </c>
      <c r="C570" s="3" t="s">
        <v>20</v>
      </c>
      <c r="D570" s="3" t="s">
        <v>21</v>
      </c>
      <c r="E570" s="3" t="s">
        <v>567</v>
      </c>
      <c r="F570" s="3" t="s">
        <v>50</v>
      </c>
      <c r="G570" s="162">
        <f>H570+I570+J570+K570</f>
        <v>3600</v>
      </c>
      <c r="H570" s="163">
        <f>'кор-ка пр 8'!I917</f>
        <v>3600</v>
      </c>
      <c r="I570" s="163">
        <f>'кор-ка пр 8'!J917</f>
        <v>0</v>
      </c>
      <c r="J570" s="163">
        <f>'кор-ка пр 8'!K917</f>
        <v>0</v>
      </c>
      <c r="K570" s="163">
        <f>'кор-ка пр 8'!L917</f>
        <v>0</v>
      </c>
    </row>
    <row r="571" spans="1:11" ht="89.25" hidden="1">
      <c r="A571" s="14"/>
      <c r="B571" s="1" t="s">
        <v>506</v>
      </c>
      <c r="C571" s="3" t="s">
        <v>20</v>
      </c>
      <c r="D571" s="3" t="s">
        <v>21</v>
      </c>
      <c r="E571" s="3" t="s">
        <v>400</v>
      </c>
      <c r="F571" s="3"/>
      <c r="G571" s="162">
        <f t="shared" si="254"/>
        <v>0</v>
      </c>
      <c r="H571" s="163">
        <f t="shared" ref="H571:K572" si="267">H572</f>
        <v>0</v>
      </c>
      <c r="I571" s="163">
        <f t="shared" si="267"/>
        <v>0</v>
      </c>
      <c r="J571" s="163">
        <f t="shared" si="267"/>
        <v>0</v>
      </c>
      <c r="K571" s="163">
        <f t="shared" si="267"/>
        <v>0</v>
      </c>
    </row>
    <row r="572" spans="1:11" ht="63.75" hidden="1">
      <c r="A572" s="14"/>
      <c r="B572" s="1" t="s">
        <v>51</v>
      </c>
      <c r="C572" s="3" t="s">
        <v>20</v>
      </c>
      <c r="D572" s="3" t="s">
        <v>21</v>
      </c>
      <c r="E572" s="3" t="s">
        <v>400</v>
      </c>
      <c r="F572" s="3" t="s">
        <v>49</v>
      </c>
      <c r="G572" s="162">
        <f t="shared" si="254"/>
        <v>0</v>
      </c>
      <c r="H572" s="163">
        <f t="shared" si="267"/>
        <v>0</v>
      </c>
      <c r="I572" s="163">
        <f t="shared" si="267"/>
        <v>0</v>
      </c>
      <c r="J572" s="163">
        <f t="shared" si="267"/>
        <v>0</v>
      </c>
      <c r="K572" s="163">
        <f t="shared" si="267"/>
        <v>0</v>
      </c>
    </row>
    <row r="573" spans="1:11" hidden="1">
      <c r="A573" s="14"/>
      <c r="B573" s="1" t="s">
        <v>68</v>
      </c>
      <c r="C573" s="3" t="s">
        <v>20</v>
      </c>
      <c r="D573" s="3" t="s">
        <v>21</v>
      </c>
      <c r="E573" s="3" t="s">
        <v>400</v>
      </c>
      <c r="F573" s="3" t="s">
        <v>66</v>
      </c>
      <c r="G573" s="162">
        <f t="shared" si="254"/>
        <v>0</v>
      </c>
      <c r="H573" s="163">
        <f>'кор-ка пр 8'!I921</f>
        <v>0</v>
      </c>
      <c r="I573" s="163">
        <f>'кор-ка пр 8'!J921</f>
        <v>0</v>
      </c>
      <c r="J573" s="163">
        <f>'кор-ка пр 8'!K921</f>
        <v>0</v>
      </c>
      <c r="K573" s="163">
        <f>'кор-ка пр 8'!L921</f>
        <v>0</v>
      </c>
    </row>
    <row r="574" spans="1:11" ht="38.25" hidden="1">
      <c r="A574" s="14"/>
      <c r="B574" s="37" t="s">
        <v>296</v>
      </c>
      <c r="C574" s="3" t="s">
        <v>20</v>
      </c>
      <c r="D574" s="3" t="s">
        <v>21</v>
      </c>
      <c r="E574" s="3" t="s">
        <v>401</v>
      </c>
      <c r="F574" s="3"/>
      <c r="G574" s="162">
        <f t="shared" si="254"/>
        <v>0</v>
      </c>
      <c r="H574" s="163">
        <f t="shared" ref="H574:K576" si="268">H575</f>
        <v>0</v>
      </c>
      <c r="I574" s="163">
        <f t="shared" si="268"/>
        <v>0</v>
      </c>
      <c r="J574" s="163">
        <f t="shared" si="268"/>
        <v>0</v>
      </c>
      <c r="K574" s="163">
        <f t="shared" si="268"/>
        <v>0</v>
      </c>
    </row>
    <row r="575" spans="1:11" ht="76.5" hidden="1">
      <c r="A575" s="14"/>
      <c r="B575" s="1" t="s">
        <v>513</v>
      </c>
      <c r="C575" s="3" t="s">
        <v>20</v>
      </c>
      <c r="D575" s="3" t="s">
        <v>21</v>
      </c>
      <c r="E575" s="3" t="s">
        <v>402</v>
      </c>
      <c r="F575" s="3"/>
      <c r="G575" s="162">
        <f t="shared" si="254"/>
        <v>0</v>
      </c>
      <c r="H575" s="163">
        <f t="shared" si="268"/>
        <v>0</v>
      </c>
      <c r="I575" s="163">
        <f t="shared" si="268"/>
        <v>0</v>
      </c>
      <c r="J575" s="163">
        <f t="shared" si="268"/>
        <v>0</v>
      </c>
      <c r="K575" s="163">
        <f t="shared" si="268"/>
        <v>0</v>
      </c>
    </row>
    <row r="576" spans="1:11" ht="63.75" hidden="1">
      <c r="A576" s="14"/>
      <c r="B576" s="1" t="s">
        <v>51</v>
      </c>
      <c r="C576" s="3" t="s">
        <v>20</v>
      </c>
      <c r="D576" s="3" t="s">
        <v>21</v>
      </c>
      <c r="E576" s="3" t="s">
        <v>402</v>
      </c>
      <c r="F576" s="3" t="s">
        <v>49</v>
      </c>
      <c r="G576" s="162">
        <f t="shared" si="254"/>
        <v>0</v>
      </c>
      <c r="H576" s="163">
        <f>H577+H578</f>
        <v>0</v>
      </c>
      <c r="I576" s="163">
        <f t="shared" si="268"/>
        <v>0</v>
      </c>
      <c r="J576" s="163">
        <f t="shared" si="268"/>
        <v>0</v>
      </c>
      <c r="K576" s="163">
        <f t="shared" si="268"/>
        <v>0</v>
      </c>
    </row>
    <row r="577" spans="1:13" hidden="1">
      <c r="A577" s="14"/>
      <c r="B577" s="1" t="s">
        <v>52</v>
      </c>
      <c r="C577" s="3" t="s">
        <v>20</v>
      </c>
      <c r="D577" s="3" t="s">
        <v>21</v>
      </c>
      <c r="E577" s="3" t="s">
        <v>402</v>
      </c>
      <c r="F577" s="3" t="s">
        <v>50</v>
      </c>
      <c r="G577" s="162">
        <f t="shared" si="254"/>
        <v>0</v>
      </c>
      <c r="H577" s="163">
        <f>'кор-ка пр 8'!I926</f>
        <v>0</v>
      </c>
      <c r="I577" s="163">
        <f>'кор-ка пр 8'!J926</f>
        <v>0</v>
      </c>
      <c r="J577" s="163">
        <f>'кор-ка пр 8'!K926</f>
        <v>0</v>
      </c>
      <c r="K577" s="163">
        <f>'кор-ка пр 8'!L926</f>
        <v>0</v>
      </c>
    </row>
    <row r="578" spans="1:13" hidden="1">
      <c r="A578" s="14"/>
      <c r="B578" s="1" t="s">
        <v>68</v>
      </c>
      <c r="C578" s="3" t="s">
        <v>20</v>
      </c>
      <c r="D578" s="3" t="s">
        <v>21</v>
      </c>
      <c r="E578" s="3" t="s">
        <v>402</v>
      </c>
      <c r="F578" s="3" t="s">
        <v>66</v>
      </c>
      <c r="G578" s="162">
        <f t="shared" si="254"/>
        <v>0</v>
      </c>
      <c r="H578" s="163">
        <f>'кор-ка пр 8'!I928</f>
        <v>0</v>
      </c>
      <c r="I578" s="163">
        <f>'кор-ка пр 8'!J928</f>
        <v>0</v>
      </c>
      <c r="J578" s="163">
        <f>'кор-ка пр 8'!K928</f>
        <v>0</v>
      </c>
      <c r="K578" s="163">
        <f>'кор-ка пр 8'!L928</f>
        <v>0</v>
      </c>
    </row>
    <row r="579" spans="1:13" hidden="1">
      <c r="A579" s="14"/>
      <c r="B579" s="1" t="s">
        <v>488</v>
      </c>
      <c r="C579" s="3" t="s">
        <v>20</v>
      </c>
      <c r="D579" s="3" t="s">
        <v>21</v>
      </c>
      <c r="E579" s="3" t="s">
        <v>248</v>
      </c>
      <c r="F579" s="3"/>
      <c r="G579" s="162">
        <f>H579+I579+J579+K579</f>
        <v>0</v>
      </c>
      <c r="H579" s="163">
        <f t="shared" ref="H579:K581" si="269">H580</f>
        <v>0</v>
      </c>
      <c r="I579" s="163">
        <f t="shared" si="269"/>
        <v>0</v>
      </c>
      <c r="J579" s="163">
        <f t="shared" si="269"/>
        <v>0</v>
      </c>
      <c r="K579" s="163">
        <f t="shared" si="269"/>
        <v>0</v>
      </c>
    </row>
    <row r="580" spans="1:13" ht="153" hidden="1">
      <c r="A580" s="14"/>
      <c r="B580" s="35" t="s">
        <v>514</v>
      </c>
      <c r="C580" s="3" t="s">
        <v>20</v>
      </c>
      <c r="D580" s="3" t="s">
        <v>21</v>
      </c>
      <c r="E580" s="3" t="s">
        <v>515</v>
      </c>
      <c r="F580" s="3"/>
      <c r="G580" s="162">
        <f>H580+I580+J580+K580</f>
        <v>0</v>
      </c>
      <c r="H580" s="163">
        <f>H581</f>
        <v>0</v>
      </c>
      <c r="I580" s="163">
        <f t="shared" si="269"/>
        <v>0</v>
      </c>
      <c r="J580" s="163">
        <f t="shared" si="269"/>
        <v>0</v>
      </c>
      <c r="K580" s="163">
        <f t="shared" si="269"/>
        <v>0</v>
      </c>
    </row>
    <row r="581" spans="1:13" ht="89.25" hidden="1">
      <c r="A581" s="14"/>
      <c r="B581" s="1" t="s">
        <v>56</v>
      </c>
      <c r="C581" s="3" t="s">
        <v>20</v>
      </c>
      <c r="D581" s="3" t="s">
        <v>21</v>
      </c>
      <c r="E581" s="3" t="s">
        <v>515</v>
      </c>
      <c r="F581" s="3" t="s">
        <v>57</v>
      </c>
      <c r="G581" s="162">
        <f>H581+I581+J581+K581</f>
        <v>0</v>
      </c>
      <c r="H581" s="163">
        <f t="shared" si="269"/>
        <v>0</v>
      </c>
      <c r="I581" s="163">
        <f>I582</f>
        <v>0</v>
      </c>
      <c r="J581" s="163">
        <f>J582</f>
        <v>0</v>
      </c>
      <c r="K581" s="163">
        <f>K582</f>
        <v>0</v>
      </c>
    </row>
    <row r="582" spans="1:13" ht="38.25" hidden="1">
      <c r="A582" s="14"/>
      <c r="B582" s="1" t="s">
        <v>153</v>
      </c>
      <c r="C582" s="3" t="s">
        <v>20</v>
      </c>
      <c r="D582" s="3" t="s">
        <v>21</v>
      </c>
      <c r="E582" s="3" t="s">
        <v>515</v>
      </c>
      <c r="F582" s="3" t="s">
        <v>154</v>
      </c>
      <c r="G582" s="162">
        <f>H582+I582+J582+K582</f>
        <v>0</v>
      </c>
      <c r="H582" s="163">
        <f>'кор-ка пр 8'!I933</f>
        <v>0</v>
      </c>
      <c r="I582" s="163">
        <f>'кор-ка пр 8'!J933</f>
        <v>0</v>
      </c>
      <c r="J582" s="163">
        <f>'кор-ка пр 8'!K933</f>
        <v>0</v>
      </c>
      <c r="K582" s="163">
        <f>'кор-ка пр 8'!L933</f>
        <v>0</v>
      </c>
    </row>
    <row r="583" spans="1:13">
      <c r="A583" s="13"/>
      <c r="B583" s="6" t="s">
        <v>46</v>
      </c>
      <c r="C583" s="4" t="s">
        <v>23</v>
      </c>
      <c r="D583" s="4" t="s">
        <v>15</v>
      </c>
      <c r="E583" s="4"/>
      <c r="F583" s="4"/>
      <c r="G583" s="162">
        <f t="shared" si="254"/>
        <v>6073.5</v>
      </c>
      <c r="H583" s="162">
        <f>H584+H612</f>
        <v>6025.7000000000007</v>
      </c>
      <c r="I583" s="162">
        <f>I584+I612</f>
        <v>0</v>
      </c>
      <c r="J583" s="162">
        <f>J584+J612</f>
        <v>-99.1</v>
      </c>
      <c r="K583" s="162">
        <f>K584+K612</f>
        <v>146.9</v>
      </c>
    </row>
    <row r="584" spans="1:13" s="38" customFormat="1">
      <c r="A584" s="13"/>
      <c r="B584" s="2" t="s">
        <v>34</v>
      </c>
      <c r="C584" s="4" t="s">
        <v>23</v>
      </c>
      <c r="D584" s="4" t="s">
        <v>14</v>
      </c>
      <c r="E584" s="4"/>
      <c r="F584" s="4"/>
      <c r="G584" s="162">
        <f t="shared" si="254"/>
        <v>6073.5</v>
      </c>
      <c r="H584" s="162">
        <f>H585</f>
        <v>6025.7000000000007</v>
      </c>
      <c r="I584" s="162">
        <f t="shared" ref="I584:K584" si="270">I585</f>
        <v>0</v>
      </c>
      <c r="J584" s="162">
        <f t="shared" si="270"/>
        <v>-99.1</v>
      </c>
      <c r="K584" s="162">
        <f t="shared" si="270"/>
        <v>146.9</v>
      </c>
      <c r="M584" s="104"/>
    </row>
    <row r="585" spans="1:13" s="39" customFormat="1" ht="38.25">
      <c r="A585" s="13"/>
      <c r="B585" s="1" t="s">
        <v>109</v>
      </c>
      <c r="C585" s="3" t="s">
        <v>23</v>
      </c>
      <c r="D585" s="3" t="s">
        <v>14</v>
      </c>
      <c r="E585" s="3" t="s">
        <v>261</v>
      </c>
      <c r="F585" s="3"/>
      <c r="G585" s="162">
        <f t="shared" si="254"/>
        <v>6073.5</v>
      </c>
      <c r="H585" s="163">
        <f>H586+H589+H593+H596+H599+H602+H605+H608</f>
        <v>6025.7000000000007</v>
      </c>
      <c r="I585" s="163">
        <f>I586+I589+I593+I596+I599+I602+I605+I608</f>
        <v>0</v>
      </c>
      <c r="J585" s="163">
        <f>J586+J589+J593+J596+J599+J602+J605+J608</f>
        <v>-99.1</v>
      </c>
      <c r="K585" s="163">
        <f>K586+K589+K593+K596+K599+K602+K605+K608</f>
        <v>146.9</v>
      </c>
    </row>
    <row r="586" spans="1:13" s="39" customFormat="1" ht="76.5" hidden="1">
      <c r="A586" s="14"/>
      <c r="B586" s="1" t="s">
        <v>117</v>
      </c>
      <c r="C586" s="3" t="s">
        <v>23</v>
      </c>
      <c r="D586" s="3" t="s">
        <v>14</v>
      </c>
      <c r="E586" s="3" t="s">
        <v>260</v>
      </c>
      <c r="F586" s="3"/>
      <c r="G586" s="162">
        <f>H586+I586+J586+K586</f>
        <v>0</v>
      </c>
      <c r="H586" s="163">
        <f>H587</f>
        <v>0</v>
      </c>
      <c r="I586" s="163">
        <f>I587</f>
        <v>0</v>
      </c>
      <c r="J586" s="163">
        <f>J587</f>
        <v>0</v>
      </c>
      <c r="K586" s="163">
        <f>K587</f>
        <v>0</v>
      </c>
    </row>
    <row r="587" spans="1:13" s="39" customFormat="1" ht="63.75" hidden="1">
      <c r="A587" s="14"/>
      <c r="B587" s="1" t="s">
        <v>51</v>
      </c>
      <c r="C587" s="3" t="s">
        <v>23</v>
      </c>
      <c r="D587" s="3" t="s">
        <v>14</v>
      </c>
      <c r="E587" s="3" t="s">
        <v>260</v>
      </c>
      <c r="F587" s="3" t="s">
        <v>49</v>
      </c>
      <c r="G587" s="162">
        <f>SUM(H587:K587)</f>
        <v>0</v>
      </c>
      <c r="H587" s="163">
        <f>H588</f>
        <v>0</v>
      </c>
      <c r="I587" s="163">
        <f t="shared" ref="I587:K587" si="271">I588</f>
        <v>0</v>
      </c>
      <c r="J587" s="163">
        <f t="shared" si="271"/>
        <v>0</v>
      </c>
      <c r="K587" s="163">
        <f t="shared" si="271"/>
        <v>0</v>
      </c>
    </row>
    <row r="588" spans="1:13" s="39" customFormat="1" hidden="1">
      <c r="A588" s="14"/>
      <c r="B588" s="1" t="s">
        <v>68</v>
      </c>
      <c r="C588" s="3" t="s">
        <v>23</v>
      </c>
      <c r="D588" s="3" t="s">
        <v>14</v>
      </c>
      <c r="E588" s="3" t="s">
        <v>260</v>
      </c>
      <c r="F588" s="3" t="s">
        <v>66</v>
      </c>
      <c r="G588" s="162">
        <f>SUM(H588:K588)</f>
        <v>0</v>
      </c>
      <c r="H588" s="163">
        <f>'кор-ка пр 8'!I626</f>
        <v>0</v>
      </c>
      <c r="I588" s="163">
        <f>'кор-ка пр 8'!J626</f>
        <v>0</v>
      </c>
      <c r="J588" s="163">
        <f>'кор-ка пр 8'!K626</f>
        <v>0</v>
      </c>
      <c r="K588" s="163">
        <f>'кор-ка пр 8'!L626</f>
        <v>0</v>
      </c>
    </row>
    <row r="589" spans="1:13" s="39" customFormat="1" ht="51">
      <c r="A589" s="14"/>
      <c r="B589" s="1" t="s">
        <v>118</v>
      </c>
      <c r="C589" s="3" t="s">
        <v>23</v>
      </c>
      <c r="D589" s="3" t="s">
        <v>14</v>
      </c>
      <c r="E589" s="3" t="s">
        <v>262</v>
      </c>
      <c r="F589" s="3"/>
      <c r="G589" s="162">
        <f t="shared" ref="G589:G595" si="272">H589+I589+J589+K589</f>
        <v>5926.6</v>
      </c>
      <c r="H589" s="163">
        <f>H590</f>
        <v>5926.6</v>
      </c>
      <c r="I589" s="163">
        <f t="shared" ref="I589:K589" si="273">I592</f>
        <v>0</v>
      </c>
      <c r="J589" s="163">
        <f t="shared" si="273"/>
        <v>0</v>
      </c>
      <c r="K589" s="163">
        <f t="shared" si="273"/>
        <v>0</v>
      </c>
    </row>
    <row r="590" spans="1:13" ht="63.75">
      <c r="A590" s="11"/>
      <c r="B590" s="1" t="s">
        <v>51</v>
      </c>
      <c r="C590" s="3" t="s">
        <v>23</v>
      </c>
      <c r="D590" s="3" t="s">
        <v>14</v>
      </c>
      <c r="E590" s="3" t="s">
        <v>262</v>
      </c>
      <c r="F590" s="3" t="s">
        <v>49</v>
      </c>
      <c r="G590" s="162">
        <f t="shared" ref="G590" si="274">H590+I590+J590+K590</f>
        <v>5926.6</v>
      </c>
      <c r="H590" s="163">
        <f>H591+H592</f>
        <v>5926.6</v>
      </c>
      <c r="I590" s="164">
        <v>0</v>
      </c>
      <c r="J590" s="164">
        <v>0</v>
      </c>
      <c r="K590" s="164">
        <v>0</v>
      </c>
    </row>
    <row r="591" spans="1:13" s="39" customFormat="1">
      <c r="A591" s="11"/>
      <c r="B591" s="1" t="s">
        <v>52</v>
      </c>
      <c r="C591" s="3" t="s">
        <v>23</v>
      </c>
      <c r="D591" s="3" t="s">
        <v>14</v>
      </c>
      <c r="E591" s="3" t="s">
        <v>262</v>
      </c>
      <c r="F591" s="3" t="s">
        <v>50</v>
      </c>
      <c r="G591" s="162">
        <f>SUM(H591:K591)</f>
        <v>20</v>
      </c>
      <c r="H591" s="163">
        <f>'кор-ка пр 8'!I630</f>
        <v>20</v>
      </c>
      <c r="I591" s="163">
        <f>J592</f>
        <v>0</v>
      </c>
      <c r="J591" s="163">
        <f>K592</f>
        <v>0</v>
      </c>
      <c r="K591" s="163">
        <f>L592</f>
        <v>0</v>
      </c>
    </row>
    <row r="592" spans="1:13" s="39" customFormat="1">
      <c r="A592" s="14"/>
      <c r="B592" s="1" t="s">
        <v>68</v>
      </c>
      <c r="C592" s="3" t="s">
        <v>23</v>
      </c>
      <c r="D592" s="3" t="s">
        <v>14</v>
      </c>
      <c r="E592" s="3" t="s">
        <v>262</v>
      </c>
      <c r="F592" s="3" t="s">
        <v>66</v>
      </c>
      <c r="G592" s="162">
        <f t="shared" si="272"/>
        <v>5906.6</v>
      </c>
      <c r="H592" s="163">
        <f>'кор-ка пр 8'!I632</f>
        <v>5906.6</v>
      </c>
      <c r="I592" s="163">
        <v>0</v>
      </c>
      <c r="J592" s="163">
        <v>0</v>
      </c>
      <c r="K592" s="163">
        <v>0</v>
      </c>
    </row>
    <row r="593" spans="1:12" s="39" customFormat="1" ht="178.5" hidden="1">
      <c r="A593" s="13"/>
      <c r="B593" s="34" t="s">
        <v>517</v>
      </c>
      <c r="C593" s="3" t="s">
        <v>23</v>
      </c>
      <c r="D593" s="3" t="s">
        <v>14</v>
      </c>
      <c r="E593" s="3" t="s">
        <v>516</v>
      </c>
      <c r="F593" s="3"/>
      <c r="G593" s="162">
        <f t="shared" si="272"/>
        <v>0</v>
      </c>
      <c r="H593" s="163">
        <f>H594</f>
        <v>0</v>
      </c>
      <c r="I593" s="163">
        <f t="shared" ref="I593:K594" si="275">I594</f>
        <v>0</v>
      </c>
      <c r="J593" s="163">
        <f t="shared" si="275"/>
        <v>0</v>
      </c>
      <c r="K593" s="163">
        <f t="shared" si="275"/>
        <v>0</v>
      </c>
    </row>
    <row r="594" spans="1:12" s="39" customFormat="1" ht="63.75" hidden="1">
      <c r="A594" s="14"/>
      <c r="B594" s="1" t="s">
        <v>51</v>
      </c>
      <c r="C594" s="3" t="s">
        <v>23</v>
      </c>
      <c r="D594" s="3" t="s">
        <v>14</v>
      </c>
      <c r="E594" s="3" t="s">
        <v>516</v>
      </c>
      <c r="F594" s="3" t="s">
        <v>49</v>
      </c>
      <c r="G594" s="162">
        <f t="shared" si="272"/>
        <v>0</v>
      </c>
      <c r="H594" s="163">
        <f>H595</f>
        <v>0</v>
      </c>
      <c r="I594" s="163">
        <f t="shared" si="275"/>
        <v>0</v>
      </c>
      <c r="J594" s="163">
        <f t="shared" si="275"/>
        <v>0</v>
      </c>
      <c r="K594" s="163">
        <f t="shared" si="275"/>
        <v>0</v>
      </c>
    </row>
    <row r="595" spans="1:12" s="39" customFormat="1" hidden="1">
      <c r="A595" s="14"/>
      <c r="B595" s="1" t="s">
        <v>68</v>
      </c>
      <c r="C595" s="3" t="s">
        <v>23</v>
      </c>
      <c r="D595" s="3" t="s">
        <v>14</v>
      </c>
      <c r="E595" s="3" t="s">
        <v>516</v>
      </c>
      <c r="F595" s="3" t="s">
        <v>66</v>
      </c>
      <c r="G595" s="162">
        <f t="shared" si="272"/>
        <v>0</v>
      </c>
      <c r="H595" s="163">
        <f>'кор-ка пр 8'!I636</f>
        <v>0</v>
      </c>
      <c r="I595" s="163">
        <f>'кор-ка пр 8'!J636</f>
        <v>0</v>
      </c>
      <c r="J595" s="163">
        <f>'кор-ка пр 8'!K636</f>
        <v>0</v>
      </c>
      <c r="K595" s="163">
        <f>'кор-ка пр 8'!L636</f>
        <v>0</v>
      </c>
    </row>
    <row r="596" spans="1:12" s="39" customFormat="1" ht="114.75" hidden="1">
      <c r="A596" s="13"/>
      <c r="B596" s="20" t="s">
        <v>259</v>
      </c>
      <c r="C596" s="3" t="s">
        <v>23</v>
      </c>
      <c r="D596" s="3" t="s">
        <v>14</v>
      </c>
      <c r="E596" s="3" t="s">
        <v>518</v>
      </c>
      <c r="F596" s="3"/>
      <c r="G596" s="162">
        <f t="shared" si="254"/>
        <v>0</v>
      </c>
      <c r="H596" s="163">
        <f>H597</f>
        <v>0</v>
      </c>
      <c r="I596" s="163">
        <f>I597</f>
        <v>0</v>
      </c>
      <c r="J596" s="163">
        <f>J597</f>
        <v>0</v>
      </c>
      <c r="K596" s="163">
        <f>K597</f>
        <v>0</v>
      </c>
    </row>
    <row r="597" spans="1:12" s="39" customFormat="1" ht="63.75" hidden="1">
      <c r="A597" s="14"/>
      <c r="B597" s="1" t="s">
        <v>51</v>
      </c>
      <c r="C597" s="3" t="s">
        <v>23</v>
      </c>
      <c r="D597" s="3" t="s">
        <v>14</v>
      </c>
      <c r="E597" s="3" t="s">
        <v>518</v>
      </c>
      <c r="F597" s="3" t="s">
        <v>49</v>
      </c>
      <c r="G597" s="162">
        <f t="shared" si="254"/>
        <v>0</v>
      </c>
      <c r="H597" s="163">
        <f>H598</f>
        <v>0</v>
      </c>
      <c r="I597" s="163">
        <f t="shared" ref="I597:K597" si="276">I598</f>
        <v>0</v>
      </c>
      <c r="J597" s="163">
        <f t="shared" si="276"/>
        <v>0</v>
      </c>
      <c r="K597" s="163">
        <f t="shared" si="276"/>
        <v>0</v>
      </c>
    </row>
    <row r="598" spans="1:12" s="39" customFormat="1" hidden="1">
      <c r="A598" s="14"/>
      <c r="B598" s="1" t="s">
        <v>68</v>
      </c>
      <c r="C598" s="3" t="s">
        <v>23</v>
      </c>
      <c r="D598" s="3" t="s">
        <v>14</v>
      </c>
      <c r="E598" s="3" t="s">
        <v>518</v>
      </c>
      <c r="F598" s="3" t="s">
        <v>66</v>
      </c>
      <c r="G598" s="162">
        <f t="shared" si="254"/>
        <v>0</v>
      </c>
      <c r="H598" s="163">
        <f>'кор-ка пр 8'!I640</f>
        <v>0</v>
      </c>
      <c r="I598" s="163">
        <f>'кор-ка пр 8'!J640</f>
        <v>0</v>
      </c>
      <c r="J598" s="163">
        <f>'кор-ка пр 8'!K640</f>
        <v>0</v>
      </c>
      <c r="K598" s="163">
        <f>'кор-ка пр 8'!L640</f>
        <v>0</v>
      </c>
    </row>
    <row r="599" spans="1:12" s="39" customFormat="1" ht="76.5">
      <c r="A599" s="14"/>
      <c r="B599" s="1" t="s">
        <v>601</v>
      </c>
      <c r="C599" s="3" t="s">
        <v>23</v>
      </c>
      <c r="D599" s="3" t="s">
        <v>14</v>
      </c>
      <c r="E599" s="3" t="s">
        <v>493</v>
      </c>
      <c r="F599" s="3"/>
      <c r="G599" s="162">
        <f>SUM(H599:K599)</f>
        <v>-99.1</v>
      </c>
      <c r="H599" s="163">
        <f t="shared" ref="H599:K600" si="277">H600</f>
        <v>0</v>
      </c>
      <c r="I599" s="163">
        <f t="shared" si="277"/>
        <v>0</v>
      </c>
      <c r="J599" s="163">
        <f t="shared" si="277"/>
        <v>-99.1</v>
      </c>
      <c r="K599" s="163">
        <f t="shared" si="277"/>
        <v>0</v>
      </c>
    </row>
    <row r="600" spans="1:12" s="39" customFormat="1" ht="63.75">
      <c r="A600" s="14"/>
      <c r="B600" s="1" t="s">
        <v>51</v>
      </c>
      <c r="C600" s="3" t="s">
        <v>23</v>
      </c>
      <c r="D600" s="3" t="s">
        <v>14</v>
      </c>
      <c r="E600" s="3" t="s">
        <v>493</v>
      </c>
      <c r="F600" s="3" t="s">
        <v>49</v>
      </c>
      <c r="G600" s="162">
        <f t="shared" ref="G600:G601" si="278">H600+I600+J600+K600</f>
        <v>-99.1</v>
      </c>
      <c r="H600" s="163">
        <f>H601</f>
        <v>0</v>
      </c>
      <c r="I600" s="163">
        <f t="shared" si="277"/>
        <v>0</v>
      </c>
      <c r="J600" s="163">
        <f t="shared" si="277"/>
        <v>-99.1</v>
      </c>
      <c r="K600" s="163">
        <f t="shared" si="277"/>
        <v>0</v>
      </c>
    </row>
    <row r="601" spans="1:12" s="39" customFormat="1">
      <c r="A601" s="14"/>
      <c r="B601" s="1" t="s">
        <v>68</v>
      </c>
      <c r="C601" s="3" t="s">
        <v>23</v>
      </c>
      <c r="D601" s="3" t="s">
        <v>14</v>
      </c>
      <c r="E601" s="3" t="s">
        <v>493</v>
      </c>
      <c r="F601" s="3" t="s">
        <v>66</v>
      </c>
      <c r="G601" s="162">
        <f t="shared" si="278"/>
        <v>-99.1</v>
      </c>
      <c r="H601" s="163">
        <f>'кор-ка пр 8'!I644</f>
        <v>0</v>
      </c>
      <c r="I601" s="163">
        <f>'кор-ка пр 8'!J644</f>
        <v>0</v>
      </c>
      <c r="J601" s="163">
        <f>'кор-ка пр 8'!K644</f>
        <v>-99.1</v>
      </c>
      <c r="K601" s="163">
        <f>'кор-ка пр 8'!L644</f>
        <v>0</v>
      </c>
    </row>
    <row r="602" spans="1:12" s="39" customFormat="1" ht="51">
      <c r="A602" s="14"/>
      <c r="B602" s="1" t="s">
        <v>602</v>
      </c>
      <c r="C602" s="3" t="s">
        <v>23</v>
      </c>
      <c r="D602" s="3" t="s">
        <v>14</v>
      </c>
      <c r="E602" s="3" t="s">
        <v>603</v>
      </c>
      <c r="F602" s="3"/>
      <c r="G602" s="162">
        <f>SUM(H602:K602)</f>
        <v>99.1</v>
      </c>
      <c r="H602" s="163">
        <f>H603</f>
        <v>99.1</v>
      </c>
      <c r="I602" s="163">
        <f t="shared" ref="I602:K603" si="279">I603</f>
        <v>0</v>
      </c>
      <c r="J602" s="163">
        <f t="shared" si="279"/>
        <v>0</v>
      </c>
      <c r="K602" s="163">
        <f t="shared" si="279"/>
        <v>0</v>
      </c>
    </row>
    <row r="603" spans="1:12" s="39" customFormat="1" ht="63.75">
      <c r="A603" s="14"/>
      <c r="B603" s="1" t="s">
        <v>51</v>
      </c>
      <c r="C603" s="3" t="s">
        <v>23</v>
      </c>
      <c r="D603" s="3" t="s">
        <v>14</v>
      </c>
      <c r="E603" s="3" t="s">
        <v>603</v>
      </c>
      <c r="F603" s="3" t="s">
        <v>49</v>
      </c>
      <c r="G603" s="162">
        <f t="shared" ref="G603:G604" si="280">H603+I603+J603+K603</f>
        <v>99.1</v>
      </c>
      <c r="H603" s="163">
        <f>H604</f>
        <v>99.1</v>
      </c>
      <c r="I603" s="163">
        <f t="shared" si="279"/>
        <v>0</v>
      </c>
      <c r="J603" s="163">
        <f t="shared" si="279"/>
        <v>0</v>
      </c>
      <c r="K603" s="163">
        <f t="shared" si="279"/>
        <v>0</v>
      </c>
    </row>
    <row r="604" spans="1:12" s="39" customFormat="1">
      <c r="A604" s="14"/>
      <c r="B604" s="1" t="s">
        <v>68</v>
      </c>
      <c r="C604" s="3" t="s">
        <v>23</v>
      </c>
      <c r="D604" s="3" t="s">
        <v>14</v>
      </c>
      <c r="E604" s="3" t="s">
        <v>603</v>
      </c>
      <c r="F604" s="3" t="s">
        <v>66</v>
      </c>
      <c r="G604" s="162">
        <f t="shared" si="280"/>
        <v>99.1</v>
      </c>
      <c r="H604" s="163">
        <f>'кор-ка пр 8'!I648</f>
        <v>99.1</v>
      </c>
      <c r="I604" s="163">
        <v>0</v>
      </c>
      <c r="J604" s="163">
        <v>0</v>
      </c>
      <c r="K604" s="163">
        <v>0</v>
      </c>
    </row>
    <row r="605" spans="1:12" s="39" customFormat="1" ht="318.75" hidden="1">
      <c r="A605" s="14"/>
      <c r="B605" s="34" t="s">
        <v>131</v>
      </c>
      <c r="C605" s="3" t="s">
        <v>23</v>
      </c>
      <c r="D605" s="3" t="s">
        <v>14</v>
      </c>
      <c r="E605" s="3" t="s">
        <v>494</v>
      </c>
      <c r="F605" s="3"/>
      <c r="G605" s="162">
        <f t="shared" ref="G605:G607" si="281">SUM(H605:K605)</f>
        <v>0</v>
      </c>
      <c r="H605" s="163">
        <f>H606</f>
        <v>0</v>
      </c>
      <c r="I605" s="163">
        <f>I606</f>
        <v>0</v>
      </c>
      <c r="J605" s="163">
        <f>J606</f>
        <v>0</v>
      </c>
      <c r="K605" s="163">
        <f>K606</f>
        <v>0</v>
      </c>
    </row>
    <row r="606" spans="1:12" s="39" customFormat="1" ht="63.75" hidden="1">
      <c r="A606" s="14"/>
      <c r="B606" s="1" t="s">
        <v>51</v>
      </c>
      <c r="C606" s="3" t="s">
        <v>23</v>
      </c>
      <c r="D606" s="3" t="s">
        <v>14</v>
      </c>
      <c r="E606" s="3" t="s">
        <v>494</v>
      </c>
      <c r="F606" s="3" t="s">
        <v>49</v>
      </c>
      <c r="G606" s="162">
        <f t="shared" si="281"/>
        <v>0</v>
      </c>
      <c r="H606" s="163">
        <f>H607</f>
        <v>0</v>
      </c>
      <c r="I606" s="163">
        <f t="shared" ref="I606:K606" si="282">I607</f>
        <v>0</v>
      </c>
      <c r="J606" s="163">
        <f t="shared" si="282"/>
        <v>0</v>
      </c>
      <c r="K606" s="163">
        <f t="shared" si="282"/>
        <v>0</v>
      </c>
      <c r="L606" s="103"/>
    </row>
    <row r="607" spans="1:12" s="39" customFormat="1" hidden="1">
      <c r="A607" s="14"/>
      <c r="B607" s="1" t="s">
        <v>68</v>
      </c>
      <c r="C607" s="3" t="s">
        <v>23</v>
      </c>
      <c r="D607" s="3" t="s">
        <v>14</v>
      </c>
      <c r="E607" s="3" t="s">
        <v>494</v>
      </c>
      <c r="F607" s="3" t="s">
        <v>66</v>
      </c>
      <c r="G607" s="162">
        <f t="shared" si="281"/>
        <v>0</v>
      </c>
      <c r="H607" s="163">
        <f>'кор-ка пр 8'!I652</f>
        <v>0</v>
      </c>
      <c r="I607" s="163">
        <f>'кор-ка пр 8'!J652</f>
        <v>0</v>
      </c>
      <c r="J607" s="163">
        <f>'кор-ка пр 8'!K652</f>
        <v>0</v>
      </c>
      <c r="K607" s="163">
        <f>'кор-ка пр 8'!L652</f>
        <v>0</v>
      </c>
    </row>
    <row r="608" spans="1:12">
      <c r="A608" s="5"/>
      <c r="B608" s="1" t="s">
        <v>460</v>
      </c>
      <c r="C608" s="3" t="s">
        <v>23</v>
      </c>
      <c r="D608" s="3" t="s">
        <v>14</v>
      </c>
      <c r="E608" s="3" t="s">
        <v>248</v>
      </c>
      <c r="F608" s="3"/>
      <c r="G608" s="162">
        <f>SUM(H608:K608)</f>
        <v>146.9</v>
      </c>
      <c r="H608" s="163">
        <f t="shared" ref="H608:K610" si="283">H609</f>
        <v>0</v>
      </c>
      <c r="I608" s="163">
        <f t="shared" si="283"/>
        <v>0</v>
      </c>
      <c r="J608" s="163">
        <f t="shared" si="283"/>
        <v>0</v>
      </c>
      <c r="K608" s="163">
        <f t="shared" si="283"/>
        <v>146.9</v>
      </c>
    </row>
    <row r="609" spans="1:13" ht="51">
      <c r="A609" s="5"/>
      <c r="B609" s="1" t="s">
        <v>649</v>
      </c>
      <c r="C609" s="3" t="s">
        <v>23</v>
      </c>
      <c r="D609" s="3" t="s">
        <v>14</v>
      </c>
      <c r="E609" s="3" t="s">
        <v>650</v>
      </c>
      <c r="F609" s="3"/>
      <c r="G609" s="162">
        <f>SUM(H609:K609)</f>
        <v>146.9</v>
      </c>
      <c r="H609" s="163">
        <f t="shared" si="283"/>
        <v>0</v>
      </c>
      <c r="I609" s="163">
        <f t="shared" si="283"/>
        <v>0</v>
      </c>
      <c r="J609" s="163">
        <f t="shared" si="283"/>
        <v>0</v>
      </c>
      <c r="K609" s="163">
        <f t="shared" si="283"/>
        <v>146.9</v>
      </c>
    </row>
    <row r="610" spans="1:13" ht="63.75">
      <c r="A610" s="11"/>
      <c r="B610" s="1" t="s">
        <v>51</v>
      </c>
      <c r="C610" s="3" t="s">
        <v>23</v>
      </c>
      <c r="D610" s="3" t="s">
        <v>14</v>
      </c>
      <c r="E610" s="3" t="s">
        <v>650</v>
      </c>
      <c r="F610" s="3" t="s">
        <v>49</v>
      </c>
      <c r="G610" s="162">
        <f>H610+I610+J610+K610</f>
        <v>146.9</v>
      </c>
      <c r="H610" s="163">
        <f t="shared" si="283"/>
        <v>0</v>
      </c>
      <c r="I610" s="163">
        <f t="shared" si="283"/>
        <v>0</v>
      </c>
      <c r="J610" s="163">
        <f t="shared" si="283"/>
        <v>0</v>
      </c>
      <c r="K610" s="163">
        <f t="shared" si="283"/>
        <v>146.9</v>
      </c>
    </row>
    <row r="611" spans="1:13">
      <c r="A611" s="14"/>
      <c r="B611" s="1" t="s">
        <v>68</v>
      </c>
      <c r="C611" s="3" t="s">
        <v>23</v>
      </c>
      <c r="D611" s="3" t="s">
        <v>14</v>
      </c>
      <c r="E611" s="3" t="s">
        <v>650</v>
      </c>
      <c r="F611" s="3" t="s">
        <v>66</v>
      </c>
      <c r="G611" s="162">
        <f t="shared" ref="G611" si="284">H611+I611+J611+K611</f>
        <v>146.9</v>
      </c>
      <c r="H611" s="163">
        <f>'кор-ка пр 8'!I657</f>
        <v>0</v>
      </c>
      <c r="I611" s="163">
        <f>'кор-ка пр 8'!J657</f>
        <v>0</v>
      </c>
      <c r="J611" s="163">
        <f>'кор-ка пр 8'!K657</f>
        <v>0</v>
      </c>
      <c r="K611" s="163">
        <f>'кор-ка пр 8'!L657</f>
        <v>146.9</v>
      </c>
    </row>
    <row r="612" spans="1:13" s="39" customFormat="1" ht="25.5" hidden="1">
      <c r="A612" s="13"/>
      <c r="B612" s="6" t="s">
        <v>184</v>
      </c>
      <c r="C612" s="4" t="s">
        <v>23</v>
      </c>
      <c r="D612" s="4" t="s">
        <v>18</v>
      </c>
      <c r="E612" s="4"/>
      <c r="F612" s="4"/>
      <c r="G612" s="162">
        <f>SUM(H612:K612)</f>
        <v>0</v>
      </c>
      <c r="H612" s="162">
        <f>H613</f>
        <v>0</v>
      </c>
      <c r="I612" s="165">
        <f>I613</f>
        <v>0</v>
      </c>
      <c r="J612" s="165">
        <f>J613</f>
        <v>0</v>
      </c>
      <c r="K612" s="165">
        <f>K613</f>
        <v>0</v>
      </c>
    </row>
    <row r="613" spans="1:13" s="39" customFormat="1" ht="51" hidden="1">
      <c r="A613" s="13"/>
      <c r="B613" s="1" t="s">
        <v>129</v>
      </c>
      <c r="C613" s="3" t="s">
        <v>23</v>
      </c>
      <c r="D613" s="3" t="s">
        <v>18</v>
      </c>
      <c r="E613" s="9" t="s">
        <v>175</v>
      </c>
      <c r="F613" s="4"/>
      <c r="G613" s="162">
        <f>SUM(H613:K613)</f>
        <v>0</v>
      </c>
      <c r="H613" s="163">
        <f>H614</f>
        <v>0</v>
      </c>
      <c r="I613" s="163">
        <f>I614</f>
        <v>0</v>
      </c>
      <c r="J613" s="163">
        <f t="shared" ref="J613:K614" si="285">J614</f>
        <v>0</v>
      </c>
      <c r="K613" s="163">
        <f t="shared" si="285"/>
        <v>0</v>
      </c>
    </row>
    <row r="614" spans="1:13" s="38" customFormat="1" ht="38.25" hidden="1">
      <c r="A614" s="13"/>
      <c r="B614" s="1" t="s">
        <v>174</v>
      </c>
      <c r="C614" s="3" t="s">
        <v>23</v>
      </c>
      <c r="D614" s="3" t="s">
        <v>18</v>
      </c>
      <c r="E614" s="9" t="s">
        <v>176</v>
      </c>
      <c r="F614" s="4"/>
      <c r="G614" s="162">
        <f>SUM(H614:K614)</f>
        <v>0</v>
      </c>
      <c r="H614" s="163">
        <f>H615</f>
        <v>0</v>
      </c>
      <c r="I614" s="163">
        <f t="shared" ref="I614:K616" si="286">I615</f>
        <v>0</v>
      </c>
      <c r="J614" s="163">
        <f t="shared" si="285"/>
        <v>0</v>
      </c>
      <c r="K614" s="163">
        <f t="shared" si="285"/>
        <v>0</v>
      </c>
    </row>
    <row r="615" spans="1:13" s="38" customFormat="1" ht="89.25" hidden="1">
      <c r="A615" s="14"/>
      <c r="B615" s="17" t="s">
        <v>173</v>
      </c>
      <c r="C615" s="3" t="s">
        <v>23</v>
      </c>
      <c r="D615" s="3" t="s">
        <v>18</v>
      </c>
      <c r="E615" s="3" t="s">
        <v>519</v>
      </c>
      <c r="F615" s="3"/>
      <c r="G615" s="162">
        <f t="shared" ref="G615:G670" si="287">H615+I615+J615+K615</f>
        <v>0</v>
      </c>
      <c r="H615" s="163">
        <v>0</v>
      </c>
      <c r="I615" s="163">
        <f t="shared" si="286"/>
        <v>0</v>
      </c>
      <c r="J615" s="163">
        <f t="shared" si="286"/>
        <v>0</v>
      </c>
      <c r="K615" s="163">
        <f t="shared" si="286"/>
        <v>0</v>
      </c>
    </row>
    <row r="616" spans="1:13" s="39" customFormat="1" ht="25.5" hidden="1">
      <c r="A616" s="14"/>
      <c r="B616" s="1" t="s">
        <v>58</v>
      </c>
      <c r="C616" s="3" t="s">
        <v>23</v>
      </c>
      <c r="D616" s="3" t="s">
        <v>18</v>
      </c>
      <c r="E616" s="3" t="s">
        <v>519</v>
      </c>
      <c r="F616" s="3" t="s">
        <v>59</v>
      </c>
      <c r="G616" s="162">
        <f t="shared" si="287"/>
        <v>0</v>
      </c>
      <c r="H616" s="163">
        <f>H617</f>
        <v>0</v>
      </c>
      <c r="I616" s="163">
        <f t="shared" si="286"/>
        <v>0</v>
      </c>
      <c r="J616" s="163">
        <f t="shared" si="286"/>
        <v>0</v>
      </c>
      <c r="K616" s="163">
        <f t="shared" si="286"/>
        <v>0</v>
      </c>
    </row>
    <row r="617" spans="1:13" s="39" customFormat="1" ht="38.25" hidden="1">
      <c r="A617" s="14"/>
      <c r="B617" s="1" t="s">
        <v>60</v>
      </c>
      <c r="C617" s="3" t="s">
        <v>23</v>
      </c>
      <c r="D617" s="3" t="s">
        <v>18</v>
      </c>
      <c r="E617" s="3" t="s">
        <v>519</v>
      </c>
      <c r="F617" s="3" t="s">
        <v>61</v>
      </c>
      <c r="G617" s="162">
        <f t="shared" si="287"/>
        <v>0</v>
      </c>
      <c r="H617" s="163">
        <f>'кор-ка пр 8'!I664</f>
        <v>0</v>
      </c>
      <c r="I617" s="163">
        <f>'кор-ка пр 8'!J664</f>
        <v>0</v>
      </c>
      <c r="J617" s="163">
        <f>'кор-ка пр 8'!K664</f>
        <v>0</v>
      </c>
      <c r="K617" s="163">
        <f>'кор-ка пр 8'!L664</f>
        <v>0</v>
      </c>
    </row>
    <row r="618" spans="1:13" s="142" customFormat="1">
      <c r="A618" s="148"/>
      <c r="B618" s="149" t="s">
        <v>634</v>
      </c>
      <c r="C618" s="151" t="s">
        <v>21</v>
      </c>
      <c r="D618" s="151"/>
      <c r="E618" s="151"/>
      <c r="F618" s="152"/>
      <c r="G618" s="166">
        <f>SUM(H618:K618)</f>
        <v>13800.8</v>
      </c>
      <c r="H618" s="169">
        <f t="shared" ref="H618:K619" si="288">H619</f>
        <v>13800.8</v>
      </c>
      <c r="I618" s="169">
        <f t="shared" si="288"/>
        <v>0</v>
      </c>
      <c r="J618" s="169">
        <f t="shared" si="288"/>
        <v>0</v>
      </c>
      <c r="K618" s="169">
        <f t="shared" si="288"/>
        <v>0</v>
      </c>
    </row>
    <row r="619" spans="1:13" s="141" customFormat="1" ht="25.5">
      <c r="A619" s="155"/>
      <c r="B619" s="149" t="s">
        <v>635</v>
      </c>
      <c r="C619" s="151" t="s">
        <v>21</v>
      </c>
      <c r="D619" s="151" t="s">
        <v>21</v>
      </c>
      <c r="E619" s="159"/>
      <c r="F619" s="159"/>
      <c r="G619" s="166">
        <f t="shared" ref="G619:G622" si="289">SUM(H619:K619)</f>
        <v>13800.8</v>
      </c>
      <c r="H619" s="168">
        <f t="shared" si="288"/>
        <v>13800.8</v>
      </c>
      <c r="I619" s="168">
        <f t="shared" si="288"/>
        <v>0</v>
      </c>
      <c r="J619" s="168">
        <f t="shared" si="288"/>
        <v>0</v>
      </c>
      <c r="K619" s="168">
        <f t="shared" si="288"/>
        <v>0</v>
      </c>
    </row>
    <row r="620" spans="1:13" s="141" customFormat="1" ht="63.75">
      <c r="A620" s="155"/>
      <c r="B620" s="153" t="s">
        <v>636</v>
      </c>
      <c r="C620" s="152" t="s">
        <v>21</v>
      </c>
      <c r="D620" s="152" t="s">
        <v>21</v>
      </c>
      <c r="E620" s="152" t="s">
        <v>647</v>
      </c>
      <c r="F620" s="152"/>
      <c r="G620" s="166">
        <f t="shared" si="289"/>
        <v>13800.8</v>
      </c>
      <c r="H620" s="168">
        <f t="shared" ref="H620:K621" si="290">H621</f>
        <v>13800.8</v>
      </c>
      <c r="I620" s="168">
        <f t="shared" si="290"/>
        <v>0</v>
      </c>
      <c r="J620" s="168">
        <f t="shared" si="290"/>
        <v>0</v>
      </c>
      <c r="K620" s="168">
        <f t="shared" si="290"/>
        <v>0</v>
      </c>
    </row>
    <row r="621" spans="1:13" s="141" customFormat="1" ht="114.75">
      <c r="A621" s="155"/>
      <c r="B621" s="153" t="s">
        <v>637</v>
      </c>
      <c r="C621" s="152" t="s">
        <v>21</v>
      </c>
      <c r="D621" s="152" t="s">
        <v>21</v>
      </c>
      <c r="E621" s="152" t="s">
        <v>638</v>
      </c>
      <c r="F621" s="152"/>
      <c r="G621" s="166">
        <f t="shared" si="289"/>
        <v>13800.8</v>
      </c>
      <c r="H621" s="168">
        <f>H622</f>
        <v>13800.8</v>
      </c>
      <c r="I621" s="168">
        <f t="shared" si="290"/>
        <v>0</v>
      </c>
      <c r="J621" s="168">
        <f t="shared" si="290"/>
        <v>0</v>
      </c>
      <c r="K621" s="168">
        <f t="shared" si="290"/>
        <v>0</v>
      </c>
    </row>
    <row r="622" spans="1:13" s="141" customFormat="1" ht="51">
      <c r="A622" s="155"/>
      <c r="B622" s="153" t="s">
        <v>94</v>
      </c>
      <c r="C622" s="152" t="s">
        <v>21</v>
      </c>
      <c r="D622" s="152" t="s">
        <v>21</v>
      </c>
      <c r="E622" s="152" t="s">
        <v>638</v>
      </c>
      <c r="F622" s="152" t="s">
        <v>79</v>
      </c>
      <c r="G622" s="166">
        <f t="shared" si="289"/>
        <v>13800.8</v>
      </c>
      <c r="H622" s="168">
        <f>H623</f>
        <v>13800.8</v>
      </c>
      <c r="I622" s="168">
        <v>0</v>
      </c>
      <c r="J622" s="168">
        <v>0</v>
      </c>
      <c r="K622" s="168">
        <v>0</v>
      </c>
    </row>
    <row r="623" spans="1:13" s="38" customFormat="1">
      <c r="A623" s="5"/>
      <c r="B623" s="153" t="s">
        <v>35</v>
      </c>
      <c r="C623" s="152" t="s">
        <v>21</v>
      </c>
      <c r="D623" s="152" t="s">
        <v>21</v>
      </c>
      <c r="E623" s="152" t="s">
        <v>638</v>
      </c>
      <c r="F623" s="152" t="s">
        <v>80</v>
      </c>
      <c r="G623" s="162">
        <f>SUM(H623:K623)</f>
        <v>13800.8</v>
      </c>
      <c r="H623" s="163">
        <f>'кор-ка пр 8'!I671</f>
        <v>13800.8</v>
      </c>
      <c r="I623" s="163">
        <f>'кор-ка пр 8'!J671</f>
        <v>0</v>
      </c>
      <c r="J623" s="163">
        <f>'кор-ка пр 8'!K671</f>
        <v>0</v>
      </c>
      <c r="K623" s="163">
        <f>'кор-ка пр 8'!L671</f>
        <v>0</v>
      </c>
      <c r="M623" s="96"/>
    </row>
    <row r="624" spans="1:13" s="39" customFormat="1">
      <c r="A624" s="13"/>
      <c r="B624" s="2" t="s">
        <v>268</v>
      </c>
      <c r="C624" s="4" t="s">
        <v>33</v>
      </c>
      <c r="D624" s="4" t="s">
        <v>15</v>
      </c>
      <c r="E624" s="4"/>
      <c r="F624" s="4"/>
      <c r="G624" s="162">
        <f>SUM(H624:K624)</f>
        <v>5028.2000000000007</v>
      </c>
      <c r="H624" s="162">
        <f>H625+H631+H652+H671</f>
        <v>5028.2000000000007</v>
      </c>
      <c r="I624" s="162">
        <f>I625+I631+I652+I671</f>
        <v>0</v>
      </c>
      <c r="J624" s="162">
        <f>J625+J631+J652+J671</f>
        <v>0</v>
      </c>
      <c r="K624" s="162">
        <f>K625+K631+K652+K671</f>
        <v>0</v>
      </c>
    </row>
    <row r="625" spans="1:12" s="38" customFormat="1" hidden="1">
      <c r="A625" s="13"/>
      <c r="B625" s="2" t="s">
        <v>269</v>
      </c>
      <c r="C625" s="4" t="s">
        <v>33</v>
      </c>
      <c r="D625" s="4" t="s">
        <v>14</v>
      </c>
      <c r="E625" s="4"/>
      <c r="F625" s="4"/>
      <c r="G625" s="162">
        <f t="shared" si="287"/>
        <v>0</v>
      </c>
      <c r="H625" s="162">
        <f>H628</f>
        <v>0</v>
      </c>
      <c r="I625" s="162">
        <f>I628</f>
        <v>0</v>
      </c>
      <c r="J625" s="162">
        <f>J628</f>
        <v>0</v>
      </c>
      <c r="K625" s="162">
        <f>K628</f>
        <v>0</v>
      </c>
      <c r="L625" s="96"/>
    </row>
    <row r="626" spans="1:12" s="38" customFormat="1" ht="51" hidden="1">
      <c r="A626" s="14"/>
      <c r="B626" s="1" t="s">
        <v>270</v>
      </c>
      <c r="C626" s="3" t="s">
        <v>33</v>
      </c>
      <c r="D626" s="3" t="s">
        <v>14</v>
      </c>
      <c r="E626" s="3" t="s">
        <v>175</v>
      </c>
      <c r="F626" s="4"/>
      <c r="G626" s="162">
        <f t="shared" si="287"/>
        <v>0</v>
      </c>
      <c r="H626" s="163">
        <f>H627</f>
        <v>0</v>
      </c>
      <c r="I626" s="163">
        <f t="shared" ref="I626:K627" si="291">I627</f>
        <v>0</v>
      </c>
      <c r="J626" s="163">
        <f t="shared" si="291"/>
        <v>0</v>
      </c>
      <c r="K626" s="163">
        <f t="shared" si="291"/>
        <v>0</v>
      </c>
    </row>
    <row r="627" spans="1:12" s="39" customFormat="1" ht="38.25" hidden="1">
      <c r="A627" s="14"/>
      <c r="B627" s="1" t="s">
        <v>174</v>
      </c>
      <c r="C627" s="3" t="s">
        <v>33</v>
      </c>
      <c r="D627" s="3" t="s">
        <v>14</v>
      </c>
      <c r="E627" s="3" t="s">
        <v>176</v>
      </c>
      <c r="F627" s="4"/>
      <c r="G627" s="162">
        <f>SUM(H627:K627)</f>
        <v>0</v>
      </c>
      <c r="H627" s="163">
        <f>H628</f>
        <v>0</v>
      </c>
      <c r="I627" s="163">
        <f t="shared" si="291"/>
        <v>0</v>
      </c>
      <c r="J627" s="163">
        <f t="shared" si="291"/>
        <v>0</v>
      </c>
      <c r="K627" s="163">
        <f t="shared" si="291"/>
        <v>0</v>
      </c>
      <c r="L627" s="49"/>
    </row>
    <row r="628" spans="1:12" s="39" customFormat="1" hidden="1">
      <c r="A628" s="14"/>
      <c r="B628" s="1" t="s">
        <v>304</v>
      </c>
      <c r="C628" s="3" t="s">
        <v>33</v>
      </c>
      <c r="D628" s="3" t="s">
        <v>14</v>
      </c>
      <c r="E628" s="3" t="s">
        <v>305</v>
      </c>
      <c r="F628" s="4"/>
      <c r="G628" s="162">
        <f t="shared" si="287"/>
        <v>0</v>
      </c>
      <c r="H628" s="163">
        <f t="shared" ref="H628:K629" si="292">H629</f>
        <v>0</v>
      </c>
      <c r="I628" s="163">
        <f t="shared" si="292"/>
        <v>0</v>
      </c>
      <c r="J628" s="163">
        <f t="shared" si="292"/>
        <v>0</v>
      </c>
      <c r="K628" s="163">
        <f t="shared" si="292"/>
        <v>0</v>
      </c>
    </row>
    <row r="629" spans="1:12" s="39" customFormat="1" ht="25.5" hidden="1">
      <c r="A629" s="14"/>
      <c r="B629" s="1" t="s">
        <v>271</v>
      </c>
      <c r="C629" s="3" t="s">
        <v>33</v>
      </c>
      <c r="D629" s="3" t="s">
        <v>14</v>
      </c>
      <c r="E629" s="3" t="s">
        <v>305</v>
      </c>
      <c r="F629" s="3" t="s">
        <v>272</v>
      </c>
      <c r="G629" s="162">
        <f t="shared" si="287"/>
        <v>0</v>
      </c>
      <c r="H629" s="163">
        <f>H630</f>
        <v>0</v>
      </c>
      <c r="I629" s="163">
        <f t="shared" si="292"/>
        <v>0</v>
      </c>
      <c r="J629" s="163">
        <f t="shared" si="292"/>
        <v>0</v>
      </c>
      <c r="K629" s="163">
        <f t="shared" si="292"/>
        <v>0</v>
      </c>
    </row>
    <row r="630" spans="1:12" s="39" customFormat="1" ht="38.25" hidden="1">
      <c r="A630" s="14"/>
      <c r="B630" s="1" t="s">
        <v>273</v>
      </c>
      <c r="C630" s="3" t="s">
        <v>33</v>
      </c>
      <c r="D630" s="3" t="s">
        <v>14</v>
      </c>
      <c r="E630" s="3" t="s">
        <v>305</v>
      </c>
      <c r="F630" s="3" t="s">
        <v>274</v>
      </c>
      <c r="G630" s="162">
        <f t="shared" si="287"/>
        <v>0</v>
      </c>
      <c r="H630" s="163">
        <f>'кор-ка пр 8'!I679</f>
        <v>0</v>
      </c>
      <c r="I630" s="163">
        <f>'кор-ка пр 8'!J679</f>
        <v>0</v>
      </c>
      <c r="J630" s="163">
        <f>'кор-ка пр 8'!K679</f>
        <v>0</v>
      </c>
      <c r="K630" s="163">
        <f>'кор-ка пр 8'!L679</f>
        <v>0</v>
      </c>
    </row>
    <row r="631" spans="1:12" s="39" customFormat="1">
      <c r="A631" s="13"/>
      <c r="B631" s="6" t="s">
        <v>277</v>
      </c>
      <c r="C631" s="4" t="s">
        <v>33</v>
      </c>
      <c r="D631" s="4" t="s">
        <v>17</v>
      </c>
      <c r="E631" s="4"/>
      <c r="F631" s="4"/>
      <c r="G631" s="162">
        <f t="shared" si="287"/>
        <v>2696.8</v>
      </c>
      <c r="H631" s="162">
        <f>H632+H638+H648</f>
        <v>2696.8</v>
      </c>
      <c r="I631" s="162">
        <f t="shared" ref="I631:K631" si="293">I632+I638+I648</f>
        <v>0</v>
      </c>
      <c r="J631" s="162">
        <f t="shared" si="293"/>
        <v>0</v>
      </c>
      <c r="K631" s="162">
        <f t="shared" si="293"/>
        <v>0</v>
      </c>
    </row>
    <row r="632" spans="1:12" s="39" customFormat="1" ht="51">
      <c r="A632" s="13"/>
      <c r="B632" s="1" t="s">
        <v>263</v>
      </c>
      <c r="C632" s="3" t="s">
        <v>33</v>
      </c>
      <c r="D632" s="3" t="s">
        <v>17</v>
      </c>
      <c r="E632" s="3" t="s">
        <v>309</v>
      </c>
      <c r="F632" s="4"/>
      <c r="G632" s="162">
        <f>SUM(H632:K632)</f>
        <v>2495.5</v>
      </c>
      <c r="H632" s="163">
        <f>H633</f>
        <v>2495.5</v>
      </c>
      <c r="I632" s="163">
        <f t="shared" ref="I632:K634" si="294">I633</f>
        <v>0</v>
      </c>
      <c r="J632" s="163">
        <f t="shared" si="294"/>
        <v>0</v>
      </c>
      <c r="K632" s="163">
        <f t="shared" si="294"/>
        <v>0</v>
      </c>
    </row>
    <row r="633" spans="1:12" s="39" customFormat="1" ht="63.75">
      <c r="A633" s="14"/>
      <c r="B633" s="1" t="s">
        <v>358</v>
      </c>
      <c r="C633" s="3" t="s">
        <v>33</v>
      </c>
      <c r="D633" s="3" t="s">
        <v>17</v>
      </c>
      <c r="E633" s="3" t="s">
        <v>376</v>
      </c>
      <c r="F633" s="3"/>
      <c r="G633" s="162">
        <f>H633+I633+J633+K633</f>
        <v>2495.5</v>
      </c>
      <c r="H633" s="163">
        <f>H634+H636</f>
        <v>2495.5</v>
      </c>
      <c r="I633" s="163">
        <f t="shared" si="294"/>
        <v>0</v>
      </c>
      <c r="J633" s="163">
        <f t="shared" si="294"/>
        <v>0</v>
      </c>
      <c r="K633" s="163">
        <f t="shared" si="294"/>
        <v>0</v>
      </c>
    </row>
    <row r="634" spans="1:12" s="39" customFormat="1" ht="25.5" hidden="1">
      <c r="A634" s="14"/>
      <c r="B634" s="1" t="s">
        <v>58</v>
      </c>
      <c r="C634" s="3" t="s">
        <v>33</v>
      </c>
      <c r="D634" s="3" t="s">
        <v>17</v>
      </c>
      <c r="E634" s="3" t="s">
        <v>376</v>
      </c>
      <c r="F634" s="3" t="s">
        <v>59</v>
      </c>
      <c r="G634" s="162">
        <f>H634+I634+J634+K634</f>
        <v>0</v>
      </c>
      <c r="H634" s="163">
        <f>H635</f>
        <v>0</v>
      </c>
      <c r="I634" s="163">
        <f t="shared" si="294"/>
        <v>0</v>
      </c>
      <c r="J634" s="163">
        <f t="shared" si="294"/>
        <v>0</v>
      </c>
      <c r="K634" s="163">
        <f t="shared" si="294"/>
        <v>0</v>
      </c>
    </row>
    <row r="635" spans="1:12" s="39" customFormat="1" ht="38.25" hidden="1">
      <c r="A635" s="14"/>
      <c r="B635" s="1" t="s">
        <v>60</v>
      </c>
      <c r="C635" s="3" t="s">
        <v>33</v>
      </c>
      <c r="D635" s="3" t="s">
        <v>17</v>
      </c>
      <c r="E635" s="3" t="s">
        <v>376</v>
      </c>
      <c r="F635" s="3" t="s">
        <v>61</v>
      </c>
      <c r="G635" s="162">
        <f>H635+I635+J635+K635</f>
        <v>0</v>
      </c>
      <c r="H635" s="163">
        <f>'кор-ка пр 8'!I685</f>
        <v>0</v>
      </c>
      <c r="I635" s="163">
        <f>'кор-ка пр 8'!J685</f>
        <v>0</v>
      </c>
      <c r="J635" s="163">
        <f>'кор-ка пр 8'!K685</f>
        <v>0</v>
      </c>
      <c r="K635" s="163">
        <f>'кор-ка пр 8'!L685</f>
        <v>0</v>
      </c>
    </row>
    <row r="636" spans="1:12" s="141" customFormat="1" ht="51">
      <c r="A636" s="155"/>
      <c r="B636" s="153" t="s">
        <v>94</v>
      </c>
      <c r="C636" s="3" t="s">
        <v>33</v>
      </c>
      <c r="D636" s="3" t="s">
        <v>17</v>
      </c>
      <c r="E636" s="3" t="s">
        <v>376</v>
      </c>
      <c r="F636" s="152" t="s">
        <v>79</v>
      </c>
      <c r="G636" s="166">
        <f t="shared" ref="G636" si="295">SUM(H636:K636)</f>
        <v>2495.5</v>
      </c>
      <c r="H636" s="168">
        <f>H637</f>
        <v>2495.5</v>
      </c>
      <c r="I636" s="168">
        <f t="shared" ref="I636:K636" si="296">I637</f>
        <v>0</v>
      </c>
      <c r="J636" s="168">
        <f t="shared" si="296"/>
        <v>0</v>
      </c>
      <c r="K636" s="168">
        <f t="shared" si="296"/>
        <v>0</v>
      </c>
    </row>
    <row r="637" spans="1:12" s="39" customFormat="1">
      <c r="A637" s="5"/>
      <c r="B637" s="153" t="s">
        <v>35</v>
      </c>
      <c r="C637" s="3" t="s">
        <v>33</v>
      </c>
      <c r="D637" s="3" t="s">
        <v>17</v>
      </c>
      <c r="E637" s="3" t="s">
        <v>376</v>
      </c>
      <c r="F637" s="152" t="s">
        <v>80</v>
      </c>
      <c r="G637" s="162">
        <f t="shared" ref="G637" si="297">H637+I637+J637+K637</f>
        <v>2495.5</v>
      </c>
      <c r="H637" s="163">
        <f>'кор-ка пр 8'!I688</f>
        <v>2495.5</v>
      </c>
      <c r="I637" s="163">
        <f>'кор-ка пр 8'!J688</f>
        <v>0</v>
      </c>
      <c r="J637" s="163">
        <f>'кор-ка пр 8'!K688</f>
        <v>0</v>
      </c>
      <c r="K637" s="163">
        <f>'кор-ка пр 8'!L688</f>
        <v>0</v>
      </c>
    </row>
    <row r="638" spans="1:12" s="39" customFormat="1" ht="51">
      <c r="A638" s="14"/>
      <c r="B638" s="1" t="s">
        <v>280</v>
      </c>
      <c r="C638" s="3" t="s">
        <v>33</v>
      </c>
      <c r="D638" s="3" t="s">
        <v>17</v>
      </c>
      <c r="E638" s="3" t="s">
        <v>527</v>
      </c>
      <c r="F638" s="3"/>
      <c r="G638" s="162">
        <f>SUM(H638:K638)</f>
        <v>201.3</v>
      </c>
      <c r="H638" s="163">
        <f>H639+H642+H645</f>
        <v>201.3</v>
      </c>
      <c r="I638" s="163">
        <f t="shared" ref="I638:K638" si="298">I639+I642+I645</f>
        <v>0</v>
      </c>
      <c r="J638" s="163">
        <f t="shared" si="298"/>
        <v>0</v>
      </c>
      <c r="K638" s="163">
        <f t="shared" si="298"/>
        <v>0</v>
      </c>
    </row>
    <row r="639" spans="1:12" s="39" customFormat="1" ht="191.25" hidden="1">
      <c r="A639" s="13"/>
      <c r="B639" s="1" t="s">
        <v>306</v>
      </c>
      <c r="C639" s="3" t="s">
        <v>33</v>
      </c>
      <c r="D639" s="3" t="s">
        <v>17</v>
      </c>
      <c r="E639" s="3" t="s">
        <v>528</v>
      </c>
      <c r="F639" s="3"/>
      <c r="G639" s="162">
        <f t="shared" ref="G639:G647" si="299">H639+I639+J639+K639</f>
        <v>0</v>
      </c>
      <c r="H639" s="163">
        <f>H640</f>
        <v>0</v>
      </c>
      <c r="I639" s="163">
        <f t="shared" ref="I639:K640" si="300">I640</f>
        <v>0</v>
      </c>
      <c r="J639" s="163">
        <f t="shared" si="300"/>
        <v>0</v>
      </c>
      <c r="K639" s="163">
        <f t="shared" si="300"/>
        <v>0</v>
      </c>
    </row>
    <row r="640" spans="1:12" s="39" customFormat="1" ht="25.5" hidden="1">
      <c r="A640" s="13"/>
      <c r="B640" s="1" t="s">
        <v>271</v>
      </c>
      <c r="C640" s="3" t="s">
        <v>33</v>
      </c>
      <c r="D640" s="3" t="s">
        <v>17</v>
      </c>
      <c r="E640" s="3" t="s">
        <v>528</v>
      </c>
      <c r="F640" s="3" t="s">
        <v>272</v>
      </c>
      <c r="G640" s="162">
        <f t="shared" si="299"/>
        <v>0</v>
      </c>
      <c r="H640" s="163">
        <f>H641</f>
        <v>0</v>
      </c>
      <c r="I640" s="163">
        <f t="shared" si="300"/>
        <v>0</v>
      </c>
      <c r="J640" s="163">
        <f t="shared" si="300"/>
        <v>0</v>
      </c>
      <c r="K640" s="163">
        <f t="shared" si="300"/>
        <v>0</v>
      </c>
    </row>
    <row r="641" spans="1:14" s="39" customFormat="1" ht="38.25" hidden="1">
      <c r="A641" s="13"/>
      <c r="B641" s="1" t="s">
        <v>273</v>
      </c>
      <c r="C641" s="3" t="s">
        <v>33</v>
      </c>
      <c r="D641" s="3" t="s">
        <v>17</v>
      </c>
      <c r="E641" s="3" t="s">
        <v>528</v>
      </c>
      <c r="F641" s="3" t="s">
        <v>274</v>
      </c>
      <c r="G641" s="162">
        <f t="shared" si="299"/>
        <v>0</v>
      </c>
      <c r="H641" s="163">
        <f>'кор-ка пр 8'!I693</f>
        <v>0</v>
      </c>
      <c r="I641" s="163">
        <f>'кор-ка пр 8'!J693</f>
        <v>0</v>
      </c>
      <c r="J641" s="163">
        <f>'кор-ка пр 8'!K693</f>
        <v>0</v>
      </c>
      <c r="K641" s="163">
        <f>'кор-ка пр 8'!L693</f>
        <v>0</v>
      </c>
    </row>
    <row r="642" spans="1:14" s="39" customFormat="1" ht="102" hidden="1">
      <c r="A642" s="13"/>
      <c r="B642" s="1" t="s">
        <v>604</v>
      </c>
      <c r="C642" s="3" t="s">
        <v>33</v>
      </c>
      <c r="D642" s="3" t="s">
        <v>17</v>
      </c>
      <c r="E642" s="3" t="s">
        <v>529</v>
      </c>
      <c r="F642" s="3"/>
      <c r="G642" s="162">
        <f t="shared" si="299"/>
        <v>0</v>
      </c>
      <c r="H642" s="163">
        <f>H643</f>
        <v>0</v>
      </c>
      <c r="I642" s="163">
        <f t="shared" ref="I642:K646" si="301">I643</f>
        <v>0</v>
      </c>
      <c r="J642" s="163">
        <f t="shared" si="301"/>
        <v>0</v>
      </c>
      <c r="K642" s="163">
        <f t="shared" si="301"/>
        <v>0</v>
      </c>
    </row>
    <row r="643" spans="1:14" s="39" customFormat="1" ht="25.5" hidden="1">
      <c r="A643" s="13"/>
      <c r="B643" s="1" t="s">
        <v>271</v>
      </c>
      <c r="C643" s="3" t="s">
        <v>33</v>
      </c>
      <c r="D643" s="3" t="s">
        <v>17</v>
      </c>
      <c r="E643" s="3" t="s">
        <v>529</v>
      </c>
      <c r="F643" s="3" t="s">
        <v>272</v>
      </c>
      <c r="G643" s="162">
        <f t="shared" si="299"/>
        <v>0</v>
      </c>
      <c r="H643" s="163">
        <f>H644</f>
        <v>0</v>
      </c>
      <c r="I643" s="163">
        <f t="shared" si="301"/>
        <v>0</v>
      </c>
      <c r="J643" s="163">
        <f t="shared" si="301"/>
        <v>0</v>
      </c>
      <c r="K643" s="163">
        <f t="shared" si="301"/>
        <v>0</v>
      </c>
    </row>
    <row r="644" spans="1:14" s="39" customFormat="1" ht="38.25" hidden="1">
      <c r="A644" s="13"/>
      <c r="B644" s="1" t="s">
        <v>273</v>
      </c>
      <c r="C644" s="3" t="s">
        <v>33</v>
      </c>
      <c r="D644" s="3" t="s">
        <v>17</v>
      </c>
      <c r="E644" s="3" t="s">
        <v>529</v>
      </c>
      <c r="F644" s="3" t="s">
        <v>274</v>
      </c>
      <c r="G644" s="162">
        <f t="shared" si="299"/>
        <v>0</v>
      </c>
      <c r="H644" s="163">
        <f>'кор-ка пр 8'!I697</f>
        <v>0</v>
      </c>
      <c r="I644" s="163">
        <f>'кор-ка пр 8'!J697</f>
        <v>0</v>
      </c>
      <c r="J644" s="163">
        <f>'кор-ка пр 8'!K697</f>
        <v>0</v>
      </c>
      <c r="K644" s="163">
        <f>'кор-ка пр 8'!L697</f>
        <v>0</v>
      </c>
      <c r="L644" s="49"/>
    </row>
    <row r="645" spans="1:14" s="39" customFormat="1" ht="76.5">
      <c r="A645" s="13"/>
      <c r="B645" s="1" t="s">
        <v>605</v>
      </c>
      <c r="C645" s="3" t="s">
        <v>33</v>
      </c>
      <c r="D645" s="3" t="s">
        <v>17</v>
      </c>
      <c r="E645" s="3" t="s">
        <v>606</v>
      </c>
      <c r="F645" s="3"/>
      <c r="G645" s="162">
        <f t="shared" si="299"/>
        <v>201.3</v>
      </c>
      <c r="H645" s="163">
        <f>H646</f>
        <v>201.3</v>
      </c>
      <c r="I645" s="163">
        <f t="shared" si="301"/>
        <v>0</v>
      </c>
      <c r="J645" s="163">
        <f t="shared" si="301"/>
        <v>0</v>
      </c>
      <c r="K645" s="163">
        <f t="shared" si="301"/>
        <v>0</v>
      </c>
    </row>
    <row r="646" spans="1:14" s="39" customFormat="1" ht="25.5">
      <c r="A646" s="13"/>
      <c r="B646" s="1" t="s">
        <v>271</v>
      </c>
      <c r="C646" s="3" t="s">
        <v>33</v>
      </c>
      <c r="D646" s="3" t="s">
        <v>17</v>
      </c>
      <c r="E646" s="3" t="s">
        <v>606</v>
      </c>
      <c r="F646" s="3" t="s">
        <v>272</v>
      </c>
      <c r="G646" s="162">
        <f t="shared" si="299"/>
        <v>201.3</v>
      </c>
      <c r="H646" s="163">
        <f>H647</f>
        <v>201.3</v>
      </c>
      <c r="I646" s="163">
        <f t="shared" si="301"/>
        <v>0</v>
      </c>
      <c r="J646" s="163">
        <f t="shared" si="301"/>
        <v>0</v>
      </c>
      <c r="K646" s="163">
        <f t="shared" si="301"/>
        <v>0</v>
      </c>
    </row>
    <row r="647" spans="1:14" s="39" customFormat="1" ht="38.25">
      <c r="A647" s="13"/>
      <c r="B647" s="1" t="s">
        <v>273</v>
      </c>
      <c r="C647" s="3" t="s">
        <v>33</v>
      </c>
      <c r="D647" s="3" t="s">
        <v>17</v>
      </c>
      <c r="E647" s="3" t="s">
        <v>606</v>
      </c>
      <c r="F647" s="3" t="s">
        <v>274</v>
      </c>
      <c r="G647" s="162">
        <f t="shared" si="299"/>
        <v>201.3</v>
      </c>
      <c r="H647" s="163">
        <f>'кор-ка пр 8'!I701</f>
        <v>201.3</v>
      </c>
      <c r="I647" s="163">
        <f>'кор-ка пр 8'!J701</f>
        <v>0</v>
      </c>
      <c r="J647" s="163">
        <f>'кор-ка пр 8'!K701</f>
        <v>0</v>
      </c>
      <c r="K647" s="163">
        <f>'кор-ка пр 8'!L701</f>
        <v>0</v>
      </c>
      <c r="L647" s="49"/>
    </row>
    <row r="648" spans="1:14" s="38" customFormat="1" hidden="1">
      <c r="A648" s="13"/>
      <c r="B648" s="1" t="s">
        <v>460</v>
      </c>
      <c r="C648" s="3" t="s">
        <v>33</v>
      </c>
      <c r="D648" s="3" t="s">
        <v>17</v>
      </c>
      <c r="E648" s="3" t="s">
        <v>248</v>
      </c>
      <c r="F648" s="3"/>
      <c r="G648" s="162">
        <f t="shared" si="287"/>
        <v>0</v>
      </c>
      <c r="H648" s="163">
        <f>H649</f>
        <v>0</v>
      </c>
      <c r="I648" s="163">
        <f t="shared" ref="I648:K650" si="302">I649</f>
        <v>0</v>
      </c>
      <c r="J648" s="163">
        <f t="shared" si="302"/>
        <v>0</v>
      </c>
      <c r="K648" s="163">
        <f t="shared" si="302"/>
        <v>0</v>
      </c>
      <c r="L648" s="96"/>
      <c r="M648" s="96"/>
    </row>
    <row r="649" spans="1:14" s="39" customFormat="1" ht="229.5" hidden="1">
      <c r="A649" s="13"/>
      <c r="B649" s="20" t="s">
        <v>360</v>
      </c>
      <c r="C649" s="3" t="s">
        <v>33</v>
      </c>
      <c r="D649" s="3" t="s">
        <v>17</v>
      </c>
      <c r="E649" s="3" t="s">
        <v>526</v>
      </c>
      <c r="F649" s="3"/>
      <c r="G649" s="162">
        <f t="shared" si="287"/>
        <v>0</v>
      </c>
      <c r="H649" s="163">
        <f>H650</f>
        <v>0</v>
      </c>
      <c r="I649" s="163">
        <f t="shared" si="302"/>
        <v>0</v>
      </c>
      <c r="J649" s="163">
        <f t="shared" si="302"/>
        <v>0</v>
      </c>
      <c r="K649" s="163">
        <f t="shared" si="302"/>
        <v>0</v>
      </c>
      <c r="N649" s="49"/>
    </row>
    <row r="650" spans="1:14" s="39" customFormat="1" ht="25.5" hidden="1">
      <c r="A650" s="13"/>
      <c r="B650" s="1" t="s">
        <v>271</v>
      </c>
      <c r="C650" s="3" t="s">
        <v>33</v>
      </c>
      <c r="D650" s="3" t="s">
        <v>17</v>
      </c>
      <c r="E650" s="3" t="s">
        <v>526</v>
      </c>
      <c r="F650" s="3" t="s">
        <v>272</v>
      </c>
      <c r="G650" s="162">
        <f t="shared" si="287"/>
        <v>0</v>
      </c>
      <c r="H650" s="163">
        <f>H651</f>
        <v>0</v>
      </c>
      <c r="I650" s="163">
        <f t="shared" si="302"/>
        <v>0</v>
      </c>
      <c r="J650" s="163">
        <f t="shared" si="302"/>
        <v>0</v>
      </c>
      <c r="K650" s="163">
        <f t="shared" si="302"/>
        <v>0</v>
      </c>
    </row>
    <row r="651" spans="1:14" s="39" customFormat="1" ht="38.25" hidden="1">
      <c r="A651" s="13"/>
      <c r="B651" s="1" t="s">
        <v>273</v>
      </c>
      <c r="C651" s="3" t="s">
        <v>33</v>
      </c>
      <c r="D651" s="3" t="s">
        <v>17</v>
      </c>
      <c r="E651" s="3" t="s">
        <v>526</v>
      </c>
      <c r="F651" s="3" t="s">
        <v>274</v>
      </c>
      <c r="G651" s="162">
        <f t="shared" si="287"/>
        <v>0</v>
      </c>
      <c r="H651" s="163">
        <f>'кор-ка пр 8'!I706</f>
        <v>0</v>
      </c>
      <c r="I651" s="163">
        <f>'кор-ка пр 8'!J706</f>
        <v>0</v>
      </c>
      <c r="J651" s="163">
        <f>'кор-ка пр 8'!K706</f>
        <v>0</v>
      </c>
      <c r="K651" s="163">
        <f>'кор-ка пр 8'!L706</f>
        <v>0</v>
      </c>
    </row>
    <row r="652" spans="1:14" s="39" customFormat="1" hidden="1">
      <c r="A652" s="13"/>
      <c r="B652" s="2" t="s">
        <v>281</v>
      </c>
      <c r="C652" s="4" t="s">
        <v>33</v>
      </c>
      <c r="D652" s="4" t="s">
        <v>18</v>
      </c>
      <c r="E652" s="4"/>
      <c r="F652" s="4"/>
      <c r="G652" s="162">
        <f t="shared" si="287"/>
        <v>0</v>
      </c>
      <c r="H652" s="162">
        <f>H653</f>
        <v>0</v>
      </c>
      <c r="I652" s="162">
        <f t="shared" ref="I652:K652" si="303">I653</f>
        <v>0</v>
      </c>
      <c r="J652" s="162">
        <f t="shared" si="303"/>
        <v>0</v>
      </c>
      <c r="K652" s="162">
        <f t="shared" si="303"/>
        <v>0</v>
      </c>
    </row>
    <row r="653" spans="1:14" s="38" customFormat="1" hidden="1">
      <c r="A653" s="13"/>
      <c r="B653" s="1" t="s">
        <v>488</v>
      </c>
      <c r="C653" s="3" t="s">
        <v>33</v>
      </c>
      <c r="D653" s="3" t="s">
        <v>18</v>
      </c>
      <c r="E653" s="3" t="s">
        <v>248</v>
      </c>
      <c r="F653" s="3"/>
      <c r="G653" s="162">
        <f t="shared" si="287"/>
        <v>0</v>
      </c>
      <c r="H653" s="163">
        <f>H654+H657+H660+H665+H668</f>
        <v>0</v>
      </c>
      <c r="I653" s="163">
        <f t="shared" ref="I653:K653" si="304">I654+I657+I660+I665+I668</f>
        <v>0</v>
      </c>
      <c r="J653" s="163">
        <f t="shared" si="304"/>
        <v>0</v>
      </c>
      <c r="K653" s="163">
        <f t="shared" si="304"/>
        <v>0</v>
      </c>
    </row>
    <row r="654" spans="1:14" s="38" customFormat="1" ht="114.75" hidden="1">
      <c r="A654" s="14"/>
      <c r="B654" s="35" t="s">
        <v>362</v>
      </c>
      <c r="C654" s="3" t="s">
        <v>33</v>
      </c>
      <c r="D654" s="3" t="s">
        <v>18</v>
      </c>
      <c r="E654" s="3" t="s">
        <v>521</v>
      </c>
      <c r="F654" s="3"/>
      <c r="G654" s="162">
        <f t="shared" si="287"/>
        <v>0</v>
      </c>
      <c r="H654" s="163">
        <f>H655</f>
        <v>0</v>
      </c>
      <c r="I654" s="163">
        <f>I655</f>
        <v>0</v>
      </c>
      <c r="J654" s="163">
        <f t="shared" ref="J654:K654" si="305">J655</f>
        <v>0</v>
      </c>
      <c r="K654" s="163">
        <f t="shared" si="305"/>
        <v>0</v>
      </c>
    </row>
    <row r="655" spans="1:14" s="38" customFormat="1" ht="25.5" hidden="1">
      <c r="A655" s="14"/>
      <c r="B655" s="1" t="s">
        <v>271</v>
      </c>
      <c r="C655" s="3" t="s">
        <v>33</v>
      </c>
      <c r="D655" s="3" t="s">
        <v>18</v>
      </c>
      <c r="E655" s="3" t="s">
        <v>521</v>
      </c>
      <c r="F655" s="3" t="s">
        <v>272</v>
      </c>
      <c r="G655" s="162">
        <f t="shared" si="287"/>
        <v>0</v>
      </c>
      <c r="H655" s="163">
        <f>H656</f>
        <v>0</v>
      </c>
      <c r="I655" s="163">
        <f t="shared" ref="I655:K655" si="306">I656</f>
        <v>0</v>
      </c>
      <c r="J655" s="163">
        <f t="shared" si="306"/>
        <v>0</v>
      </c>
      <c r="K655" s="163">
        <f t="shared" si="306"/>
        <v>0</v>
      </c>
    </row>
    <row r="656" spans="1:14" s="38" customFormat="1" ht="25.5" hidden="1">
      <c r="A656" s="14"/>
      <c r="B656" s="1" t="s">
        <v>297</v>
      </c>
      <c r="C656" s="3" t="s">
        <v>33</v>
      </c>
      <c r="D656" s="3" t="s">
        <v>18</v>
      </c>
      <c r="E656" s="3" t="s">
        <v>521</v>
      </c>
      <c r="F656" s="3" t="s">
        <v>298</v>
      </c>
      <c r="G656" s="162">
        <f t="shared" si="287"/>
        <v>0</v>
      </c>
      <c r="H656" s="163">
        <f>'кор-ка пр 8'!I940</f>
        <v>0</v>
      </c>
      <c r="I656" s="163">
        <f>'кор-ка пр 8'!J940</f>
        <v>0</v>
      </c>
      <c r="J656" s="163">
        <f>'кор-ка пр 8'!K940</f>
        <v>0</v>
      </c>
      <c r="K656" s="163">
        <f>'кор-ка пр 8'!L940</f>
        <v>0</v>
      </c>
    </row>
    <row r="657" spans="1:11" s="38" customFormat="1" ht="153" hidden="1">
      <c r="A657" s="14"/>
      <c r="B657" s="35" t="s">
        <v>361</v>
      </c>
      <c r="C657" s="3" t="s">
        <v>33</v>
      </c>
      <c r="D657" s="3" t="s">
        <v>18</v>
      </c>
      <c r="E657" s="3" t="s">
        <v>515</v>
      </c>
      <c r="F657" s="4"/>
      <c r="G657" s="162">
        <f t="shared" si="287"/>
        <v>0</v>
      </c>
      <c r="H657" s="163">
        <v>0</v>
      </c>
      <c r="I657" s="163">
        <f>I658</f>
        <v>0</v>
      </c>
      <c r="J657" s="163">
        <v>0</v>
      </c>
      <c r="K657" s="163">
        <v>0</v>
      </c>
    </row>
    <row r="658" spans="1:11" s="38" customFormat="1" ht="25.5" hidden="1">
      <c r="A658" s="14"/>
      <c r="B658" s="1" t="s">
        <v>271</v>
      </c>
      <c r="C658" s="3" t="s">
        <v>33</v>
      </c>
      <c r="D658" s="3" t="s">
        <v>18</v>
      </c>
      <c r="E658" s="3" t="s">
        <v>515</v>
      </c>
      <c r="F658" s="3" t="s">
        <v>272</v>
      </c>
      <c r="G658" s="162">
        <f t="shared" si="287"/>
        <v>0</v>
      </c>
      <c r="H658" s="163">
        <f>H659</f>
        <v>0</v>
      </c>
      <c r="I658" s="163">
        <f t="shared" ref="I658:K658" si="307">I659</f>
        <v>0</v>
      </c>
      <c r="J658" s="163">
        <f t="shared" si="307"/>
        <v>0</v>
      </c>
      <c r="K658" s="163">
        <f t="shared" si="307"/>
        <v>0</v>
      </c>
    </row>
    <row r="659" spans="1:11" s="38" customFormat="1" ht="38.25" hidden="1">
      <c r="A659" s="14"/>
      <c r="B659" s="1" t="s">
        <v>273</v>
      </c>
      <c r="C659" s="3" t="s">
        <v>33</v>
      </c>
      <c r="D659" s="3" t="s">
        <v>18</v>
      </c>
      <c r="E659" s="3" t="s">
        <v>515</v>
      </c>
      <c r="F659" s="3" t="s">
        <v>274</v>
      </c>
      <c r="G659" s="162">
        <f t="shared" si="287"/>
        <v>0</v>
      </c>
      <c r="H659" s="163">
        <f>'кор-ка пр 8'!I944</f>
        <v>0</v>
      </c>
      <c r="I659" s="163">
        <f>'кор-ка пр 8'!J944</f>
        <v>0</v>
      </c>
      <c r="J659" s="163">
        <f>'кор-ка пр 8'!K944</f>
        <v>0</v>
      </c>
      <c r="K659" s="163">
        <f>'кор-ка пр 8'!L944</f>
        <v>0</v>
      </c>
    </row>
    <row r="660" spans="1:11" s="38" customFormat="1" ht="153" hidden="1">
      <c r="A660" s="14"/>
      <c r="B660" s="1" t="s">
        <v>616</v>
      </c>
      <c r="C660" s="3" t="s">
        <v>33</v>
      </c>
      <c r="D660" s="3" t="s">
        <v>18</v>
      </c>
      <c r="E660" s="3" t="s">
        <v>522</v>
      </c>
      <c r="F660" s="3"/>
      <c r="G660" s="162">
        <f t="shared" si="287"/>
        <v>0</v>
      </c>
      <c r="H660" s="163">
        <f>H661</f>
        <v>0</v>
      </c>
      <c r="I660" s="163">
        <f>I661+I663</f>
        <v>0</v>
      </c>
      <c r="J660" s="163">
        <f>J661</f>
        <v>0</v>
      </c>
      <c r="K660" s="163">
        <f>K661</f>
        <v>0</v>
      </c>
    </row>
    <row r="661" spans="1:11" s="38" customFormat="1" ht="25.5" hidden="1">
      <c r="A661" s="14"/>
      <c r="B661" s="1" t="s">
        <v>58</v>
      </c>
      <c r="C661" s="3" t="s">
        <v>33</v>
      </c>
      <c r="D661" s="3" t="s">
        <v>18</v>
      </c>
      <c r="E661" s="3" t="s">
        <v>522</v>
      </c>
      <c r="F661" s="3" t="s">
        <v>59</v>
      </c>
      <c r="G661" s="162">
        <f t="shared" si="287"/>
        <v>0</v>
      </c>
      <c r="H661" s="163">
        <f>H662</f>
        <v>0</v>
      </c>
      <c r="I661" s="163">
        <f t="shared" ref="I661:K661" si="308">I662</f>
        <v>0</v>
      </c>
      <c r="J661" s="163">
        <f t="shared" si="308"/>
        <v>0</v>
      </c>
      <c r="K661" s="163">
        <f t="shared" si="308"/>
        <v>0</v>
      </c>
    </row>
    <row r="662" spans="1:11" s="38" customFormat="1" ht="38.25" hidden="1">
      <c r="A662" s="14"/>
      <c r="B662" s="1" t="s">
        <v>60</v>
      </c>
      <c r="C662" s="3" t="s">
        <v>33</v>
      </c>
      <c r="D662" s="3" t="s">
        <v>18</v>
      </c>
      <c r="E662" s="3" t="s">
        <v>522</v>
      </c>
      <c r="F662" s="3" t="s">
        <v>61</v>
      </c>
      <c r="G662" s="162">
        <f t="shared" si="287"/>
        <v>0</v>
      </c>
      <c r="H662" s="163">
        <f>'кор-ка пр 8'!I948</f>
        <v>0</v>
      </c>
      <c r="I662" s="163">
        <f>'кор-ка пр 8'!J948</f>
        <v>0</v>
      </c>
      <c r="J662" s="163">
        <f>'кор-ка пр 8'!K948</f>
        <v>0</v>
      </c>
      <c r="K662" s="163">
        <f>'кор-ка пр 8'!L948</f>
        <v>0</v>
      </c>
    </row>
    <row r="663" spans="1:11" s="38" customFormat="1" ht="25.5" hidden="1">
      <c r="A663" s="14"/>
      <c r="B663" s="1" t="s">
        <v>271</v>
      </c>
      <c r="C663" s="3" t="s">
        <v>33</v>
      </c>
      <c r="D663" s="3" t="s">
        <v>18</v>
      </c>
      <c r="E663" s="3" t="s">
        <v>522</v>
      </c>
      <c r="F663" s="3" t="s">
        <v>272</v>
      </c>
      <c r="G663" s="162">
        <f t="shared" si="287"/>
        <v>0</v>
      </c>
      <c r="H663" s="163">
        <f>H664</f>
        <v>0</v>
      </c>
      <c r="I663" s="163">
        <f t="shared" ref="I663:K663" si="309">I664</f>
        <v>0</v>
      </c>
      <c r="J663" s="163">
        <f t="shared" si="309"/>
        <v>0</v>
      </c>
      <c r="K663" s="163">
        <f t="shared" si="309"/>
        <v>0</v>
      </c>
    </row>
    <row r="664" spans="1:11" s="38" customFormat="1" ht="25.5" hidden="1">
      <c r="A664" s="14"/>
      <c r="B664" s="1" t="s">
        <v>297</v>
      </c>
      <c r="C664" s="3" t="s">
        <v>33</v>
      </c>
      <c r="D664" s="3" t="s">
        <v>18</v>
      </c>
      <c r="E664" s="3" t="s">
        <v>522</v>
      </c>
      <c r="F664" s="3" t="s">
        <v>298</v>
      </c>
      <c r="G664" s="162">
        <f t="shared" si="287"/>
        <v>0</v>
      </c>
      <c r="H664" s="163">
        <f>'кор-ка пр 8'!I951</f>
        <v>0</v>
      </c>
      <c r="I664" s="163">
        <f>'кор-ка пр 8'!J951</f>
        <v>0</v>
      </c>
      <c r="J664" s="163">
        <f>'кор-ка пр 8'!K951</f>
        <v>0</v>
      </c>
      <c r="K664" s="163">
        <f>'кор-ка пр 8'!L951</f>
        <v>0</v>
      </c>
    </row>
    <row r="665" spans="1:11" s="39" customFormat="1" ht="153" hidden="1">
      <c r="A665" s="13"/>
      <c r="B665" s="1" t="s">
        <v>618</v>
      </c>
      <c r="C665" s="3" t="s">
        <v>33</v>
      </c>
      <c r="D665" s="3" t="s">
        <v>18</v>
      </c>
      <c r="E665" s="3" t="s">
        <v>525</v>
      </c>
      <c r="F665" s="3"/>
      <c r="G665" s="162">
        <f t="shared" si="287"/>
        <v>0</v>
      </c>
      <c r="H665" s="163">
        <f t="shared" ref="H665:K666" si="310">H666</f>
        <v>0</v>
      </c>
      <c r="I665" s="163">
        <f t="shared" si="310"/>
        <v>0</v>
      </c>
      <c r="J665" s="163">
        <f t="shared" si="310"/>
        <v>0</v>
      </c>
      <c r="K665" s="163">
        <f t="shared" si="310"/>
        <v>0</v>
      </c>
    </row>
    <row r="666" spans="1:11" s="38" customFormat="1" ht="25.5" hidden="1">
      <c r="A666" s="14"/>
      <c r="B666" s="1" t="s">
        <v>271</v>
      </c>
      <c r="C666" s="3" t="s">
        <v>33</v>
      </c>
      <c r="D666" s="3" t="s">
        <v>18</v>
      </c>
      <c r="E666" s="3" t="s">
        <v>525</v>
      </c>
      <c r="F666" s="3" t="s">
        <v>272</v>
      </c>
      <c r="G666" s="162">
        <f t="shared" si="287"/>
        <v>0</v>
      </c>
      <c r="H666" s="163">
        <f>H667</f>
        <v>0</v>
      </c>
      <c r="I666" s="163">
        <f t="shared" si="310"/>
        <v>0</v>
      </c>
      <c r="J666" s="163">
        <f t="shared" si="310"/>
        <v>0</v>
      </c>
      <c r="K666" s="163">
        <f t="shared" si="310"/>
        <v>0</v>
      </c>
    </row>
    <row r="667" spans="1:11" s="38" customFormat="1" ht="38.25" hidden="1">
      <c r="A667" s="14"/>
      <c r="B667" s="1" t="s">
        <v>273</v>
      </c>
      <c r="C667" s="3" t="s">
        <v>33</v>
      </c>
      <c r="D667" s="3" t="s">
        <v>18</v>
      </c>
      <c r="E667" s="3" t="s">
        <v>525</v>
      </c>
      <c r="F667" s="3" t="s">
        <v>274</v>
      </c>
      <c r="G667" s="162">
        <f t="shared" si="287"/>
        <v>0</v>
      </c>
      <c r="H667" s="163">
        <f>'кор-ка пр 8'!I712</f>
        <v>0</v>
      </c>
      <c r="I667" s="163">
        <f>'кор-ка пр 8'!J712</f>
        <v>0</v>
      </c>
      <c r="J667" s="163">
        <f>'кор-ка пр 8'!K712</f>
        <v>0</v>
      </c>
      <c r="K667" s="163">
        <f>'кор-ка пр 8'!L712</f>
        <v>0</v>
      </c>
    </row>
    <row r="668" spans="1:11" s="38" customFormat="1" ht="153" hidden="1">
      <c r="A668" s="14"/>
      <c r="B668" s="1" t="s">
        <v>619</v>
      </c>
      <c r="C668" s="3" t="s">
        <v>33</v>
      </c>
      <c r="D668" s="3" t="s">
        <v>18</v>
      </c>
      <c r="E668" s="3" t="s">
        <v>523</v>
      </c>
      <c r="F668" s="3"/>
      <c r="G668" s="162">
        <f t="shared" si="287"/>
        <v>0</v>
      </c>
      <c r="H668" s="163">
        <f>H669</f>
        <v>0</v>
      </c>
      <c r="I668" s="163">
        <f t="shared" ref="I668:K669" si="311">I669</f>
        <v>0</v>
      </c>
      <c r="J668" s="163">
        <f t="shared" si="311"/>
        <v>0</v>
      </c>
      <c r="K668" s="163">
        <f t="shared" si="311"/>
        <v>0</v>
      </c>
    </row>
    <row r="669" spans="1:11" s="38" customFormat="1" ht="25.5" hidden="1">
      <c r="A669" s="14"/>
      <c r="B669" s="1" t="s">
        <v>271</v>
      </c>
      <c r="C669" s="3" t="s">
        <v>33</v>
      </c>
      <c r="D669" s="3" t="s">
        <v>18</v>
      </c>
      <c r="E669" s="3" t="s">
        <v>523</v>
      </c>
      <c r="F669" s="3" t="s">
        <v>272</v>
      </c>
      <c r="G669" s="162">
        <f t="shared" si="287"/>
        <v>0</v>
      </c>
      <c r="H669" s="163">
        <f>H670</f>
        <v>0</v>
      </c>
      <c r="I669" s="163">
        <f t="shared" si="311"/>
        <v>0</v>
      </c>
      <c r="J669" s="163">
        <f t="shared" si="311"/>
        <v>0</v>
      </c>
      <c r="K669" s="163">
        <f t="shared" si="311"/>
        <v>0</v>
      </c>
    </row>
    <row r="670" spans="1:11" s="38" customFormat="1" ht="38.25" hidden="1">
      <c r="A670" s="14"/>
      <c r="B670" s="1" t="s">
        <v>273</v>
      </c>
      <c r="C670" s="3" t="s">
        <v>33</v>
      </c>
      <c r="D670" s="3" t="s">
        <v>18</v>
      </c>
      <c r="E670" s="3" t="s">
        <v>523</v>
      </c>
      <c r="F670" s="3" t="s">
        <v>274</v>
      </c>
      <c r="G670" s="162">
        <f t="shared" si="287"/>
        <v>0</v>
      </c>
      <c r="H670" s="163">
        <f>'кор-ка пр 8'!I955</f>
        <v>0</v>
      </c>
      <c r="I670" s="163">
        <f>'кор-ка пр 8'!J955</f>
        <v>0</v>
      </c>
      <c r="J670" s="163">
        <f>'кор-ка пр 8'!K955</f>
        <v>0</v>
      </c>
      <c r="K670" s="163">
        <f>'кор-ка пр 8'!L955</f>
        <v>0</v>
      </c>
    </row>
    <row r="671" spans="1:11" s="38" customFormat="1" ht="25.5">
      <c r="A671" s="13"/>
      <c r="B671" s="6" t="s">
        <v>284</v>
      </c>
      <c r="C671" s="4" t="s">
        <v>33</v>
      </c>
      <c r="D671" s="4" t="s">
        <v>163</v>
      </c>
      <c r="E671" s="4"/>
      <c r="F671" s="4"/>
      <c r="G671" s="162">
        <f>SUM(H671:K671)</f>
        <v>2331.4</v>
      </c>
      <c r="H671" s="162">
        <f>H672+H676+H681</f>
        <v>2331.4</v>
      </c>
      <c r="I671" s="162">
        <f t="shared" ref="I671:K671" si="312">I672+I676+I681</f>
        <v>0</v>
      </c>
      <c r="J671" s="162">
        <f t="shared" si="312"/>
        <v>0</v>
      </c>
      <c r="K671" s="162">
        <f t="shared" si="312"/>
        <v>0</v>
      </c>
    </row>
    <row r="672" spans="1:11" s="38" customFormat="1" ht="63.75">
      <c r="A672" s="13"/>
      <c r="B672" s="1" t="s">
        <v>285</v>
      </c>
      <c r="C672" s="3" t="s">
        <v>33</v>
      </c>
      <c r="D672" s="3" t="s">
        <v>163</v>
      </c>
      <c r="E672" s="3" t="s">
        <v>307</v>
      </c>
      <c r="F672" s="3"/>
      <c r="G672" s="162">
        <f t="shared" ref="G672:G693" si="313">H672+I672+J672+K672</f>
        <v>0</v>
      </c>
      <c r="H672" s="163">
        <f t="shared" ref="H672:K673" si="314">H673</f>
        <v>0</v>
      </c>
      <c r="I672" s="163">
        <f t="shared" si="314"/>
        <v>0</v>
      </c>
      <c r="J672" s="163">
        <f t="shared" si="314"/>
        <v>0</v>
      </c>
      <c r="K672" s="163">
        <f t="shared" si="314"/>
        <v>0</v>
      </c>
    </row>
    <row r="673" spans="1:11" s="39" customFormat="1" ht="38.25">
      <c r="A673" s="14"/>
      <c r="B673" s="1" t="s">
        <v>286</v>
      </c>
      <c r="C673" s="3" t="s">
        <v>33</v>
      </c>
      <c r="D673" s="3" t="s">
        <v>163</v>
      </c>
      <c r="E673" s="3" t="s">
        <v>308</v>
      </c>
      <c r="F673" s="3"/>
      <c r="G673" s="162">
        <f t="shared" si="313"/>
        <v>0</v>
      </c>
      <c r="H673" s="163">
        <f>H674+H675</f>
        <v>0</v>
      </c>
      <c r="I673" s="163">
        <f t="shared" si="314"/>
        <v>0</v>
      </c>
      <c r="J673" s="163">
        <f t="shared" si="314"/>
        <v>0</v>
      </c>
      <c r="K673" s="163">
        <f t="shared" si="314"/>
        <v>0</v>
      </c>
    </row>
    <row r="674" spans="1:11" s="39" customFormat="1" ht="51">
      <c r="A674" s="14"/>
      <c r="B674" s="1" t="s">
        <v>654</v>
      </c>
      <c r="C674" s="3" t="s">
        <v>33</v>
      </c>
      <c r="D674" s="3" t="s">
        <v>163</v>
      </c>
      <c r="E674" s="3" t="s">
        <v>308</v>
      </c>
      <c r="F674" s="3" t="s">
        <v>49</v>
      </c>
      <c r="G674" s="162">
        <f t="shared" si="313"/>
        <v>4918</v>
      </c>
      <c r="H674" s="163">
        <f>'кор-ка пр 8'!I717</f>
        <v>4918</v>
      </c>
      <c r="I674" s="163">
        <f>'кор-ка пр 8'!J717</f>
        <v>0</v>
      </c>
      <c r="J674" s="163">
        <f>'кор-ка пр 8'!K717</f>
        <v>0</v>
      </c>
      <c r="K674" s="163">
        <f>'кор-ка пр 8'!L717</f>
        <v>0</v>
      </c>
    </row>
    <row r="675" spans="1:11" s="39" customFormat="1" ht="13.5" customHeight="1">
      <c r="A675" s="14"/>
      <c r="B675" s="1" t="s">
        <v>73</v>
      </c>
      <c r="C675" s="3" t="s">
        <v>33</v>
      </c>
      <c r="D675" s="3" t="s">
        <v>163</v>
      </c>
      <c r="E675" s="3" t="s">
        <v>308</v>
      </c>
      <c r="F675" s="3" t="s">
        <v>74</v>
      </c>
      <c r="G675" s="182">
        <f>SUM(H675:K675)</f>
        <v>-4918</v>
      </c>
      <c r="H675" s="163">
        <f>'кор-ка пр 8'!I719</f>
        <v>-4918</v>
      </c>
      <c r="I675" s="163">
        <f>'кор-ка пр 8'!J719</f>
        <v>0</v>
      </c>
      <c r="J675" s="163">
        <f>'кор-ка пр 8'!K719</f>
        <v>0</v>
      </c>
      <c r="K675" s="163">
        <f>'кор-ка пр 8'!L719</f>
        <v>0</v>
      </c>
    </row>
    <row r="676" spans="1:11" s="38" customFormat="1" ht="51">
      <c r="A676" s="5"/>
      <c r="B676" s="1" t="s">
        <v>134</v>
      </c>
      <c r="C676" s="3" t="s">
        <v>33</v>
      </c>
      <c r="D676" s="3" t="s">
        <v>163</v>
      </c>
      <c r="E676" s="3" t="s">
        <v>219</v>
      </c>
      <c r="F676" s="3"/>
      <c r="G676" s="162">
        <f t="shared" ref="G676:G678" si="315">SUM(H676:K676)</f>
        <v>160</v>
      </c>
      <c r="H676" s="163">
        <f>H677</f>
        <v>160</v>
      </c>
      <c r="I676" s="163">
        <f t="shared" ref="I676:K678" si="316">I677</f>
        <v>0</v>
      </c>
      <c r="J676" s="163">
        <f t="shared" si="316"/>
        <v>0</v>
      </c>
      <c r="K676" s="163">
        <f t="shared" si="316"/>
        <v>0</v>
      </c>
    </row>
    <row r="677" spans="1:11" s="38" customFormat="1" ht="76.5">
      <c r="A677" s="5"/>
      <c r="B677" s="1" t="s">
        <v>136</v>
      </c>
      <c r="C677" s="3" t="s">
        <v>33</v>
      </c>
      <c r="D677" s="3" t="s">
        <v>163</v>
      </c>
      <c r="E677" s="3" t="s">
        <v>379</v>
      </c>
      <c r="F677" s="3"/>
      <c r="G677" s="162">
        <f>SUM(H677:K677)</f>
        <v>160</v>
      </c>
      <c r="H677" s="163">
        <f>H678</f>
        <v>160</v>
      </c>
      <c r="I677" s="163">
        <f t="shared" si="316"/>
        <v>0</v>
      </c>
      <c r="J677" s="163">
        <f t="shared" si="316"/>
        <v>0</v>
      </c>
      <c r="K677" s="163">
        <f t="shared" si="316"/>
        <v>0</v>
      </c>
    </row>
    <row r="678" spans="1:11" s="38" customFormat="1" ht="89.25">
      <c r="A678" s="5"/>
      <c r="B678" s="1" t="s">
        <v>670</v>
      </c>
      <c r="C678" s="3" t="s">
        <v>33</v>
      </c>
      <c r="D678" s="3" t="s">
        <v>163</v>
      </c>
      <c r="E678" s="3" t="s">
        <v>380</v>
      </c>
      <c r="F678" s="3"/>
      <c r="G678" s="162">
        <f t="shared" si="315"/>
        <v>160</v>
      </c>
      <c r="H678" s="163">
        <f>H679</f>
        <v>160</v>
      </c>
      <c r="I678" s="163">
        <f t="shared" si="316"/>
        <v>0</v>
      </c>
      <c r="J678" s="163">
        <f t="shared" si="316"/>
        <v>0</v>
      </c>
      <c r="K678" s="163">
        <f t="shared" si="316"/>
        <v>0</v>
      </c>
    </row>
    <row r="679" spans="1:11" s="38" customFormat="1" ht="63.75">
      <c r="A679" s="11"/>
      <c r="B679" s="1" t="s">
        <v>51</v>
      </c>
      <c r="C679" s="3" t="s">
        <v>33</v>
      </c>
      <c r="D679" s="3" t="s">
        <v>163</v>
      </c>
      <c r="E679" s="3" t="s">
        <v>380</v>
      </c>
      <c r="F679" s="3" t="s">
        <v>79</v>
      </c>
      <c r="G679" s="162">
        <f t="shared" ref="G679" si="317">H679+I679+J679+K679</f>
        <v>160</v>
      </c>
      <c r="H679" s="163">
        <f>H680</f>
        <v>160</v>
      </c>
      <c r="I679" s="164">
        <v>0</v>
      </c>
      <c r="J679" s="164">
        <v>0</v>
      </c>
      <c r="K679" s="164">
        <v>0</v>
      </c>
    </row>
    <row r="680" spans="1:11" s="39" customFormat="1">
      <c r="A680" s="11"/>
      <c r="B680" s="1" t="s">
        <v>52</v>
      </c>
      <c r="C680" s="3" t="s">
        <v>33</v>
      </c>
      <c r="D680" s="3" t="s">
        <v>163</v>
      </c>
      <c r="E680" s="3" t="s">
        <v>380</v>
      </c>
      <c r="F680" s="152" t="s">
        <v>80</v>
      </c>
      <c r="G680" s="162">
        <f t="shared" ref="G680" si="318">SUM(H680:K680)</f>
        <v>160</v>
      </c>
      <c r="H680" s="36">
        <f>'кор-ка пр 8'!I725</f>
        <v>160</v>
      </c>
      <c r="I680" s="36">
        <f>'кор-ка пр 8'!J725</f>
        <v>0</v>
      </c>
      <c r="J680" s="36">
        <f>'кор-ка пр 8'!K725</f>
        <v>0</v>
      </c>
      <c r="K680" s="36">
        <f>'кор-ка пр 8'!L725</f>
        <v>0</v>
      </c>
    </row>
    <row r="681" spans="1:11" s="39" customFormat="1">
      <c r="A681" s="13"/>
      <c r="B681" s="1" t="s">
        <v>460</v>
      </c>
      <c r="C681" s="3" t="s">
        <v>33</v>
      </c>
      <c r="D681" s="3" t="s">
        <v>163</v>
      </c>
      <c r="E681" s="3" t="s">
        <v>248</v>
      </c>
      <c r="F681" s="4"/>
      <c r="G681" s="162">
        <f t="shared" si="313"/>
        <v>2171.4</v>
      </c>
      <c r="H681" s="163">
        <f>H682+H684+H689</f>
        <v>2171.4</v>
      </c>
      <c r="I681" s="163">
        <f t="shared" ref="I681:K681" si="319">I682+I684+I689</f>
        <v>0</v>
      </c>
      <c r="J681" s="163">
        <f t="shared" si="319"/>
        <v>0</v>
      </c>
      <c r="K681" s="163">
        <f t="shared" si="319"/>
        <v>0</v>
      </c>
    </row>
    <row r="682" spans="1:11" s="141" customFormat="1">
      <c r="A682" s="191"/>
      <c r="B682" s="1" t="s">
        <v>258</v>
      </c>
      <c r="C682" s="3" t="s">
        <v>33</v>
      </c>
      <c r="D682" s="3" t="s">
        <v>163</v>
      </c>
      <c r="E682" s="3" t="s">
        <v>257</v>
      </c>
      <c r="F682" s="152"/>
      <c r="G682" s="166">
        <f>SUM(H682:K682)</f>
        <v>2171.4</v>
      </c>
      <c r="H682" s="168">
        <f>H683</f>
        <v>2171.4</v>
      </c>
      <c r="I682" s="168">
        <f t="shared" ref="I682:K682" si="320">I683</f>
        <v>0</v>
      </c>
      <c r="J682" s="168">
        <f t="shared" si="320"/>
        <v>0</v>
      </c>
      <c r="K682" s="168">
        <f t="shared" si="320"/>
        <v>0</v>
      </c>
    </row>
    <row r="683" spans="1:11" s="38" customFormat="1" ht="51">
      <c r="A683" s="5"/>
      <c r="B683" s="1" t="s">
        <v>654</v>
      </c>
      <c r="C683" s="3" t="s">
        <v>33</v>
      </c>
      <c r="D683" s="3" t="s">
        <v>163</v>
      </c>
      <c r="E683" s="3" t="s">
        <v>257</v>
      </c>
      <c r="F683" s="3" t="s">
        <v>49</v>
      </c>
      <c r="G683" s="162">
        <f t="shared" ref="G683" si="321">SUM(H683:K683)</f>
        <v>2171.4</v>
      </c>
      <c r="H683" s="163">
        <f>'кор-ка пр 8'!I729</f>
        <v>2171.4</v>
      </c>
      <c r="I683" s="163">
        <f>'кор-ка пр 8'!J729</f>
        <v>0</v>
      </c>
      <c r="J683" s="163">
        <f>'кор-ка пр 8'!K729</f>
        <v>0</v>
      </c>
      <c r="K683" s="163">
        <f>'кор-ка пр 8'!L729</f>
        <v>0</v>
      </c>
    </row>
    <row r="684" spans="1:11" s="39" customFormat="1" ht="89.25" hidden="1">
      <c r="A684" s="14"/>
      <c r="B684" s="1" t="s">
        <v>617</v>
      </c>
      <c r="C684" s="3" t="s">
        <v>33</v>
      </c>
      <c r="D684" s="3" t="s">
        <v>163</v>
      </c>
      <c r="E684" s="3" t="s">
        <v>524</v>
      </c>
      <c r="F684" s="3"/>
      <c r="G684" s="162">
        <f t="shared" si="313"/>
        <v>0</v>
      </c>
      <c r="H684" s="163">
        <f>H685+H687</f>
        <v>0</v>
      </c>
      <c r="I684" s="163">
        <f>I685+I687</f>
        <v>0</v>
      </c>
      <c r="J684" s="163">
        <f>J685+J687</f>
        <v>0</v>
      </c>
      <c r="K684" s="163">
        <f>K685+K687</f>
        <v>0</v>
      </c>
    </row>
    <row r="685" spans="1:11" s="39" customFormat="1" ht="89.25" hidden="1">
      <c r="A685" s="14"/>
      <c r="B685" s="1" t="s">
        <v>56</v>
      </c>
      <c r="C685" s="3" t="s">
        <v>33</v>
      </c>
      <c r="D685" s="3" t="s">
        <v>163</v>
      </c>
      <c r="E685" s="3" t="s">
        <v>524</v>
      </c>
      <c r="F685" s="3" t="s">
        <v>57</v>
      </c>
      <c r="G685" s="162">
        <f t="shared" si="313"/>
        <v>0</v>
      </c>
      <c r="H685" s="163">
        <f>H686</f>
        <v>0</v>
      </c>
      <c r="I685" s="163">
        <f>I686</f>
        <v>0</v>
      </c>
      <c r="J685" s="163">
        <f>J686</f>
        <v>0</v>
      </c>
      <c r="K685" s="163">
        <f>K686</f>
        <v>0</v>
      </c>
    </row>
    <row r="686" spans="1:11" s="39" customFormat="1" ht="38.25" hidden="1">
      <c r="A686" s="14"/>
      <c r="B686" s="1" t="s">
        <v>153</v>
      </c>
      <c r="C686" s="3" t="s">
        <v>33</v>
      </c>
      <c r="D686" s="3" t="s">
        <v>163</v>
      </c>
      <c r="E686" s="3" t="s">
        <v>524</v>
      </c>
      <c r="F686" s="3" t="s">
        <v>154</v>
      </c>
      <c r="G686" s="162">
        <f t="shared" si="313"/>
        <v>0</v>
      </c>
      <c r="H686" s="163">
        <f>'кор-ка пр 8'!I961</f>
        <v>0</v>
      </c>
      <c r="I686" s="163">
        <f>'кор-ка пр 8'!J961</f>
        <v>0</v>
      </c>
      <c r="J686" s="163">
        <f>'кор-ка пр 8'!K961</f>
        <v>0</v>
      </c>
      <c r="K686" s="163">
        <f>'кор-ка пр 8'!L961</f>
        <v>0</v>
      </c>
    </row>
    <row r="687" spans="1:11" s="39" customFormat="1" ht="25.5" hidden="1">
      <c r="A687" s="14"/>
      <c r="B687" s="1" t="s">
        <v>58</v>
      </c>
      <c r="C687" s="3" t="s">
        <v>33</v>
      </c>
      <c r="D687" s="3" t="s">
        <v>163</v>
      </c>
      <c r="E687" s="3" t="s">
        <v>524</v>
      </c>
      <c r="F687" s="3" t="s">
        <v>59</v>
      </c>
      <c r="G687" s="162">
        <f t="shared" si="313"/>
        <v>0</v>
      </c>
      <c r="H687" s="163">
        <f>H688</f>
        <v>0</v>
      </c>
      <c r="I687" s="163">
        <f>I688</f>
        <v>0</v>
      </c>
      <c r="J687" s="163">
        <f>J688</f>
        <v>0</v>
      </c>
      <c r="K687" s="163">
        <f>K688</f>
        <v>0</v>
      </c>
    </row>
    <row r="688" spans="1:11" s="39" customFormat="1" ht="38.25" hidden="1">
      <c r="A688" s="14"/>
      <c r="B688" s="1" t="s">
        <v>60</v>
      </c>
      <c r="C688" s="3" t="s">
        <v>33</v>
      </c>
      <c r="D688" s="3" t="s">
        <v>163</v>
      </c>
      <c r="E688" s="3" t="s">
        <v>524</v>
      </c>
      <c r="F688" s="3" t="s">
        <v>61</v>
      </c>
      <c r="G688" s="162">
        <f t="shared" si="313"/>
        <v>0</v>
      </c>
      <c r="H688" s="163">
        <f>'кор-ка пр 8'!I965</f>
        <v>0</v>
      </c>
      <c r="I688" s="163">
        <f>'кор-ка пр 8'!J965</f>
        <v>0</v>
      </c>
      <c r="J688" s="163">
        <f>'кор-ка пр 8'!K965</f>
        <v>0</v>
      </c>
      <c r="K688" s="163">
        <f>'кор-ка пр 8'!L965</f>
        <v>0</v>
      </c>
    </row>
    <row r="689" spans="1:11" ht="153" hidden="1">
      <c r="A689" s="14"/>
      <c r="B689" s="1" t="s">
        <v>619</v>
      </c>
      <c r="C689" s="3" t="s">
        <v>33</v>
      </c>
      <c r="D689" s="3" t="s">
        <v>163</v>
      </c>
      <c r="E689" s="3" t="s">
        <v>523</v>
      </c>
      <c r="F689" s="3"/>
      <c r="G689" s="162">
        <f t="shared" si="313"/>
        <v>0</v>
      </c>
      <c r="H689" s="163">
        <f>H690+H692</f>
        <v>0</v>
      </c>
      <c r="I689" s="163">
        <f>I690+I692</f>
        <v>0</v>
      </c>
      <c r="J689" s="163">
        <f t="shared" ref="J689:K689" si="322">J690+J692</f>
        <v>0</v>
      </c>
      <c r="K689" s="163">
        <f t="shared" si="322"/>
        <v>0</v>
      </c>
    </row>
    <row r="690" spans="1:11" ht="89.25" hidden="1">
      <c r="A690" s="11"/>
      <c r="B690" s="1" t="s">
        <v>56</v>
      </c>
      <c r="C690" s="3" t="s">
        <v>33</v>
      </c>
      <c r="D690" s="3" t="s">
        <v>163</v>
      </c>
      <c r="E690" s="3" t="s">
        <v>523</v>
      </c>
      <c r="F690" s="3" t="s">
        <v>57</v>
      </c>
      <c r="G690" s="162">
        <f t="shared" si="313"/>
        <v>0</v>
      </c>
      <c r="H690" s="163">
        <f>H691</f>
        <v>0</v>
      </c>
      <c r="I690" s="163">
        <f>I691</f>
        <v>0</v>
      </c>
      <c r="J690" s="163">
        <f>J691</f>
        <v>0</v>
      </c>
      <c r="K690" s="163">
        <f>K691</f>
        <v>0</v>
      </c>
    </row>
    <row r="691" spans="1:11" ht="38.25" hidden="1">
      <c r="A691" s="11"/>
      <c r="B691" s="1" t="s">
        <v>153</v>
      </c>
      <c r="C691" s="3" t="s">
        <v>33</v>
      </c>
      <c r="D691" s="3" t="s">
        <v>163</v>
      </c>
      <c r="E691" s="3" t="s">
        <v>523</v>
      </c>
      <c r="F691" s="3" t="s">
        <v>154</v>
      </c>
      <c r="G691" s="163">
        <f>SUM(H691:K691)</f>
        <v>0</v>
      </c>
      <c r="H691" s="163">
        <f>'кор-ка пр 8'!I970</f>
        <v>0</v>
      </c>
      <c r="I691" s="163">
        <f>'кор-ка пр 8'!J970</f>
        <v>0</v>
      </c>
      <c r="J691" s="163">
        <f>'кор-ка пр 8'!K970</f>
        <v>0</v>
      </c>
      <c r="K691" s="163">
        <f>'кор-ка пр 8'!L970</f>
        <v>0</v>
      </c>
    </row>
    <row r="692" spans="1:11" ht="25.5" hidden="1">
      <c r="A692" s="11"/>
      <c r="B692" s="1" t="s">
        <v>58</v>
      </c>
      <c r="C692" s="3" t="s">
        <v>33</v>
      </c>
      <c r="D692" s="3" t="s">
        <v>163</v>
      </c>
      <c r="E692" s="3" t="s">
        <v>523</v>
      </c>
      <c r="F692" s="3" t="s">
        <v>59</v>
      </c>
      <c r="G692" s="162">
        <f t="shared" si="313"/>
        <v>0</v>
      </c>
      <c r="H692" s="163">
        <f>H693</f>
        <v>0</v>
      </c>
      <c r="I692" s="163">
        <f>I693</f>
        <v>0</v>
      </c>
      <c r="J692" s="163">
        <f>J693</f>
        <v>0</v>
      </c>
      <c r="K692" s="163">
        <f>K693</f>
        <v>0</v>
      </c>
    </row>
    <row r="693" spans="1:11" ht="38.25" hidden="1">
      <c r="A693" s="11"/>
      <c r="B693" s="1" t="s">
        <v>60</v>
      </c>
      <c r="C693" s="3" t="s">
        <v>33</v>
      </c>
      <c r="D693" s="3" t="s">
        <v>163</v>
      </c>
      <c r="E693" s="3" t="s">
        <v>523</v>
      </c>
      <c r="F693" s="3" t="s">
        <v>61</v>
      </c>
      <c r="G693" s="162">
        <f t="shared" si="313"/>
        <v>0</v>
      </c>
      <c r="H693" s="163">
        <f>'кор-ка пр 8'!I973</f>
        <v>0</v>
      </c>
      <c r="I693" s="163">
        <f>'кор-ка пр 8'!J973</f>
        <v>0</v>
      </c>
      <c r="J693" s="163">
        <f>'кор-ка пр 8'!K973</f>
        <v>0</v>
      </c>
      <c r="K693" s="163">
        <f>'кор-ка пр 8'!L973</f>
        <v>0</v>
      </c>
    </row>
    <row r="694" spans="1:11">
      <c r="A694" s="13"/>
      <c r="B694" s="6" t="s">
        <v>36</v>
      </c>
      <c r="C694" s="4" t="s">
        <v>41</v>
      </c>
      <c r="D694" s="4" t="s">
        <v>15</v>
      </c>
      <c r="E694" s="4"/>
      <c r="F694" s="4"/>
      <c r="G694" s="162">
        <f>G695</f>
        <v>25993.899999999998</v>
      </c>
      <c r="H694" s="162">
        <f>H695+H709</f>
        <v>25993.899999999998</v>
      </c>
      <c r="I694" s="162">
        <f>I695+I709</f>
        <v>0</v>
      </c>
      <c r="J694" s="162">
        <f>J695+J709</f>
        <v>0</v>
      </c>
      <c r="K694" s="162">
        <f>K695+K709</f>
        <v>0</v>
      </c>
    </row>
    <row r="695" spans="1:11">
      <c r="A695" s="13"/>
      <c r="B695" s="6" t="s">
        <v>44</v>
      </c>
      <c r="C695" s="4" t="s">
        <v>41</v>
      </c>
      <c r="D695" s="4" t="s">
        <v>16</v>
      </c>
      <c r="E695" s="4"/>
      <c r="F695" s="4"/>
      <c r="G695" s="162">
        <f>SUM(H695:K695)</f>
        <v>25993.899999999998</v>
      </c>
      <c r="H695" s="162">
        <f>H705+H696</f>
        <v>25993.899999999998</v>
      </c>
      <c r="I695" s="162">
        <f t="shared" ref="I695:K695" si="323">I705+I696</f>
        <v>0</v>
      </c>
      <c r="J695" s="162">
        <f t="shared" si="323"/>
        <v>0</v>
      </c>
      <c r="K695" s="162">
        <f t="shared" si="323"/>
        <v>0</v>
      </c>
    </row>
    <row r="696" spans="1:11" s="39" customFormat="1" ht="51">
      <c r="A696" s="13"/>
      <c r="B696" s="1" t="s">
        <v>110</v>
      </c>
      <c r="C696" s="3" t="s">
        <v>41</v>
      </c>
      <c r="D696" s="3" t="s">
        <v>16</v>
      </c>
      <c r="E696" s="3" t="s">
        <v>389</v>
      </c>
      <c r="F696" s="3"/>
      <c r="G696" s="162">
        <f t="shared" ref="G696:G704" si="324">H696+I696+J696+K696</f>
        <v>25993.899999999998</v>
      </c>
      <c r="H696" s="163">
        <f>H697+H700</f>
        <v>25993.899999999998</v>
      </c>
      <c r="I696" s="163">
        <f t="shared" ref="I696:K696" si="325">I697+I700</f>
        <v>0</v>
      </c>
      <c r="J696" s="163">
        <f t="shared" si="325"/>
        <v>0</v>
      </c>
      <c r="K696" s="163">
        <f t="shared" si="325"/>
        <v>0</v>
      </c>
    </row>
    <row r="697" spans="1:11" s="39" customFormat="1" ht="102">
      <c r="A697" s="11"/>
      <c r="B697" s="1" t="s">
        <v>665</v>
      </c>
      <c r="C697" s="3" t="s">
        <v>41</v>
      </c>
      <c r="D697" s="3" t="s">
        <v>16</v>
      </c>
      <c r="E697" s="3" t="s">
        <v>645</v>
      </c>
      <c r="F697" s="3"/>
      <c r="G697" s="162">
        <f>SUM(H697:K697)</f>
        <v>20478.099999999999</v>
      </c>
      <c r="H697" s="163">
        <f>H698</f>
        <v>20478.099999999999</v>
      </c>
      <c r="I697" s="163">
        <f t="shared" ref="I697:K697" si="326">I698</f>
        <v>0</v>
      </c>
      <c r="J697" s="163">
        <f t="shared" si="326"/>
        <v>0</v>
      </c>
      <c r="K697" s="163">
        <f t="shared" si="326"/>
        <v>0</v>
      </c>
    </row>
    <row r="698" spans="1:11" s="38" customFormat="1" ht="63.75">
      <c r="A698" s="11"/>
      <c r="B698" s="1" t="s">
        <v>51</v>
      </c>
      <c r="C698" s="3" t="s">
        <v>41</v>
      </c>
      <c r="D698" s="3" t="s">
        <v>16</v>
      </c>
      <c r="E698" s="3" t="s">
        <v>645</v>
      </c>
      <c r="F698" s="3" t="s">
        <v>79</v>
      </c>
      <c r="G698" s="162">
        <f t="shared" ref="G698" si="327">H698+I698+J698+K698</f>
        <v>20478.099999999999</v>
      </c>
      <c r="H698" s="163">
        <f>H699</f>
        <v>20478.099999999999</v>
      </c>
      <c r="I698" s="164">
        <v>0</v>
      </c>
      <c r="J698" s="164">
        <v>0</v>
      </c>
      <c r="K698" s="164">
        <v>0</v>
      </c>
    </row>
    <row r="699" spans="1:11" s="39" customFormat="1">
      <c r="A699" s="11"/>
      <c r="B699" s="1" t="s">
        <v>52</v>
      </c>
      <c r="C699" s="3" t="s">
        <v>41</v>
      </c>
      <c r="D699" s="3" t="s">
        <v>16</v>
      </c>
      <c r="E699" s="3" t="s">
        <v>645</v>
      </c>
      <c r="F699" s="152" t="s">
        <v>80</v>
      </c>
      <c r="G699" s="162">
        <f t="shared" ref="G699" si="328">SUM(H699:K699)</f>
        <v>20478.099999999999</v>
      </c>
      <c r="H699" s="36">
        <f>'кор-ка пр 8'!I736</f>
        <v>20478.099999999999</v>
      </c>
      <c r="I699" s="36">
        <f>'кор-ка пр 8'!J736</f>
        <v>0</v>
      </c>
      <c r="J699" s="36">
        <f>'кор-ка пр 8'!K736</f>
        <v>0</v>
      </c>
      <c r="K699" s="36">
        <f>'кор-ка пр 8'!L736</f>
        <v>0</v>
      </c>
    </row>
    <row r="700" spans="1:11" s="39" customFormat="1" ht="63.75">
      <c r="A700" s="14"/>
      <c r="B700" s="1" t="s">
        <v>119</v>
      </c>
      <c r="C700" s="3" t="s">
        <v>41</v>
      </c>
      <c r="D700" s="3" t="s">
        <v>16</v>
      </c>
      <c r="E700" s="3" t="s">
        <v>392</v>
      </c>
      <c r="F700" s="3"/>
      <c r="G700" s="162">
        <f t="shared" si="324"/>
        <v>5515.8</v>
      </c>
      <c r="H700" s="163">
        <f>H701+H703</f>
        <v>5515.8</v>
      </c>
      <c r="I700" s="163">
        <f t="shared" ref="I700:K700" si="329">I701+I703</f>
        <v>0</v>
      </c>
      <c r="J700" s="163">
        <f t="shared" si="329"/>
        <v>0</v>
      </c>
      <c r="K700" s="163">
        <f t="shared" si="329"/>
        <v>0</v>
      </c>
    </row>
    <row r="701" spans="1:11" s="38" customFormat="1" ht="63.75">
      <c r="A701" s="11"/>
      <c r="B701" s="1" t="s">
        <v>51</v>
      </c>
      <c r="C701" s="3" t="s">
        <v>41</v>
      </c>
      <c r="D701" s="3" t="s">
        <v>16</v>
      </c>
      <c r="E701" s="3" t="s">
        <v>392</v>
      </c>
      <c r="F701" s="3" t="s">
        <v>79</v>
      </c>
      <c r="G701" s="162">
        <f t="shared" ref="G701" si="330">H701+I701+J701+K701</f>
        <v>3828.2000000000003</v>
      </c>
      <c r="H701" s="163">
        <f>H702</f>
        <v>3828.2000000000003</v>
      </c>
      <c r="I701" s="164">
        <v>0</v>
      </c>
      <c r="J701" s="164">
        <v>0</v>
      </c>
      <c r="K701" s="164">
        <v>0</v>
      </c>
    </row>
    <row r="702" spans="1:11" s="39" customFormat="1">
      <c r="A702" s="11"/>
      <c r="B702" s="1" t="s">
        <v>52</v>
      </c>
      <c r="C702" s="3" t="s">
        <v>41</v>
      </c>
      <c r="D702" s="3" t="s">
        <v>16</v>
      </c>
      <c r="E702" s="3" t="s">
        <v>392</v>
      </c>
      <c r="F702" s="152" t="s">
        <v>80</v>
      </c>
      <c r="G702" s="162">
        <f t="shared" ref="G702" si="331">SUM(H702:K702)</f>
        <v>3828.2000000000003</v>
      </c>
      <c r="H702" s="36">
        <f>'кор-ка пр 8'!I740</f>
        <v>3828.2000000000003</v>
      </c>
      <c r="I702" s="36">
        <f>J706</f>
        <v>0</v>
      </c>
      <c r="J702" s="36">
        <f>K706</f>
        <v>0</v>
      </c>
      <c r="K702" s="36">
        <f>L706</f>
        <v>0</v>
      </c>
    </row>
    <row r="703" spans="1:11" s="38" customFormat="1" ht="63.75">
      <c r="A703" s="14"/>
      <c r="B703" s="1" t="s">
        <v>51</v>
      </c>
      <c r="C703" s="3" t="s">
        <v>41</v>
      </c>
      <c r="D703" s="3" t="s">
        <v>16</v>
      </c>
      <c r="E703" s="3" t="s">
        <v>392</v>
      </c>
      <c r="F703" s="3" t="s">
        <v>49</v>
      </c>
      <c r="G703" s="162">
        <f t="shared" si="324"/>
        <v>1687.6</v>
      </c>
      <c r="H703" s="163">
        <f>H704</f>
        <v>1687.6</v>
      </c>
      <c r="I703" s="163">
        <f t="shared" ref="I703:K703" si="332">I704</f>
        <v>0</v>
      </c>
      <c r="J703" s="163">
        <f t="shared" si="332"/>
        <v>0</v>
      </c>
      <c r="K703" s="163">
        <f t="shared" si="332"/>
        <v>0</v>
      </c>
    </row>
    <row r="704" spans="1:11" s="39" customFormat="1">
      <c r="A704" s="14"/>
      <c r="B704" s="1" t="s">
        <v>52</v>
      </c>
      <c r="C704" s="3" t="s">
        <v>41</v>
      </c>
      <c r="D704" s="3" t="s">
        <v>16</v>
      </c>
      <c r="E704" s="3" t="s">
        <v>392</v>
      </c>
      <c r="F704" s="3" t="s">
        <v>50</v>
      </c>
      <c r="G704" s="162">
        <f t="shared" si="324"/>
        <v>1687.6</v>
      </c>
      <c r="H704" s="163">
        <f>'кор-ка пр 8'!I743</f>
        <v>1687.6</v>
      </c>
      <c r="I704" s="163">
        <f>'кор-ка пр 8'!J743</f>
        <v>0</v>
      </c>
      <c r="J704" s="163">
        <f>'кор-ка пр 8'!K743</f>
        <v>0</v>
      </c>
      <c r="K704" s="163">
        <f>'кор-ка пр 8'!L743</f>
        <v>0</v>
      </c>
    </row>
    <row r="705" spans="1:11" s="38" customFormat="1" ht="63.75">
      <c r="A705" s="14"/>
      <c r="B705" s="1" t="s">
        <v>285</v>
      </c>
      <c r="C705" s="3" t="s">
        <v>41</v>
      </c>
      <c r="D705" s="3" t="s">
        <v>16</v>
      </c>
      <c r="E705" s="9" t="s">
        <v>309</v>
      </c>
      <c r="F705" s="3"/>
      <c r="G705" s="162">
        <f t="shared" ref="G705:G708" si="333">SUM(H705:K705)</f>
        <v>0</v>
      </c>
      <c r="H705" s="36">
        <f t="shared" ref="H705:K705" si="334">H706</f>
        <v>0</v>
      </c>
      <c r="I705" s="36">
        <f t="shared" si="334"/>
        <v>0</v>
      </c>
      <c r="J705" s="36">
        <f t="shared" si="334"/>
        <v>0</v>
      </c>
      <c r="K705" s="36">
        <f t="shared" si="334"/>
        <v>0</v>
      </c>
    </row>
    <row r="706" spans="1:11" s="39" customFormat="1" ht="38.25">
      <c r="A706" s="14"/>
      <c r="B706" s="1" t="s">
        <v>286</v>
      </c>
      <c r="C706" s="3" t="s">
        <v>41</v>
      </c>
      <c r="D706" s="3" t="s">
        <v>16</v>
      </c>
      <c r="E706" s="9" t="s">
        <v>311</v>
      </c>
      <c r="F706" s="3"/>
      <c r="G706" s="162">
        <f t="shared" si="333"/>
        <v>0</v>
      </c>
      <c r="H706" s="36">
        <f>H707+H708</f>
        <v>0</v>
      </c>
      <c r="I706" s="36">
        <f t="shared" ref="I706:K706" si="335">I707+I708</f>
        <v>0</v>
      </c>
      <c r="J706" s="36">
        <f t="shared" si="335"/>
        <v>0</v>
      </c>
      <c r="K706" s="36">
        <f t="shared" si="335"/>
        <v>0</v>
      </c>
    </row>
    <row r="707" spans="1:11" s="39" customFormat="1" ht="63.75">
      <c r="A707" s="14"/>
      <c r="B707" s="1" t="s">
        <v>51</v>
      </c>
      <c r="C707" s="3" t="s">
        <v>41</v>
      </c>
      <c r="D707" s="3" t="s">
        <v>16</v>
      </c>
      <c r="E707" s="9" t="s">
        <v>311</v>
      </c>
      <c r="F707" s="3" t="s">
        <v>49</v>
      </c>
      <c r="G707" s="162">
        <f>SUM(H707:K707)</f>
        <v>1047.8</v>
      </c>
      <c r="H707" s="36">
        <f>'кор-ка пр 8'!I747</f>
        <v>1047.8</v>
      </c>
      <c r="I707" s="36">
        <f>'кор-ка пр 8'!J747</f>
        <v>0</v>
      </c>
      <c r="J707" s="36">
        <f>'кор-ка пр 8'!K747</f>
        <v>0</v>
      </c>
      <c r="K707" s="36">
        <v>0</v>
      </c>
    </row>
    <row r="708" spans="1:11" s="39" customFormat="1" ht="21.75" customHeight="1">
      <c r="A708" s="14"/>
      <c r="B708" s="1" t="s">
        <v>73</v>
      </c>
      <c r="C708" s="3" t="s">
        <v>41</v>
      </c>
      <c r="D708" s="3" t="s">
        <v>16</v>
      </c>
      <c r="E708" s="9" t="s">
        <v>311</v>
      </c>
      <c r="F708" s="3" t="s">
        <v>74</v>
      </c>
      <c r="G708" s="162">
        <f t="shared" si="333"/>
        <v>-1047.8</v>
      </c>
      <c r="H708" s="36">
        <f>'кор-ка пр 8'!I749</f>
        <v>-1047.8</v>
      </c>
      <c r="I708" s="36">
        <f>'кор-ка пр 8'!J749</f>
        <v>0</v>
      </c>
      <c r="J708" s="36">
        <f>'кор-ка пр 8'!K749</f>
        <v>0</v>
      </c>
      <c r="K708" s="36">
        <f>'кор-ка пр 8'!L749</f>
        <v>0</v>
      </c>
    </row>
    <row r="709" spans="1:11" s="39" customFormat="1" ht="25.5" hidden="1">
      <c r="A709" s="14"/>
      <c r="B709" s="6" t="s">
        <v>537</v>
      </c>
      <c r="C709" s="4" t="s">
        <v>41</v>
      </c>
      <c r="D709" s="4" t="s">
        <v>19</v>
      </c>
      <c r="E709" s="99"/>
      <c r="F709" s="4"/>
      <c r="G709" s="162">
        <f>SUM(H709:K709)</f>
        <v>0</v>
      </c>
      <c r="H709" s="174">
        <f>H710</f>
        <v>0</v>
      </c>
      <c r="I709" s="174">
        <f t="shared" ref="I709:K711" si="336">I710</f>
        <v>0</v>
      </c>
      <c r="J709" s="174">
        <f t="shared" si="336"/>
        <v>0</v>
      </c>
      <c r="K709" s="174">
        <f t="shared" si="336"/>
        <v>0</v>
      </c>
    </row>
    <row r="710" spans="1:11" s="39" customFormat="1" ht="51" hidden="1">
      <c r="A710" s="14"/>
      <c r="B710" s="1" t="s">
        <v>110</v>
      </c>
      <c r="C710" s="3" t="s">
        <v>41</v>
      </c>
      <c r="D710" s="3" t="s">
        <v>19</v>
      </c>
      <c r="E710" s="9" t="s">
        <v>389</v>
      </c>
      <c r="F710" s="4"/>
      <c r="G710" s="162">
        <f>SUM(H710:K710)</f>
        <v>0</v>
      </c>
      <c r="H710" s="36">
        <f>H711</f>
        <v>0</v>
      </c>
      <c r="I710" s="36">
        <f t="shared" si="336"/>
        <v>0</v>
      </c>
      <c r="J710" s="36">
        <f t="shared" si="336"/>
        <v>0</v>
      </c>
      <c r="K710" s="36">
        <f t="shared" si="336"/>
        <v>0</v>
      </c>
    </row>
    <row r="711" spans="1:11" s="38" customFormat="1" ht="178.5" hidden="1">
      <c r="A711" s="14"/>
      <c r="B711" s="1" t="s">
        <v>363</v>
      </c>
      <c r="C711" s="3" t="s">
        <v>41</v>
      </c>
      <c r="D711" s="3" t="s">
        <v>19</v>
      </c>
      <c r="E711" s="3" t="s">
        <v>520</v>
      </c>
      <c r="F711" s="3"/>
      <c r="G711" s="162">
        <f>SUM(H711:K711)</f>
        <v>0</v>
      </c>
      <c r="H711" s="164">
        <f>H712</f>
        <v>0</v>
      </c>
      <c r="I711" s="164">
        <f>I712</f>
        <v>0</v>
      </c>
      <c r="J711" s="164">
        <f t="shared" si="336"/>
        <v>0</v>
      </c>
      <c r="K711" s="164">
        <f t="shared" si="336"/>
        <v>0</v>
      </c>
    </row>
    <row r="712" spans="1:11" s="38" customFormat="1" ht="89.25" hidden="1">
      <c r="A712" s="14"/>
      <c r="B712" s="1" t="s">
        <v>56</v>
      </c>
      <c r="C712" s="3" t="s">
        <v>41</v>
      </c>
      <c r="D712" s="3" t="s">
        <v>19</v>
      </c>
      <c r="E712" s="3" t="s">
        <v>520</v>
      </c>
      <c r="F712" s="3" t="s">
        <v>57</v>
      </c>
      <c r="G712" s="162">
        <f t="shared" ref="G712:G713" si="337">H712+I712+J712+K712</f>
        <v>0</v>
      </c>
      <c r="H712" s="163">
        <f>H713</f>
        <v>0</v>
      </c>
      <c r="I712" s="163">
        <f>I713</f>
        <v>0</v>
      </c>
      <c r="J712" s="163">
        <f>J713</f>
        <v>0</v>
      </c>
      <c r="K712" s="163">
        <f>K713</f>
        <v>0</v>
      </c>
    </row>
    <row r="713" spans="1:11" ht="38.25" hidden="1">
      <c r="A713" s="14"/>
      <c r="B713" s="1" t="s">
        <v>153</v>
      </c>
      <c r="C713" s="3" t="s">
        <v>41</v>
      </c>
      <c r="D713" s="3" t="s">
        <v>19</v>
      </c>
      <c r="E713" s="3" t="s">
        <v>520</v>
      </c>
      <c r="F713" s="3" t="s">
        <v>154</v>
      </c>
      <c r="G713" s="162">
        <f t="shared" si="337"/>
        <v>0</v>
      </c>
      <c r="H713" s="163">
        <f>'кор-ка пр 8'!I755</f>
        <v>0</v>
      </c>
      <c r="I713" s="163">
        <f>'кор-ка пр 8'!J755</f>
        <v>0</v>
      </c>
      <c r="J713" s="163">
        <f>'кор-ка пр 8'!K755</f>
        <v>0</v>
      </c>
      <c r="K713" s="163">
        <f>'кор-ка пр 8'!L755</f>
        <v>0</v>
      </c>
    </row>
    <row r="714" spans="1:11" hidden="1">
      <c r="A714" s="13"/>
      <c r="B714" s="6" t="s">
        <v>87</v>
      </c>
      <c r="C714" s="4" t="s">
        <v>38</v>
      </c>
      <c r="D714" s="4" t="s">
        <v>15</v>
      </c>
      <c r="E714" s="4"/>
      <c r="F714" s="4"/>
      <c r="G714" s="162">
        <f t="shared" ref="G714:K716" si="338">G715</f>
        <v>0</v>
      </c>
      <c r="H714" s="162">
        <f t="shared" si="338"/>
        <v>0</v>
      </c>
      <c r="I714" s="162">
        <f t="shared" si="338"/>
        <v>0</v>
      </c>
      <c r="J714" s="162">
        <f t="shared" si="338"/>
        <v>0</v>
      </c>
      <c r="K714" s="162">
        <f t="shared" si="338"/>
        <v>0</v>
      </c>
    </row>
    <row r="715" spans="1:11" s="38" customFormat="1" ht="25.5" hidden="1">
      <c r="A715" s="13"/>
      <c r="B715" s="6" t="s">
        <v>32</v>
      </c>
      <c r="C715" s="4" t="s">
        <v>38</v>
      </c>
      <c r="D715" s="4" t="s">
        <v>16</v>
      </c>
      <c r="E715" s="4"/>
      <c r="F715" s="4"/>
      <c r="G715" s="162">
        <f t="shared" ref="G715" si="339">SUM(H715:K715)</f>
        <v>0</v>
      </c>
      <c r="H715" s="162">
        <f>H716</f>
        <v>0</v>
      </c>
      <c r="I715" s="162">
        <f t="shared" si="338"/>
        <v>0</v>
      </c>
      <c r="J715" s="162">
        <f t="shared" si="338"/>
        <v>0</v>
      </c>
      <c r="K715" s="162">
        <f t="shared" si="338"/>
        <v>0</v>
      </c>
    </row>
    <row r="716" spans="1:11" s="39" customFormat="1" ht="38.25" hidden="1">
      <c r="A716" s="14"/>
      <c r="B716" s="1" t="s">
        <v>103</v>
      </c>
      <c r="C716" s="3" t="s">
        <v>38</v>
      </c>
      <c r="D716" s="3" t="s">
        <v>16</v>
      </c>
      <c r="E716" s="3" t="s">
        <v>216</v>
      </c>
      <c r="F716" s="3"/>
      <c r="G716" s="162">
        <f t="shared" ref="G716" si="340">H716+I716+J716+K716</f>
        <v>0</v>
      </c>
      <c r="H716" s="163">
        <f>H717</f>
        <v>0</v>
      </c>
      <c r="I716" s="163">
        <f t="shared" si="338"/>
        <v>0</v>
      </c>
      <c r="J716" s="163">
        <f t="shared" si="338"/>
        <v>0</v>
      </c>
      <c r="K716" s="163">
        <f t="shared" si="338"/>
        <v>0</v>
      </c>
    </row>
    <row r="717" spans="1:11" s="39" customFormat="1" ht="89.25" hidden="1">
      <c r="A717" s="14"/>
      <c r="B717" s="1" t="s">
        <v>124</v>
      </c>
      <c r="C717" s="3" t="s">
        <v>38</v>
      </c>
      <c r="D717" s="3" t="s">
        <v>16</v>
      </c>
      <c r="E717" s="3" t="s">
        <v>218</v>
      </c>
      <c r="F717" s="3"/>
      <c r="G717" s="162">
        <f>H717+I717+J717+K717</f>
        <v>0</v>
      </c>
      <c r="H717" s="163">
        <f t="shared" ref="H717:K718" si="341">H718</f>
        <v>0</v>
      </c>
      <c r="I717" s="163">
        <f t="shared" si="341"/>
        <v>0</v>
      </c>
      <c r="J717" s="163">
        <f t="shared" si="341"/>
        <v>0</v>
      </c>
      <c r="K717" s="163">
        <f t="shared" si="341"/>
        <v>0</v>
      </c>
    </row>
    <row r="718" spans="1:11" s="39" customFormat="1" ht="63.75" hidden="1">
      <c r="A718" s="14"/>
      <c r="B718" s="1" t="s">
        <v>51</v>
      </c>
      <c r="C718" s="3" t="s">
        <v>38</v>
      </c>
      <c r="D718" s="3" t="s">
        <v>16</v>
      </c>
      <c r="E718" s="3" t="s">
        <v>218</v>
      </c>
      <c r="F718" s="3" t="s">
        <v>49</v>
      </c>
      <c r="G718" s="162">
        <f>SUM(H718:K718)</f>
        <v>0</v>
      </c>
      <c r="H718" s="163">
        <f t="shared" si="341"/>
        <v>0</v>
      </c>
      <c r="I718" s="163">
        <f t="shared" si="341"/>
        <v>0</v>
      </c>
      <c r="J718" s="163">
        <f t="shared" si="341"/>
        <v>0</v>
      </c>
      <c r="K718" s="163">
        <f t="shared" si="341"/>
        <v>0</v>
      </c>
    </row>
    <row r="719" spans="1:11" s="39" customFormat="1" hidden="1">
      <c r="A719" s="14"/>
      <c r="B719" s="1" t="s">
        <v>52</v>
      </c>
      <c r="C719" s="3" t="s">
        <v>38</v>
      </c>
      <c r="D719" s="3" t="s">
        <v>16</v>
      </c>
      <c r="E719" s="3" t="s">
        <v>218</v>
      </c>
      <c r="F719" s="3" t="s">
        <v>50</v>
      </c>
      <c r="G719" s="162">
        <f>SUM(H719:K719)</f>
        <v>0</v>
      </c>
      <c r="H719" s="163">
        <f>'кор-ка пр 8'!I762</f>
        <v>0</v>
      </c>
      <c r="I719" s="163">
        <f>'кор-ка пр 8'!J762</f>
        <v>0</v>
      </c>
      <c r="J719" s="163">
        <f>'кор-ка пр 8'!K762</f>
        <v>0</v>
      </c>
      <c r="K719" s="163">
        <f>'кор-ка пр 8'!L762</f>
        <v>0</v>
      </c>
    </row>
    <row r="720" spans="1:11" s="38" customFormat="1" ht="25.5" hidden="1">
      <c r="A720" s="13"/>
      <c r="B720" s="6" t="s">
        <v>236</v>
      </c>
      <c r="C720" s="4" t="s">
        <v>172</v>
      </c>
      <c r="D720" s="4" t="s">
        <v>15</v>
      </c>
      <c r="E720" s="4"/>
      <c r="F720" s="4"/>
      <c r="G720" s="162">
        <f t="shared" ref="G720:K724" si="342">G721</f>
        <v>0</v>
      </c>
      <c r="H720" s="162">
        <f t="shared" si="342"/>
        <v>0</v>
      </c>
      <c r="I720" s="162">
        <f t="shared" si="342"/>
        <v>0</v>
      </c>
      <c r="J720" s="162">
        <f t="shared" si="342"/>
        <v>0</v>
      </c>
      <c r="K720" s="162">
        <f t="shared" si="342"/>
        <v>0</v>
      </c>
    </row>
    <row r="721" spans="1:11" ht="38.25" hidden="1">
      <c r="A721" s="14"/>
      <c r="B721" s="1" t="s">
        <v>237</v>
      </c>
      <c r="C721" s="3" t="s">
        <v>172</v>
      </c>
      <c r="D721" s="3" t="s">
        <v>14</v>
      </c>
      <c r="E721" s="3"/>
      <c r="F721" s="3"/>
      <c r="G721" s="162">
        <f t="shared" si="342"/>
        <v>0</v>
      </c>
      <c r="H721" s="163">
        <f>H722</f>
        <v>0</v>
      </c>
      <c r="I721" s="163">
        <f t="shared" si="342"/>
        <v>0</v>
      </c>
      <c r="J721" s="163">
        <f t="shared" si="342"/>
        <v>0</v>
      </c>
      <c r="K721" s="163">
        <f t="shared" si="342"/>
        <v>0</v>
      </c>
    </row>
    <row r="722" spans="1:11" ht="114.75" hidden="1">
      <c r="A722" s="14"/>
      <c r="B722" s="21" t="s">
        <v>231</v>
      </c>
      <c r="C722" s="3" t="s">
        <v>172</v>
      </c>
      <c r="D722" s="3" t="s">
        <v>14</v>
      </c>
      <c r="E722" s="3" t="s">
        <v>243</v>
      </c>
      <c r="F722" s="3"/>
      <c r="G722" s="162">
        <f t="shared" si="342"/>
        <v>0</v>
      </c>
      <c r="H722" s="163">
        <f t="shared" si="342"/>
        <v>0</v>
      </c>
      <c r="I722" s="163">
        <f t="shared" si="342"/>
        <v>0</v>
      </c>
      <c r="J722" s="163">
        <f t="shared" si="342"/>
        <v>0</v>
      </c>
      <c r="K722" s="163">
        <f t="shared" si="342"/>
        <v>0</v>
      </c>
    </row>
    <row r="723" spans="1:11" ht="25.5" hidden="1">
      <c r="A723" s="14"/>
      <c r="B723" s="1" t="s">
        <v>238</v>
      </c>
      <c r="C723" s="3" t="s">
        <v>172</v>
      </c>
      <c r="D723" s="3" t="s">
        <v>14</v>
      </c>
      <c r="E723" s="3" t="s">
        <v>444</v>
      </c>
      <c r="F723" s="3"/>
      <c r="G723" s="162">
        <f t="shared" si="342"/>
        <v>0</v>
      </c>
      <c r="H723" s="163">
        <f t="shared" si="342"/>
        <v>0</v>
      </c>
      <c r="I723" s="163">
        <f t="shared" si="342"/>
        <v>0</v>
      </c>
      <c r="J723" s="163">
        <f t="shared" si="342"/>
        <v>0</v>
      </c>
      <c r="K723" s="163">
        <f t="shared" si="342"/>
        <v>0</v>
      </c>
    </row>
    <row r="724" spans="1:11" ht="25.5" hidden="1">
      <c r="A724" s="14"/>
      <c r="B724" s="1" t="s">
        <v>239</v>
      </c>
      <c r="C724" s="3" t="s">
        <v>172</v>
      </c>
      <c r="D724" s="3" t="s">
        <v>14</v>
      </c>
      <c r="E724" s="3" t="s">
        <v>445</v>
      </c>
      <c r="F724" s="3" t="s">
        <v>240</v>
      </c>
      <c r="G724" s="162">
        <f>H724</f>
        <v>0</v>
      </c>
      <c r="H724" s="163">
        <f>H725</f>
        <v>0</v>
      </c>
      <c r="I724" s="163">
        <f t="shared" si="342"/>
        <v>0</v>
      </c>
      <c r="J724" s="163">
        <f t="shared" si="342"/>
        <v>0</v>
      </c>
      <c r="K724" s="163">
        <f t="shared" si="342"/>
        <v>0</v>
      </c>
    </row>
    <row r="725" spans="1:11" ht="25.5" hidden="1">
      <c r="A725" s="14"/>
      <c r="B725" s="1" t="s">
        <v>241</v>
      </c>
      <c r="C725" s="3" t="s">
        <v>172</v>
      </c>
      <c r="D725" s="3" t="s">
        <v>14</v>
      </c>
      <c r="E725" s="3" t="s">
        <v>445</v>
      </c>
      <c r="F725" s="3" t="s">
        <v>242</v>
      </c>
      <c r="G725" s="162">
        <f>H725</f>
        <v>0</v>
      </c>
      <c r="H725" s="163">
        <f>'кор-ка пр 8'!I1002</f>
        <v>0</v>
      </c>
      <c r="I725" s="163">
        <v>0</v>
      </c>
      <c r="J725" s="163">
        <v>0</v>
      </c>
      <c r="K725" s="163">
        <v>0</v>
      </c>
    </row>
    <row r="726" spans="1:11" ht="36" customHeight="1">
      <c r="A726" s="13"/>
      <c r="B726" s="2" t="s">
        <v>0</v>
      </c>
      <c r="C726" s="4"/>
      <c r="D726" s="4"/>
      <c r="E726" s="4"/>
      <c r="F726" s="4"/>
      <c r="G726" s="162">
        <f>H726+I726+J726+K726</f>
        <v>93644.299999999988</v>
      </c>
      <c r="H726" s="162">
        <f>H14+H104+H158+H277+H422+H583+H619+H624+H694+H714+H720</f>
        <v>92585</v>
      </c>
      <c r="I726" s="162">
        <f t="shared" ref="I726:K726" si="343">I14+I104+I158+I277+I422+I583+I619+I624+I694+I714+I720</f>
        <v>0</v>
      </c>
      <c r="J726" s="162">
        <f t="shared" si="343"/>
        <v>244.89999999999978</v>
      </c>
      <c r="K726" s="162">
        <f t="shared" si="343"/>
        <v>814.4</v>
      </c>
    </row>
    <row r="727" spans="1:11">
      <c r="G727" s="42"/>
      <c r="H727" s="42"/>
      <c r="I727" s="42"/>
      <c r="J727" s="42"/>
      <c r="K727" s="42"/>
    </row>
    <row r="728" spans="1:11">
      <c r="G728" s="44"/>
      <c r="H728" s="45"/>
      <c r="I728" s="45"/>
      <c r="J728" s="45"/>
      <c r="K728" s="45"/>
    </row>
    <row r="729" spans="1:11">
      <c r="G729" s="44"/>
      <c r="H729" s="45"/>
      <c r="I729" s="45"/>
      <c r="J729" s="45"/>
      <c r="K729" s="45"/>
    </row>
    <row r="730" spans="1:11">
      <c r="G730" s="42"/>
      <c r="H730" s="43"/>
      <c r="I730" s="43"/>
      <c r="J730" s="43"/>
      <c r="K730" s="43"/>
    </row>
    <row r="731" spans="1:11">
      <c r="G731" s="42"/>
      <c r="H731" s="43"/>
      <c r="I731" s="43"/>
      <c r="J731" s="43"/>
      <c r="K731" s="43"/>
    </row>
    <row r="732" spans="1:11">
      <c r="G732" s="42"/>
      <c r="H732" s="43"/>
      <c r="I732" s="43"/>
      <c r="J732" s="43"/>
      <c r="K732" s="43"/>
    </row>
    <row r="733" spans="1:11">
      <c r="G733" s="42"/>
      <c r="H733" s="43"/>
      <c r="I733" s="43"/>
      <c r="J733" s="43"/>
      <c r="K733" s="43"/>
    </row>
    <row r="734" spans="1:11">
      <c r="G734" s="42"/>
      <c r="H734" s="42"/>
      <c r="I734" s="42"/>
      <c r="J734" s="42"/>
      <c r="K734" s="42"/>
    </row>
    <row r="735" spans="1:11">
      <c r="G735" s="42"/>
      <c r="H735" s="42"/>
      <c r="I735" s="42"/>
      <c r="J735" s="42"/>
      <c r="K735" s="42"/>
    </row>
    <row r="736" spans="1:11">
      <c r="G736" s="42"/>
      <c r="H736" s="42"/>
      <c r="I736" s="42"/>
      <c r="J736" s="42"/>
      <c r="K736" s="42"/>
    </row>
    <row r="737" spans="7:11">
      <c r="G737" s="42"/>
      <c r="H737" s="43"/>
      <c r="I737" s="43"/>
      <c r="J737" s="43"/>
      <c r="K737" s="43"/>
    </row>
    <row r="738" spans="7:11">
      <c r="G738" s="42"/>
      <c r="H738" s="43"/>
      <c r="I738" s="42"/>
      <c r="J738" s="42"/>
      <c r="K738" s="42"/>
    </row>
    <row r="749" spans="7:11">
      <c r="G749" s="106"/>
      <c r="H749" s="106"/>
      <c r="I749" s="106"/>
      <c r="J749" s="106"/>
      <c r="K749" s="106"/>
    </row>
  </sheetData>
  <autoFilter ref="A13:N726"/>
  <mergeCells count="9">
    <mergeCell ref="A9:K9"/>
    <mergeCell ref="I4:K4"/>
    <mergeCell ref="J5:K5"/>
    <mergeCell ref="A10:K10"/>
    <mergeCell ref="J1:K1"/>
    <mergeCell ref="H2:K2"/>
    <mergeCell ref="H3:K3"/>
    <mergeCell ref="A7:K7"/>
    <mergeCell ref="A8:K8"/>
  </mergeCells>
  <pageMargins left="0.51181102362204722" right="0.11811023622047245" top="0.15748031496062992" bottom="0.15748031496062992" header="0.31496062992125984" footer="0.31496062992125984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19"/>
  <sheetViews>
    <sheetView view="pageBreakPreview" zoomScale="75" zoomScaleNormal="75" zoomScaleSheetLayoutView="75" workbookViewId="0">
      <pane xSplit="1" ySplit="11" topLeftCell="B623" activePane="bottomRight" state="frozen"/>
      <selection pane="topRight" activeCell="B1" sqref="B1"/>
      <selection pane="bottomLeft" activeCell="A11" sqref="A11"/>
      <selection pane="bottomRight" activeCell="I633" sqref="I633"/>
    </sheetView>
  </sheetViews>
  <sheetFormatPr defaultColWidth="9.140625" defaultRowHeight="12.75"/>
  <cols>
    <col min="1" max="1" width="4.140625" style="40" customWidth="1"/>
    <col min="2" max="2" width="31.85546875" style="40" customWidth="1"/>
    <col min="3" max="3" width="4.42578125" style="40" customWidth="1"/>
    <col min="4" max="4" width="4.85546875" style="40" customWidth="1"/>
    <col min="5" max="5" width="4.28515625" style="40" customWidth="1"/>
    <col min="6" max="6" width="9.140625" style="40" customWidth="1"/>
    <col min="7" max="7" width="5.7109375" style="40" customWidth="1"/>
    <col min="8" max="8" width="12.28515625" style="46" customWidth="1"/>
    <col min="9" max="9" width="14.140625" style="40" customWidth="1"/>
    <col min="10" max="10" width="12.85546875" style="40" customWidth="1"/>
    <col min="11" max="11" width="17.85546875" style="40" customWidth="1"/>
    <col min="12" max="12" width="17.7109375" style="40" customWidth="1"/>
    <col min="13" max="13" width="11.28515625" style="40" bestFit="1" customWidth="1"/>
    <col min="14" max="14" width="9.7109375" style="40" bestFit="1" customWidth="1"/>
    <col min="15" max="15" width="9.28515625" style="40" bestFit="1" customWidth="1"/>
    <col min="16" max="19" width="9.140625" style="40"/>
    <col min="20" max="20" width="9.28515625" style="40" bestFit="1" customWidth="1"/>
    <col min="21" max="16384" width="9.140625" style="40"/>
  </cols>
  <sheetData>
    <row r="1" spans="1:13">
      <c r="K1" s="225" t="s">
        <v>630</v>
      </c>
      <c r="L1" s="225"/>
    </row>
    <row r="2" spans="1:13">
      <c r="I2" s="225" t="s">
        <v>633</v>
      </c>
      <c r="J2" s="224"/>
      <c r="K2" s="224"/>
      <c r="L2" s="224"/>
    </row>
    <row r="3" spans="1:13">
      <c r="I3" s="225" t="s">
        <v>631</v>
      </c>
      <c r="J3" s="228"/>
      <c r="K3" s="228"/>
      <c r="L3" s="228"/>
    </row>
    <row r="4" spans="1:13" ht="15">
      <c r="L4" s="175" t="s">
        <v>632</v>
      </c>
    </row>
    <row r="5" spans="1:13" ht="15">
      <c r="L5" s="175"/>
    </row>
    <row r="6" spans="1:13" ht="15.75">
      <c r="A6" s="222" t="s">
        <v>656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</row>
    <row r="7" spans="1:13" ht="15.75">
      <c r="A7" s="230" t="s">
        <v>533</v>
      </c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</row>
    <row r="8" spans="1:13" ht="15.75">
      <c r="A8" s="222" t="s">
        <v>112</v>
      </c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</row>
    <row r="9" spans="1:13" ht="15.75">
      <c r="A9" s="222" t="s">
        <v>356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</row>
    <row r="10" spans="1:13" ht="15.75">
      <c r="A10" s="90" t="s">
        <v>12</v>
      </c>
      <c r="B10" s="91"/>
      <c r="C10" s="91"/>
      <c r="D10" s="92"/>
      <c r="E10" s="92"/>
      <c r="F10" s="92"/>
      <c r="G10" s="92"/>
      <c r="H10" s="90"/>
      <c r="I10" s="92"/>
      <c r="J10" s="183"/>
      <c r="K10" s="92"/>
      <c r="L10" s="186" t="s">
        <v>11</v>
      </c>
    </row>
    <row r="11" spans="1:13" ht="94.5" customHeight="1">
      <c r="A11" s="170" t="s">
        <v>1</v>
      </c>
      <c r="B11" s="102" t="s">
        <v>3</v>
      </c>
      <c r="C11" s="173" t="s">
        <v>10</v>
      </c>
      <c r="D11" s="173" t="s">
        <v>6</v>
      </c>
      <c r="E11" s="173" t="s">
        <v>7</v>
      </c>
      <c r="F11" s="173" t="s">
        <v>8</v>
      </c>
      <c r="G11" s="172" t="s">
        <v>9</v>
      </c>
      <c r="H11" s="93" t="s">
        <v>4</v>
      </c>
      <c r="I11" s="93" t="s">
        <v>5</v>
      </c>
      <c r="J11" s="93" t="s">
        <v>113</v>
      </c>
      <c r="K11" s="93" t="s">
        <v>114</v>
      </c>
      <c r="L11" s="93" t="s">
        <v>13</v>
      </c>
    </row>
    <row r="12" spans="1:13" s="95" customFormat="1">
      <c r="A12" s="89">
        <v>1</v>
      </c>
      <c r="B12" s="89">
        <v>2</v>
      </c>
      <c r="C12" s="89">
        <v>3</v>
      </c>
      <c r="D12" s="3" t="s">
        <v>403</v>
      </c>
      <c r="E12" s="3" t="s">
        <v>404</v>
      </c>
      <c r="F12" s="89">
        <v>6</v>
      </c>
      <c r="G12" s="89">
        <v>7</v>
      </c>
      <c r="H12" s="94">
        <v>8</v>
      </c>
      <c r="I12" s="89">
        <v>9</v>
      </c>
      <c r="J12" s="89">
        <v>10</v>
      </c>
      <c r="K12" s="89">
        <v>11</v>
      </c>
      <c r="L12" s="89">
        <v>12</v>
      </c>
    </row>
    <row r="13" spans="1:13" s="46" customFormat="1" hidden="1">
      <c r="A13" s="5" t="s">
        <v>148</v>
      </c>
      <c r="B13" s="6" t="s">
        <v>149</v>
      </c>
      <c r="C13" s="7" t="s">
        <v>150</v>
      </c>
      <c r="D13" s="4"/>
      <c r="E13" s="4"/>
      <c r="F13" s="4"/>
      <c r="G13" s="4"/>
      <c r="H13" s="162">
        <f t="shared" ref="H13:H58" si="0">I13+J13+K13+L13</f>
        <v>0</v>
      </c>
      <c r="I13" s="162">
        <f>I14</f>
        <v>0</v>
      </c>
      <c r="J13" s="162">
        <f>J14</f>
        <v>0</v>
      </c>
      <c r="K13" s="162">
        <f>K14</f>
        <v>0</v>
      </c>
      <c r="L13" s="162">
        <f>L14</f>
        <v>0</v>
      </c>
    </row>
    <row r="14" spans="1:13" s="38" customFormat="1" hidden="1">
      <c r="A14" s="98"/>
      <c r="B14" s="6" t="s">
        <v>151</v>
      </c>
      <c r="C14" s="6"/>
      <c r="D14" s="99" t="s">
        <v>14</v>
      </c>
      <c r="E14" s="99" t="s">
        <v>15</v>
      </c>
      <c r="F14" s="99"/>
      <c r="G14" s="99"/>
      <c r="H14" s="165">
        <f t="shared" si="0"/>
        <v>0</v>
      </c>
      <c r="I14" s="165">
        <f>I15+I23+I42</f>
        <v>0</v>
      </c>
      <c r="J14" s="165">
        <f>J15+J23+J42</f>
        <v>0</v>
      </c>
      <c r="K14" s="165">
        <f>K15+K23+K42</f>
        <v>0</v>
      </c>
      <c r="L14" s="165">
        <f>L15+L23+L42</f>
        <v>0</v>
      </c>
      <c r="M14" s="96"/>
    </row>
    <row r="15" spans="1:13" s="38" customFormat="1" ht="51" hidden="1">
      <c r="A15" s="98"/>
      <c r="B15" s="6" t="s">
        <v>152</v>
      </c>
      <c r="C15" s="6"/>
      <c r="D15" s="99" t="s">
        <v>14</v>
      </c>
      <c r="E15" s="99" t="s">
        <v>16</v>
      </c>
      <c r="F15" s="99"/>
      <c r="G15" s="99"/>
      <c r="H15" s="165">
        <f>SUM(I15:L15)</f>
        <v>0</v>
      </c>
      <c r="I15" s="165">
        <f>I16</f>
        <v>0</v>
      </c>
      <c r="J15" s="165">
        <f t="shared" ref="J15:L15" si="1">J16</f>
        <v>0</v>
      </c>
      <c r="K15" s="165">
        <f t="shared" si="1"/>
        <v>0</v>
      </c>
      <c r="L15" s="165">
        <f t="shared" si="1"/>
        <v>0</v>
      </c>
    </row>
    <row r="16" spans="1:13" s="39" customFormat="1" ht="51" hidden="1">
      <c r="A16" s="97"/>
      <c r="B16" s="1" t="s">
        <v>251</v>
      </c>
      <c r="C16" s="1"/>
      <c r="D16" s="9" t="s">
        <v>14</v>
      </c>
      <c r="E16" s="9" t="s">
        <v>16</v>
      </c>
      <c r="F16" s="9" t="s">
        <v>175</v>
      </c>
      <c r="G16" s="9"/>
      <c r="H16" s="164">
        <f>SUM(I16:L16)</f>
        <v>0</v>
      </c>
      <c r="I16" s="164">
        <f>I17</f>
        <v>0</v>
      </c>
      <c r="J16" s="164">
        <f t="shared" ref="J16:L19" si="2">J17</f>
        <v>0</v>
      </c>
      <c r="K16" s="164">
        <f t="shared" si="2"/>
        <v>0</v>
      </c>
      <c r="L16" s="164">
        <f t="shared" si="2"/>
        <v>0</v>
      </c>
      <c r="M16" s="49"/>
    </row>
    <row r="17" spans="1:13" s="39" customFormat="1" ht="38.25" hidden="1">
      <c r="A17" s="97"/>
      <c r="B17" s="1" t="s">
        <v>174</v>
      </c>
      <c r="C17" s="1"/>
      <c r="D17" s="9" t="s">
        <v>14</v>
      </c>
      <c r="E17" s="9" t="s">
        <v>16</v>
      </c>
      <c r="F17" s="9" t="s">
        <v>176</v>
      </c>
      <c r="G17" s="9"/>
      <c r="H17" s="164">
        <f>SUM(I17:L17)</f>
        <v>0</v>
      </c>
      <c r="I17" s="164">
        <f>I18</f>
        <v>0</v>
      </c>
      <c r="J17" s="164">
        <f t="shared" si="2"/>
        <v>0</v>
      </c>
      <c r="K17" s="164">
        <f t="shared" si="2"/>
        <v>0</v>
      </c>
      <c r="L17" s="164">
        <f t="shared" si="2"/>
        <v>0</v>
      </c>
      <c r="M17" s="49"/>
    </row>
    <row r="18" spans="1:13" s="39" customFormat="1" hidden="1">
      <c r="A18" s="97"/>
      <c r="B18" s="1" t="s">
        <v>177</v>
      </c>
      <c r="C18" s="1"/>
      <c r="D18" s="9" t="s">
        <v>14</v>
      </c>
      <c r="E18" s="9" t="s">
        <v>16</v>
      </c>
      <c r="F18" s="9" t="s">
        <v>178</v>
      </c>
      <c r="G18" s="9"/>
      <c r="H18" s="165">
        <f t="shared" si="0"/>
        <v>0</v>
      </c>
      <c r="I18" s="164">
        <f>I19</f>
        <v>0</v>
      </c>
      <c r="J18" s="164">
        <f t="shared" si="2"/>
        <v>0</v>
      </c>
      <c r="K18" s="164">
        <f t="shared" si="2"/>
        <v>0</v>
      </c>
      <c r="L18" s="164">
        <f t="shared" si="2"/>
        <v>0</v>
      </c>
    </row>
    <row r="19" spans="1:13" s="39" customFormat="1" ht="89.25" hidden="1">
      <c r="A19" s="97"/>
      <c r="B19" s="1" t="s">
        <v>56</v>
      </c>
      <c r="C19" s="1"/>
      <c r="D19" s="9" t="s">
        <v>14</v>
      </c>
      <c r="E19" s="9" t="s">
        <v>16</v>
      </c>
      <c r="F19" s="9" t="s">
        <v>178</v>
      </c>
      <c r="G19" s="9" t="s">
        <v>57</v>
      </c>
      <c r="H19" s="165">
        <f>I19+J19+K19+L19</f>
        <v>0</v>
      </c>
      <c r="I19" s="164">
        <f>I20</f>
        <v>0</v>
      </c>
      <c r="J19" s="164">
        <f t="shared" si="2"/>
        <v>0</v>
      </c>
      <c r="K19" s="164">
        <f t="shared" si="2"/>
        <v>0</v>
      </c>
      <c r="L19" s="164">
        <f t="shared" si="2"/>
        <v>0</v>
      </c>
    </row>
    <row r="20" spans="1:13" s="39" customFormat="1" ht="38.25" hidden="1">
      <c r="A20" s="97"/>
      <c r="B20" s="1" t="s">
        <v>153</v>
      </c>
      <c r="C20" s="1"/>
      <c r="D20" s="9" t="s">
        <v>14</v>
      </c>
      <c r="E20" s="9" t="s">
        <v>16</v>
      </c>
      <c r="F20" s="9" t="s">
        <v>178</v>
      </c>
      <c r="G20" s="9" t="s">
        <v>154</v>
      </c>
      <c r="H20" s="165">
        <f t="shared" si="0"/>
        <v>0</v>
      </c>
      <c r="I20" s="164">
        <f>I21+I22</f>
        <v>0</v>
      </c>
      <c r="J20" s="164">
        <f t="shared" ref="J20:L20" si="3">J21+J22</f>
        <v>0</v>
      </c>
      <c r="K20" s="164">
        <f t="shared" si="3"/>
        <v>0</v>
      </c>
      <c r="L20" s="164">
        <f t="shared" si="3"/>
        <v>0</v>
      </c>
    </row>
    <row r="21" spans="1:13" s="39" customFormat="1" ht="51" hidden="1">
      <c r="A21" s="97"/>
      <c r="B21" s="1" t="s">
        <v>155</v>
      </c>
      <c r="C21" s="1"/>
      <c r="D21" s="9" t="s">
        <v>14</v>
      </c>
      <c r="E21" s="9" t="s">
        <v>16</v>
      </c>
      <c r="F21" s="9" t="s">
        <v>178</v>
      </c>
      <c r="G21" s="9" t="s">
        <v>156</v>
      </c>
      <c r="H21" s="165">
        <f t="shared" si="0"/>
        <v>0</v>
      </c>
      <c r="I21" s="164">
        <v>0</v>
      </c>
      <c r="J21" s="164">
        <v>0</v>
      </c>
      <c r="K21" s="164">
        <v>0</v>
      </c>
      <c r="L21" s="164">
        <v>0</v>
      </c>
    </row>
    <row r="22" spans="1:13" s="39" customFormat="1" ht="51" hidden="1">
      <c r="A22" s="97"/>
      <c r="B22" s="1" t="s">
        <v>157</v>
      </c>
      <c r="C22" s="1"/>
      <c r="D22" s="9" t="s">
        <v>14</v>
      </c>
      <c r="E22" s="9" t="s">
        <v>16</v>
      </c>
      <c r="F22" s="9" t="s">
        <v>178</v>
      </c>
      <c r="G22" s="9" t="s">
        <v>158</v>
      </c>
      <c r="H22" s="165">
        <f t="shared" si="0"/>
        <v>0</v>
      </c>
      <c r="I22" s="164">
        <v>0</v>
      </c>
      <c r="J22" s="164">
        <v>0</v>
      </c>
      <c r="K22" s="164">
        <v>0</v>
      </c>
      <c r="L22" s="164">
        <v>0</v>
      </c>
    </row>
    <row r="23" spans="1:13" s="38" customFormat="1" ht="76.5" hidden="1">
      <c r="A23" s="98"/>
      <c r="B23" s="6" t="s">
        <v>159</v>
      </c>
      <c r="C23" s="6"/>
      <c r="D23" s="99" t="s">
        <v>14</v>
      </c>
      <c r="E23" s="99" t="s">
        <v>17</v>
      </c>
      <c r="F23" s="99"/>
      <c r="G23" s="99"/>
      <c r="H23" s="165">
        <f t="shared" si="0"/>
        <v>0</v>
      </c>
      <c r="I23" s="165">
        <f>I24</f>
        <v>0</v>
      </c>
      <c r="J23" s="165">
        <f t="shared" ref="J23:L27" si="4">J24</f>
        <v>0</v>
      </c>
      <c r="K23" s="165">
        <f t="shared" si="4"/>
        <v>0</v>
      </c>
      <c r="L23" s="165">
        <f t="shared" si="4"/>
        <v>0</v>
      </c>
      <c r="M23" s="96"/>
    </row>
    <row r="24" spans="1:13" s="39" customFormat="1" ht="51" hidden="1">
      <c r="A24" s="97"/>
      <c r="B24" s="1" t="s">
        <v>251</v>
      </c>
      <c r="C24" s="6"/>
      <c r="D24" s="9" t="s">
        <v>14</v>
      </c>
      <c r="E24" s="9" t="s">
        <v>17</v>
      </c>
      <c r="F24" s="9" t="s">
        <v>175</v>
      </c>
      <c r="G24" s="99"/>
      <c r="H24" s="165">
        <f>H25</f>
        <v>0</v>
      </c>
      <c r="I24" s="164">
        <f>I25</f>
        <v>0</v>
      </c>
      <c r="J24" s="164">
        <f t="shared" si="4"/>
        <v>0</v>
      </c>
      <c r="K24" s="164">
        <f t="shared" si="4"/>
        <v>0</v>
      </c>
      <c r="L24" s="164">
        <f t="shared" si="4"/>
        <v>0</v>
      </c>
    </row>
    <row r="25" spans="1:13" s="39" customFormat="1" ht="38.25" hidden="1">
      <c r="A25" s="97"/>
      <c r="B25" s="1" t="s">
        <v>174</v>
      </c>
      <c r="C25" s="1"/>
      <c r="D25" s="9" t="s">
        <v>14</v>
      </c>
      <c r="E25" s="9" t="s">
        <v>17</v>
      </c>
      <c r="F25" s="9" t="s">
        <v>176</v>
      </c>
      <c r="G25" s="9"/>
      <c r="H25" s="165">
        <f>I25+J25+K25+L25</f>
        <v>0</v>
      </c>
      <c r="I25" s="164">
        <f>I26+I37</f>
        <v>0</v>
      </c>
      <c r="J25" s="164">
        <f t="shared" si="4"/>
        <v>0</v>
      </c>
      <c r="K25" s="164">
        <f t="shared" si="4"/>
        <v>0</v>
      </c>
      <c r="L25" s="164">
        <f t="shared" si="4"/>
        <v>0</v>
      </c>
    </row>
    <row r="26" spans="1:13" s="39" customFormat="1" ht="25.5" hidden="1">
      <c r="A26" s="97"/>
      <c r="B26" s="1" t="s">
        <v>179</v>
      </c>
      <c r="C26" s="1"/>
      <c r="D26" s="9" t="s">
        <v>14</v>
      </c>
      <c r="E26" s="9" t="s">
        <v>17</v>
      </c>
      <c r="F26" s="9" t="s">
        <v>180</v>
      </c>
      <c r="G26" s="9"/>
      <c r="H26" s="165">
        <f t="shared" si="0"/>
        <v>0</v>
      </c>
      <c r="I26" s="164">
        <f>I27+I31+I34</f>
        <v>0</v>
      </c>
      <c r="J26" s="164">
        <f t="shared" si="4"/>
        <v>0</v>
      </c>
      <c r="K26" s="164">
        <f t="shared" si="4"/>
        <v>0</v>
      </c>
      <c r="L26" s="164">
        <f t="shared" si="4"/>
        <v>0</v>
      </c>
    </row>
    <row r="27" spans="1:13" s="39" customFormat="1" ht="89.25" hidden="1">
      <c r="A27" s="97"/>
      <c r="B27" s="1" t="s">
        <v>56</v>
      </c>
      <c r="C27" s="1"/>
      <c r="D27" s="9" t="s">
        <v>14</v>
      </c>
      <c r="E27" s="9" t="s">
        <v>17</v>
      </c>
      <c r="F27" s="9" t="s">
        <v>180</v>
      </c>
      <c r="G27" s="9" t="s">
        <v>57</v>
      </c>
      <c r="H27" s="165">
        <f t="shared" si="0"/>
        <v>0</v>
      </c>
      <c r="I27" s="164">
        <f>I28</f>
        <v>0</v>
      </c>
      <c r="J27" s="164">
        <f t="shared" si="4"/>
        <v>0</v>
      </c>
      <c r="K27" s="164">
        <f t="shared" si="4"/>
        <v>0</v>
      </c>
      <c r="L27" s="164">
        <f t="shared" si="4"/>
        <v>0</v>
      </c>
    </row>
    <row r="28" spans="1:13" s="39" customFormat="1" ht="38.25" hidden="1">
      <c r="A28" s="97"/>
      <c r="B28" s="1" t="s">
        <v>153</v>
      </c>
      <c r="C28" s="1"/>
      <c r="D28" s="9" t="s">
        <v>14</v>
      </c>
      <c r="E28" s="9" t="s">
        <v>17</v>
      </c>
      <c r="F28" s="9" t="s">
        <v>180</v>
      </c>
      <c r="G28" s="9" t="s">
        <v>154</v>
      </c>
      <c r="H28" s="165">
        <f>I28+J28+K28+L28</f>
        <v>0</v>
      </c>
      <c r="I28" s="164">
        <f>I29+I30</f>
        <v>0</v>
      </c>
      <c r="J28" s="164">
        <f>J29+J30</f>
        <v>0</v>
      </c>
      <c r="K28" s="164">
        <f>K29+K30</f>
        <v>0</v>
      </c>
      <c r="L28" s="164">
        <f>L29+L30</f>
        <v>0</v>
      </c>
    </row>
    <row r="29" spans="1:13" s="39" customFormat="1" ht="51" hidden="1">
      <c r="A29" s="97"/>
      <c r="B29" s="1" t="s">
        <v>155</v>
      </c>
      <c r="C29" s="1"/>
      <c r="D29" s="9" t="s">
        <v>14</v>
      </c>
      <c r="E29" s="9" t="s">
        <v>17</v>
      </c>
      <c r="F29" s="9" t="s">
        <v>180</v>
      </c>
      <c r="G29" s="9" t="s">
        <v>156</v>
      </c>
      <c r="H29" s="165">
        <f t="shared" si="0"/>
        <v>0</v>
      </c>
      <c r="I29" s="164">
        <v>0</v>
      </c>
      <c r="J29" s="164">
        <v>0</v>
      </c>
      <c r="K29" s="164">
        <v>0</v>
      </c>
      <c r="L29" s="164">
        <v>0</v>
      </c>
    </row>
    <row r="30" spans="1:13" s="39" customFormat="1" ht="51" hidden="1">
      <c r="A30" s="97"/>
      <c r="B30" s="1" t="s">
        <v>157</v>
      </c>
      <c r="C30" s="1"/>
      <c r="D30" s="9" t="s">
        <v>14</v>
      </c>
      <c r="E30" s="9" t="s">
        <v>17</v>
      </c>
      <c r="F30" s="9" t="s">
        <v>180</v>
      </c>
      <c r="G30" s="9" t="s">
        <v>158</v>
      </c>
      <c r="H30" s="165">
        <f t="shared" si="0"/>
        <v>0</v>
      </c>
      <c r="I30" s="164">
        <v>0</v>
      </c>
      <c r="J30" s="164">
        <v>0</v>
      </c>
      <c r="K30" s="164">
        <v>0</v>
      </c>
      <c r="L30" s="164">
        <v>0</v>
      </c>
    </row>
    <row r="31" spans="1:13" s="39" customFormat="1" ht="38.25" hidden="1">
      <c r="A31" s="97"/>
      <c r="B31" s="1" t="s">
        <v>88</v>
      </c>
      <c r="C31" s="1"/>
      <c r="D31" s="9" t="s">
        <v>14</v>
      </c>
      <c r="E31" s="9" t="s">
        <v>17</v>
      </c>
      <c r="F31" s="9" t="s">
        <v>180</v>
      </c>
      <c r="G31" s="9" t="s">
        <v>59</v>
      </c>
      <c r="H31" s="165">
        <f t="shared" si="0"/>
        <v>0</v>
      </c>
      <c r="I31" s="164">
        <f>I32</f>
        <v>0</v>
      </c>
      <c r="J31" s="164">
        <f t="shared" ref="J31:L32" si="5">J32</f>
        <v>0</v>
      </c>
      <c r="K31" s="164">
        <f t="shared" si="5"/>
        <v>0</v>
      </c>
      <c r="L31" s="164">
        <f t="shared" si="5"/>
        <v>0</v>
      </c>
    </row>
    <row r="32" spans="1:13" s="39" customFormat="1" ht="38.25" hidden="1">
      <c r="A32" s="97"/>
      <c r="B32" s="1" t="s">
        <v>160</v>
      </c>
      <c r="C32" s="1"/>
      <c r="D32" s="9" t="s">
        <v>14</v>
      </c>
      <c r="E32" s="9" t="s">
        <v>17</v>
      </c>
      <c r="F32" s="9" t="s">
        <v>180</v>
      </c>
      <c r="G32" s="9" t="s">
        <v>61</v>
      </c>
      <c r="H32" s="165">
        <f t="shared" si="0"/>
        <v>0</v>
      </c>
      <c r="I32" s="164">
        <f>I33</f>
        <v>0</v>
      </c>
      <c r="J32" s="164">
        <f t="shared" si="5"/>
        <v>0</v>
      </c>
      <c r="K32" s="164">
        <f t="shared" si="5"/>
        <v>0</v>
      </c>
      <c r="L32" s="164">
        <f t="shared" si="5"/>
        <v>0</v>
      </c>
    </row>
    <row r="33" spans="1:12" s="39" customFormat="1" ht="38.25" hidden="1">
      <c r="A33" s="97"/>
      <c r="B33" s="1" t="s">
        <v>62</v>
      </c>
      <c r="C33" s="1"/>
      <c r="D33" s="9" t="s">
        <v>14</v>
      </c>
      <c r="E33" s="9" t="s">
        <v>17</v>
      </c>
      <c r="F33" s="9" t="s">
        <v>180</v>
      </c>
      <c r="G33" s="9" t="s">
        <v>63</v>
      </c>
      <c r="H33" s="165">
        <f t="shared" si="0"/>
        <v>0</v>
      </c>
      <c r="I33" s="164">
        <v>0</v>
      </c>
      <c r="J33" s="164">
        <v>0</v>
      </c>
      <c r="K33" s="164">
        <v>0</v>
      </c>
      <c r="L33" s="164">
        <v>0</v>
      </c>
    </row>
    <row r="34" spans="1:12" s="39" customFormat="1" hidden="1">
      <c r="A34" s="11"/>
      <c r="B34" s="37" t="s">
        <v>73</v>
      </c>
      <c r="C34" s="7"/>
      <c r="D34" s="9" t="s">
        <v>14</v>
      </c>
      <c r="E34" s="9" t="s">
        <v>17</v>
      </c>
      <c r="F34" s="9" t="s">
        <v>180</v>
      </c>
      <c r="G34" s="3" t="s">
        <v>74</v>
      </c>
      <c r="H34" s="162">
        <f t="shared" si="0"/>
        <v>0</v>
      </c>
      <c r="I34" s="163">
        <f>I35</f>
        <v>0</v>
      </c>
      <c r="J34" s="163">
        <f t="shared" ref="J34:L35" si="6">J35</f>
        <v>0</v>
      </c>
      <c r="K34" s="163">
        <f t="shared" si="6"/>
        <v>0</v>
      </c>
      <c r="L34" s="163">
        <f t="shared" si="6"/>
        <v>0</v>
      </c>
    </row>
    <row r="35" spans="1:12" s="39" customFormat="1" ht="25.5" hidden="1">
      <c r="A35" s="11"/>
      <c r="B35" s="37" t="s">
        <v>75</v>
      </c>
      <c r="C35" s="7"/>
      <c r="D35" s="9" t="s">
        <v>14</v>
      </c>
      <c r="E35" s="9" t="s">
        <v>17</v>
      </c>
      <c r="F35" s="9" t="s">
        <v>180</v>
      </c>
      <c r="G35" s="3" t="s">
        <v>76</v>
      </c>
      <c r="H35" s="162">
        <f t="shared" si="0"/>
        <v>0</v>
      </c>
      <c r="I35" s="163">
        <f>I36</f>
        <v>0</v>
      </c>
      <c r="J35" s="163">
        <f t="shared" si="6"/>
        <v>0</v>
      </c>
      <c r="K35" s="163">
        <f t="shared" si="6"/>
        <v>0</v>
      </c>
      <c r="L35" s="163">
        <f t="shared" si="6"/>
        <v>0</v>
      </c>
    </row>
    <row r="36" spans="1:12" s="39" customFormat="1" ht="26.25" hidden="1">
      <c r="A36" s="11"/>
      <c r="B36" s="37" t="s">
        <v>77</v>
      </c>
      <c r="C36" s="171"/>
      <c r="D36" s="9" t="s">
        <v>14</v>
      </c>
      <c r="E36" s="9" t="s">
        <v>17</v>
      </c>
      <c r="F36" s="9" t="s">
        <v>180</v>
      </c>
      <c r="G36" s="3" t="s">
        <v>78</v>
      </c>
      <c r="H36" s="162">
        <f t="shared" si="0"/>
        <v>0</v>
      </c>
      <c r="I36" s="163">
        <v>0</v>
      </c>
      <c r="J36" s="163">
        <v>0</v>
      </c>
      <c r="K36" s="163">
        <v>0</v>
      </c>
      <c r="L36" s="163">
        <v>0</v>
      </c>
    </row>
    <row r="37" spans="1:12" s="39" customFormat="1" ht="25.5" hidden="1">
      <c r="A37" s="97"/>
      <c r="B37" s="1" t="s">
        <v>161</v>
      </c>
      <c r="C37" s="1"/>
      <c r="D37" s="9" t="s">
        <v>14</v>
      </c>
      <c r="E37" s="9" t="s">
        <v>17</v>
      </c>
      <c r="F37" s="9" t="s">
        <v>181</v>
      </c>
      <c r="G37" s="9"/>
      <c r="H37" s="165">
        <f t="shared" si="0"/>
        <v>0</v>
      </c>
      <c r="I37" s="164">
        <f>I38</f>
        <v>0</v>
      </c>
      <c r="J37" s="164">
        <f t="shared" ref="J37:L38" si="7">J38</f>
        <v>0</v>
      </c>
      <c r="K37" s="164">
        <f t="shared" si="7"/>
        <v>0</v>
      </c>
      <c r="L37" s="164">
        <f t="shared" si="7"/>
        <v>0</v>
      </c>
    </row>
    <row r="38" spans="1:12" s="39" customFormat="1" ht="89.25" hidden="1">
      <c r="A38" s="97"/>
      <c r="B38" s="1" t="s">
        <v>56</v>
      </c>
      <c r="C38" s="1"/>
      <c r="D38" s="9" t="s">
        <v>14</v>
      </c>
      <c r="E38" s="9" t="s">
        <v>17</v>
      </c>
      <c r="F38" s="9" t="s">
        <v>181</v>
      </c>
      <c r="G38" s="9" t="s">
        <v>57</v>
      </c>
      <c r="H38" s="165">
        <f t="shared" si="0"/>
        <v>0</v>
      </c>
      <c r="I38" s="164">
        <f>I39</f>
        <v>0</v>
      </c>
      <c r="J38" s="164">
        <f t="shared" si="7"/>
        <v>0</v>
      </c>
      <c r="K38" s="164">
        <f t="shared" si="7"/>
        <v>0</v>
      </c>
      <c r="L38" s="164">
        <f t="shared" si="7"/>
        <v>0</v>
      </c>
    </row>
    <row r="39" spans="1:12" s="39" customFormat="1" ht="38.25" hidden="1">
      <c r="A39" s="97"/>
      <c r="B39" s="1" t="s">
        <v>153</v>
      </c>
      <c r="C39" s="1"/>
      <c r="D39" s="9" t="s">
        <v>14</v>
      </c>
      <c r="E39" s="9" t="s">
        <v>17</v>
      </c>
      <c r="F39" s="9" t="s">
        <v>181</v>
      </c>
      <c r="G39" s="9" t="s">
        <v>154</v>
      </c>
      <c r="H39" s="165">
        <f t="shared" si="0"/>
        <v>0</v>
      </c>
      <c r="I39" s="164">
        <f>I40+I41</f>
        <v>0</v>
      </c>
      <c r="J39" s="164">
        <f>J40+J41</f>
        <v>0</v>
      </c>
      <c r="K39" s="164">
        <f>K40+K41</f>
        <v>0</v>
      </c>
      <c r="L39" s="164">
        <f>L40+L41</f>
        <v>0</v>
      </c>
    </row>
    <row r="40" spans="1:12" s="39" customFormat="1" ht="51" hidden="1">
      <c r="A40" s="97"/>
      <c r="B40" s="1" t="s">
        <v>155</v>
      </c>
      <c r="C40" s="1"/>
      <c r="D40" s="9" t="s">
        <v>14</v>
      </c>
      <c r="E40" s="9" t="s">
        <v>17</v>
      </c>
      <c r="F40" s="9" t="s">
        <v>181</v>
      </c>
      <c r="G40" s="9" t="s">
        <v>156</v>
      </c>
      <c r="H40" s="165">
        <f t="shared" si="0"/>
        <v>0</v>
      </c>
      <c r="I40" s="164">
        <v>0</v>
      </c>
      <c r="J40" s="164">
        <v>0</v>
      </c>
      <c r="K40" s="164">
        <v>0</v>
      </c>
      <c r="L40" s="164">
        <v>0</v>
      </c>
    </row>
    <row r="41" spans="1:12" s="39" customFormat="1" ht="51" hidden="1">
      <c r="A41" s="97"/>
      <c r="B41" s="1" t="s">
        <v>157</v>
      </c>
      <c r="C41" s="1"/>
      <c r="D41" s="9" t="s">
        <v>14</v>
      </c>
      <c r="E41" s="9" t="s">
        <v>17</v>
      </c>
      <c r="F41" s="9" t="s">
        <v>181</v>
      </c>
      <c r="G41" s="9" t="s">
        <v>158</v>
      </c>
      <c r="H41" s="165">
        <f t="shared" si="0"/>
        <v>0</v>
      </c>
      <c r="I41" s="164">
        <v>0</v>
      </c>
      <c r="J41" s="164">
        <v>0</v>
      </c>
      <c r="K41" s="164">
        <v>0</v>
      </c>
      <c r="L41" s="164">
        <v>0</v>
      </c>
    </row>
    <row r="42" spans="1:12" s="38" customFormat="1" ht="63.75" hidden="1">
      <c r="A42" s="98"/>
      <c r="B42" s="6" t="s">
        <v>162</v>
      </c>
      <c r="C42" s="6"/>
      <c r="D42" s="4" t="s">
        <v>14</v>
      </c>
      <c r="E42" s="4" t="s">
        <v>163</v>
      </c>
      <c r="F42" s="4"/>
      <c r="G42" s="4"/>
      <c r="H42" s="162">
        <f>SUM(I42:L42)</f>
        <v>0</v>
      </c>
      <c r="I42" s="162">
        <f>I43</f>
        <v>0</v>
      </c>
      <c r="J42" s="162">
        <f t="shared" ref="J42:L44" si="8">J43</f>
        <v>0</v>
      </c>
      <c r="K42" s="162">
        <f t="shared" si="8"/>
        <v>0</v>
      </c>
      <c r="L42" s="162">
        <f t="shared" si="8"/>
        <v>0</v>
      </c>
    </row>
    <row r="43" spans="1:12" s="38" customFormat="1" ht="51" hidden="1">
      <c r="A43" s="98"/>
      <c r="B43" s="1" t="s">
        <v>129</v>
      </c>
      <c r="C43" s="6"/>
      <c r="D43" s="9" t="s">
        <v>14</v>
      </c>
      <c r="E43" s="9" t="s">
        <v>163</v>
      </c>
      <c r="F43" s="9" t="s">
        <v>175</v>
      </c>
      <c r="G43" s="4"/>
      <c r="H43" s="162">
        <f>SUM(I43:L43)</f>
        <v>0</v>
      </c>
      <c r="I43" s="163">
        <f>I44</f>
        <v>0</v>
      </c>
      <c r="J43" s="163">
        <f t="shared" si="8"/>
        <v>0</v>
      </c>
      <c r="K43" s="163">
        <f t="shared" si="8"/>
        <v>0</v>
      </c>
      <c r="L43" s="163">
        <f t="shared" si="8"/>
        <v>0</v>
      </c>
    </row>
    <row r="44" spans="1:12" s="38" customFormat="1" ht="38.25" hidden="1">
      <c r="A44" s="98"/>
      <c r="B44" s="1" t="s">
        <v>174</v>
      </c>
      <c r="C44" s="1"/>
      <c r="D44" s="9" t="s">
        <v>14</v>
      </c>
      <c r="E44" s="9" t="s">
        <v>163</v>
      </c>
      <c r="F44" s="9" t="s">
        <v>176</v>
      </c>
      <c r="G44" s="4"/>
      <c r="H44" s="162">
        <f>SUM(I44:L44)</f>
        <v>0</v>
      </c>
      <c r="I44" s="163">
        <f>I45+I53</f>
        <v>0</v>
      </c>
      <c r="J44" s="163">
        <f t="shared" si="8"/>
        <v>0</v>
      </c>
      <c r="K44" s="163">
        <f t="shared" si="8"/>
        <v>0</v>
      </c>
      <c r="L44" s="163">
        <f t="shared" si="8"/>
        <v>0</v>
      </c>
    </row>
    <row r="45" spans="1:12" s="38" customFormat="1" ht="25.5" hidden="1">
      <c r="A45" s="98"/>
      <c r="B45" s="1" t="s">
        <v>179</v>
      </c>
      <c r="C45" s="1"/>
      <c r="D45" s="9" t="s">
        <v>14</v>
      </c>
      <c r="E45" s="9" t="s">
        <v>163</v>
      </c>
      <c r="F45" s="9" t="s">
        <v>180</v>
      </c>
      <c r="G45" s="4"/>
      <c r="H45" s="162">
        <f>SUM(I45:L45)</f>
        <v>0</v>
      </c>
      <c r="I45" s="163">
        <f>I46+I50</f>
        <v>0</v>
      </c>
      <c r="J45" s="163">
        <f t="shared" ref="J45:L45" si="9">J46+J50</f>
        <v>0</v>
      </c>
      <c r="K45" s="163">
        <f t="shared" si="9"/>
        <v>0</v>
      </c>
      <c r="L45" s="163">
        <f t="shared" si="9"/>
        <v>0</v>
      </c>
    </row>
    <row r="46" spans="1:12" s="39" customFormat="1" ht="89.25" hidden="1">
      <c r="A46" s="97"/>
      <c r="B46" s="1" t="s">
        <v>56</v>
      </c>
      <c r="C46" s="1"/>
      <c r="D46" s="9" t="s">
        <v>14</v>
      </c>
      <c r="E46" s="9" t="s">
        <v>163</v>
      </c>
      <c r="F46" s="9" t="s">
        <v>180</v>
      </c>
      <c r="G46" s="3" t="s">
        <v>57</v>
      </c>
      <c r="H46" s="162">
        <f t="shared" ref="H46:H52" si="10">I46+J46+K46+L46</f>
        <v>0</v>
      </c>
      <c r="I46" s="163">
        <f>I47</f>
        <v>0</v>
      </c>
      <c r="J46" s="163">
        <f>J47</f>
        <v>0</v>
      </c>
      <c r="K46" s="163">
        <f>K47</f>
        <v>0</v>
      </c>
      <c r="L46" s="163">
        <f>L47</f>
        <v>0</v>
      </c>
    </row>
    <row r="47" spans="1:12" s="39" customFormat="1" ht="38.25" hidden="1">
      <c r="A47" s="97"/>
      <c r="B47" s="1" t="s">
        <v>153</v>
      </c>
      <c r="C47" s="1"/>
      <c r="D47" s="9" t="s">
        <v>14</v>
      </c>
      <c r="E47" s="9" t="s">
        <v>163</v>
      </c>
      <c r="F47" s="9" t="s">
        <v>180</v>
      </c>
      <c r="G47" s="3" t="s">
        <v>154</v>
      </c>
      <c r="H47" s="162">
        <f t="shared" si="10"/>
        <v>0</v>
      </c>
      <c r="I47" s="163">
        <f>I48+I49</f>
        <v>0</v>
      </c>
      <c r="J47" s="163">
        <f>J48+J49</f>
        <v>0</v>
      </c>
      <c r="K47" s="163">
        <f>K48+K49</f>
        <v>0</v>
      </c>
      <c r="L47" s="163">
        <f>L48+L49</f>
        <v>0</v>
      </c>
    </row>
    <row r="48" spans="1:12" s="39" customFormat="1" ht="51" hidden="1">
      <c r="A48" s="97"/>
      <c r="B48" s="1" t="s">
        <v>155</v>
      </c>
      <c r="C48" s="1"/>
      <c r="D48" s="9" t="s">
        <v>14</v>
      </c>
      <c r="E48" s="9" t="s">
        <v>163</v>
      </c>
      <c r="F48" s="9" t="s">
        <v>180</v>
      </c>
      <c r="G48" s="3" t="s">
        <v>156</v>
      </c>
      <c r="H48" s="162">
        <f t="shared" si="10"/>
        <v>0</v>
      </c>
      <c r="I48" s="163">
        <v>0</v>
      </c>
      <c r="J48" s="163">
        <v>0</v>
      </c>
      <c r="K48" s="163">
        <v>0</v>
      </c>
      <c r="L48" s="163">
        <v>0</v>
      </c>
    </row>
    <row r="49" spans="1:14" s="39" customFormat="1" ht="51" hidden="1">
      <c r="A49" s="97"/>
      <c r="B49" s="1" t="s">
        <v>157</v>
      </c>
      <c r="C49" s="1"/>
      <c r="D49" s="9" t="s">
        <v>14</v>
      </c>
      <c r="E49" s="9" t="s">
        <v>163</v>
      </c>
      <c r="F49" s="9" t="s">
        <v>180</v>
      </c>
      <c r="G49" s="3" t="s">
        <v>158</v>
      </c>
      <c r="H49" s="162">
        <f t="shared" si="10"/>
        <v>0</v>
      </c>
      <c r="I49" s="163">
        <v>0</v>
      </c>
      <c r="J49" s="163">
        <v>0</v>
      </c>
      <c r="K49" s="163">
        <v>0</v>
      </c>
      <c r="L49" s="163">
        <v>0</v>
      </c>
    </row>
    <row r="50" spans="1:14" s="39" customFormat="1" ht="25.5" hidden="1">
      <c r="A50" s="97"/>
      <c r="B50" s="1" t="s">
        <v>58</v>
      </c>
      <c r="C50" s="1"/>
      <c r="D50" s="9" t="s">
        <v>14</v>
      </c>
      <c r="E50" s="9" t="s">
        <v>163</v>
      </c>
      <c r="F50" s="9" t="s">
        <v>180</v>
      </c>
      <c r="G50" s="3" t="s">
        <v>59</v>
      </c>
      <c r="H50" s="162">
        <f t="shared" si="10"/>
        <v>0</v>
      </c>
      <c r="I50" s="163">
        <f>I51</f>
        <v>0</v>
      </c>
      <c r="J50" s="163">
        <f t="shared" ref="I50:L51" si="11">J51</f>
        <v>0</v>
      </c>
      <c r="K50" s="163">
        <f t="shared" si="11"/>
        <v>0</v>
      </c>
      <c r="L50" s="163">
        <f t="shared" si="11"/>
        <v>0</v>
      </c>
    </row>
    <row r="51" spans="1:14" s="39" customFormat="1" ht="38.25" hidden="1">
      <c r="A51" s="97"/>
      <c r="B51" s="1" t="s">
        <v>160</v>
      </c>
      <c r="C51" s="1"/>
      <c r="D51" s="9" t="s">
        <v>14</v>
      </c>
      <c r="E51" s="9" t="s">
        <v>163</v>
      </c>
      <c r="F51" s="9" t="s">
        <v>180</v>
      </c>
      <c r="G51" s="3" t="s">
        <v>61</v>
      </c>
      <c r="H51" s="162">
        <f t="shared" si="10"/>
        <v>0</v>
      </c>
      <c r="I51" s="163">
        <f t="shared" si="11"/>
        <v>0</v>
      </c>
      <c r="J51" s="163">
        <f t="shared" si="11"/>
        <v>0</v>
      </c>
      <c r="K51" s="163">
        <f t="shared" si="11"/>
        <v>0</v>
      </c>
      <c r="L51" s="163">
        <f t="shared" si="11"/>
        <v>0</v>
      </c>
    </row>
    <row r="52" spans="1:14" s="39" customFormat="1" ht="38.25" hidden="1">
      <c r="A52" s="97"/>
      <c r="B52" s="1" t="s">
        <v>62</v>
      </c>
      <c r="C52" s="1"/>
      <c r="D52" s="9" t="s">
        <v>14</v>
      </c>
      <c r="E52" s="9" t="s">
        <v>163</v>
      </c>
      <c r="F52" s="9" t="s">
        <v>180</v>
      </c>
      <c r="G52" s="3" t="s">
        <v>63</v>
      </c>
      <c r="H52" s="162">
        <f t="shared" si="10"/>
        <v>0</v>
      </c>
      <c r="I52" s="163">
        <v>0</v>
      </c>
      <c r="J52" s="163">
        <v>0</v>
      </c>
      <c r="K52" s="163">
        <v>0</v>
      </c>
      <c r="L52" s="163">
        <v>0</v>
      </c>
    </row>
    <row r="53" spans="1:14" s="39" customFormat="1" ht="38.25" hidden="1">
      <c r="A53" s="97"/>
      <c r="B53" s="1" t="s">
        <v>164</v>
      </c>
      <c r="C53" s="1"/>
      <c r="D53" s="3" t="s">
        <v>14</v>
      </c>
      <c r="E53" s="3" t="s">
        <v>163</v>
      </c>
      <c r="F53" s="3" t="s">
        <v>182</v>
      </c>
      <c r="G53" s="3"/>
      <c r="H53" s="162">
        <f>I53+J53+K53+L53</f>
        <v>0</v>
      </c>
      <c r="I53" s="163">
        <f>I54</f>
        <v>0</v>
      </c>
      <c r="J53" s="163">
        <f t="shared" ref="I53:L54" si="12">J54</f>
        <v>0</v>
      </c>
      <c r="K53" s="163">
        <f t="shared" si="12"/>
        <v>0</v>
      </c>
      <c r="L53" s="163">
        <f t="shared" si="12"/>
        <v>0</v>
      </c>
    </row>
    <row r="54" spans="1:14" s="39" customFormat="1" ht="89.25" hidden="1">
      <c r="A54" s="97"/>
      <c r="B54" s="1" t="s">
        <v>56</v>
      </c>
      <c r="C54" s="1"/>
      <c r="D54" s="3" t="s">
        <v>14</v>
      </c>
      <c r="E54" s="3" t="s">
        <v>163</v>
      </c>
      <c r="F54" s="3" t="s">
        <v>182</v>
      </c>
      <c r="G54" s="3" t="s">
        <v>57</v>
      </c>
      <c r="H54" s="162">
        <f>I54+J54+K54+L54</f>
        <v>0</v>
      </c>
      <c r="I54" s="163">
        <f t="shared" si="12"/>
        <v>0</v>
      </c>
      <c r="J54" s="163">
        <f t="shared" si="12"/>
        <v>0</v>
      </c>
      <c r="K54" s="163">
        <f t="shared" si="12"/>
        <v>0</v>
      </c>
      <c r="L54" s="163">
        <f t="shared" si="12"/>
        <v>0</v>
      </c>
      <c r="N54" s="49"/>
    </row>
    <row r="55" spans="1:14" s="39" customFormat="1" ht="38.25" hidden="1">
      <c r="A55" s="97"/>
      <c r="B55" s="1" t="s">
        <v>153</v>
      </c>
      <c r="C55" s="1"/>
      <c r="D55" s="3" t="s">
        <v>14</v>
      </c>
      <c r="E55" s="3" t="s">
        <v>163</v>
      </c>
      <c r="F55" s="3" t="s">
        <v>182</v>
      </c>
      <c r="G55" s="3" t="s">
        <v>154</v>
      </c>
      <c r="H55" s="162">
        <f>I55+J55+K55+L55</f>
        <v>0</v>
      </c>
      <c r="I55" s="163">
        <f>I56+I57</f>
        <v>0</v>
      </c>
      <c r="J55" s="163">
        <f>J56+J57</f>
        <v>0</v>
      </c>
      <c r="K55" s="163">
        <f>K56+K57</f>
        <v>0</v>
      </c>
      <c r="L55" s="163">
        <f>L56+L57</f>
        <v>0</v>
      </c>
    </row>
    <row r="56" spans="1:14" s="39" customFormat="1" ht="51" hidden="1">
      <c r="A56" s="97"/>
      <c r="B56" s="1" t="s">
        <v>155</v>
      </c>
      <c r="C56" s="1"/>
      <c r="D56" s="3" t="s">
        <v>14</v>
      </c>
      <c r="E56" s="3" t="s">
        <v>163</v>
      </c>
      <c r="F56" s="3" t="s">
        <v>182</v>
      </c>
      <c r="G56" s="3" t="s">
        <v>156</v>
      </c>
      <c r="H56" s="162">
        <f>I56+J56+K56+L56</f>
        <v>0</v>
      </c>
      <c r="I56" s="163">
        <v>0</v>
      </c>
      <c r="J56" s="163">
        <v>0</v>
      </c>
      <c r="K56" s="163">
        <v>0</v>
      </c>
      <c r="L56" s="163">
        <v>0</v>
      </c>
    </row>
    <row r="57" spans="1:14" s="39" customFormat="1" ht="51" hidden="1">
      <c r="A57" s="97"/>
      <c r="B57" s="1" t="s">
        <v>157</v>
      </c>
      <c r="C57" s="1"/>
      <c r="D57" s="3" t="s">
        <v>14</v>
      </c>
      <c r="E57" s="3" t="s">
        <v>163</v>
      </c>
      <c r="F57" s="3" t="s">
        <v>182</v>
      </c>
      <c r="G57" s="3" t="s">
        <v>158</v>
      </c>
      <c r="H57" s="162">
        <f>I57+J57+K57+L57</f>
        <v>0</v>
      </c>
      <c r="I57" s="163">
        <v>0</v>
      </c>
      <c r="J57" s="163">
        <v>0</v>
      </c>
      <c r="K57" s="163">
        <v>0</v>
      </c>
      <c r="L57" s="163">
        <v>0</v>
      </c>
    </row>
    <row r="58" spans="1:14" s="39" customFormat="1">
      <c r="A58" s="5" t="s">
        <v>165</v>
      </c>
      <c r="B58" s="6" t="s">
        <v>166</v>
      </c>
      <c r="C58" s="7" t="s">
        <v>167</v>
      </c>
      <c r="D58" s="4"/>
      <c r="E58" s="4"/>
      <c r="F58" s="4"/>
      <c r="G58" s="4"/>
      <c r="H58" s="162">
        <f t="shared" si="0"/>
        <v>76515.299999999988</v>
      </c>
      <c r="I58" s="162">
        <f>I59+I133+I208+I343+I529+I621+I666+I673+I731+I757</f>
        <v>75082.599999999991</v>
      </c>
      <c r="J58" s="162">
        <f>J59+J133+J208+J343+J529+J621+J666+J673+J731+J757</f>
        <v>0</v>
      </c>
      <c r="K58" s="162">
        <f>K59+K133+K208+K343+K529+K621+K666+K673+K731+K757</f>
        <v>1130.3999999999999</v>
      </c>
      <c r="L58" s="162">
        <f>L59+L133+L208+L343+L529+L621+L666+L673+L731+L757</f>
        <v>302.3</v>
      </c>
      <c r="N58" s="103"/>
    </row>
    <row r="59" spans="1:14" s="38" customFormat="1">
      <c r="A59" s="5"/>
      <c r="B59" s="2" t="s">
        <v>151</v>
      </c>
      <c r="C59" s="6"/>
      <c r="D59" s="4" t="s">
        <v>14</v>
      </c>
      <c r="E59" s="4" t="s">
        <v>15</v>
      </c>
      <c r="F59" s="4"/>
      <c r="G59" s="4"/>
      <c r="H59" s="162">
        <f>I59+J59+K59+L59</f>
        <v>244.39999999999998</v>
      </c>
      <c r="I59" s="162">
        <f>I60+I72+I92</f>
        <v>244.39999999999998</v>
      </c>
      <c r="J59" s="162">
        <f>J60+J72+J92</f>
        <v>0</v>
      </c>
      <c r="K59" s="162">
        <f>K60+K72+K92</f>
        <v>0</v>
      </c>
      <c r="L59" s="162">
        <f>L60+L72+L92</f>
        <v>0</v>
      </c>
    </row>
    <row r="60" spans="1:14" s="38" customFormat="1" ht="51" hidden="1">
      <c r="A60" s="5"/>
      <c r="B60" s="6" t="s">
        <v>168</v>
      </c>
      <c r="C60" s="7"/>
      <c r="D60" s="4" t="s">
        <v>14</v>
      </c>
      <c r="E60" s="4" t="s">
        <v>16</v>
      </c>
      <c r="F60" s="4"/>
      <c r="G60" s="4"/>
      <c r="H60" s="162">
        <f>SUM(I60:L60)</f>
        <v>0</v>
      </c>
      <c r="I60" s="162">
        <f>I61</f>
        <v>0</v>
      </c>
      <c r="J60" s="162">
        <f t="shared" ref="J60:L62" si="13">J61</f>
        <v>0</v>
      </c>
      <c r="K60" s="162">
        <f t="shared" si="13"/>
        <v>0</v>
      </c>
      <c r="L60" s="162">
        <f t="shared" si="13"/>
        <v>0</v>
      </c>
      <c r="M60" s="104"/>
    </row>
    <row r="61" spans="1:14" s="38" customFormat="1" ht="51" hidden="1">
      <c r="A61" s="5"/>
      <c r="B61" s="1" t="s">
        <v>251</v>
      </c>
      <c r="C61" s="6"/>
      <c r="D61" s="3" t="s">
        <v>14</v>
      </c>
      <c r="E61" s="3" t="s">
        <v>16</v>
      </c>
      <c r="F61" s="9" t="s">
        <v>175</v>
      </c>
      <c r="G61" s="4"/>
      <c r="H61" s="162">
        <f>SUM(I61:L61)</f>
        <v>0</v>
      </c>
      <c r="I61" s="163">
        <f>I62</f>
        <v>0</v>
      </c>
      <c r="J61" s="163">
        <f t="shared" si="13"/>
        <v>0</v>
      </c>
      <c r="K61" s="163">
        <f t="shared" si="13"/>
        <v>0</v>
      </c>
      <c r="L61" s="163">
        <f t="shared" si="13"/>
        <v>0</v>
      </c>
      <c r="M61" s="104"/>
    </row>
    <row r="62" spans="1:14" s="38" customFormat="1" ht="38.25" hidden="1">
      <c r="A62" s="5"/>
      <c r="B62" s="1" t="s">
        <v>174</v>
      </c>
      <c r="C62" s="1"/>
      <c r="D62" s="3" t="s">
        <v>14</v>
      </c>
      <c r="E62" s="3" t="s">
        <v>16</v>
      </c>
      <c r="F62" s="9" t="s">
        <v>176</v>
      </c>
      <c r="G62" s="4"/>
      <c r="H62" s="162">
        <f>SUM(I62:L62)</f>
        <v>0</v>
      </c>
      <c r="I62" s="163">
        <f>I63</f>
        <v>0</v>
      </c>
      <c r="J62" s="163">
        <f t="shared" si="13"/>
        <v>0</v>
      </c>
      <c r="K62" s="163">
        <f t="shared" si="13"/>
        <v>0</v>
      </c>
      <c r="L62" s="163">
        <f t="shared" si="13"/>
        <v>0</v>
      </c>
      <c r="M62" s="104"/>
    </row>
    <row r="63" spans="1:14" s="38" customFormat="1" ht="25.5" hidden="1">
      <c r="A63" s="5"/>
      <c r="B63" s="1" t="s">
        <v>179</v>
      </c>
      <c r="C63" s="1"/>
      <c r="D63" s="3" t="s">
        <v>14</v>
      </c>
      <c r="E63" s="3" t="s">
        <v>16</v>
      </c>
      <c r="F63" s="9" t="s">
        <v>180</v>
      </c>
      <c r="G63" s="4"/>
      <c r="H63" s="162">
        <f>SUM(I63:L63)</f>
        <v>0</v>
      </c>
      <c r="I63" s="163">
        <f>I64+I68</f>
        <v>0</v>
      </c>
      <c r="J63" s="163">
        <f t="shared" ref="J63:L63" si="14">J64+J68</f>
        <v>0</v>
      </c>
      <c r="K63" s="163">
        <f t="shared" si="14"/>
        <v>0</v>
      </c>
      <c r="L63" s="163">
        <f t="shared" si="14"/>
        <v>0</v>
      </c>
      <c r="M63" s="104"/>
      <c r="N63" s="96"/>
    </row>
    <row r="64" spans="1:14" s="39" customFormat="1" ht="89.25" hidden="1">
      <c r="A64" s="11"/>
      <c r="B64" s="1" t="s">
        <v>56</v>
      </c>
      <c r="C64" s="7"/>
      <c r="D64" s="3" t="s">
        <v>14</v>
      </c>
      <c r="E64" s="3" t="s">
        <v>16</v>
      </c>
      <c r="F64" s="9" t="s">
        <v>180</v>
      </c>
      <c r="G64" s="3" t="s">
        <v>57</v>
      </c>
      <c r="H64" s="162">
        <f t="shared" ref="H64:H71" si="15">I64+J64+K64+L64</f>
        <v>0</v>
      </c>
      <c r="I64" s="163">
        <f>I65</f>
        <v>0</v>
      </c>
      <c r="J64" s="163">
        <f>J65</f>
        <v>0</v>
      </c>
      <c r="K64" s="163">
        <f>K65</f>
        <v>0</v>
      </c>
      <c r="L64" s="163">
        <f>L65</f>
        <v>0</v>
      </c>
    </row>
    <row r="65" spans="1:12" s="39" customFormat="1" ht="39" hidden="1">
      <c r="A65" s="11"/>
      <c r="B65" s="1" t="s">
        <v>153</v>
      </c>
      <c r="C65" s="217"/>
      <c r="D65" s="3" t="s">
        <v>14</v>
      </c>
      <c r="E65" s="3" t="s">
        <v>16</v>
      </c>
      <c r="F65" s="9" t="s">
        <v>180</v>
      </c>
      <c r="G65" s="3" t="s">
        <v>154</v>
      </c>
      <c r="H65" s="162">
        <f t="shared" si="15"/>
        <v>0</v>
      </c>
      <c r="I65" s="163">
        <f>I66+I67</f>
        <v>0</v>
      </c>
      <c r="J65" s="163">
        <f t="shared" ref="J65:L65" si="16">J66+J67</f>
        <v>0</v>
      </c>
      <c r="K65" s="163">
        <f t="shared" si="16"/>
        <v>0</v>
      </c>
      <c r="L65" s="163">
        <f t="shared" si="16"/>
        <v>0</v>
      </c>
    </row>
    <row r="66" spans="1:12" s="39" customFormat="1" ht="51" hidden="1">
      <c r="A66" s="11"/>
      <c r="B66" s="1" t="s">
        <v>155</v>
      </c>
      <c r="C66" s="7"/>
      <c r="D66" s="3" t="s">
        <v>14</v>
      </c>
      <c r="E66" s="3" t="s">
        <v>16</v>
      </c>
      <c r="F66" s="9" t="s">
        <v>180</v>
      </c>
      <c r="G66" s="3" t="s">
        <v>156</v>
      </c>
      <c r="H66" s="162">
        <f t="shared" si="15"/>
        <v>0</v>
      </c>
      <c r="I66" s="163">
        <v>0</v>
      </c>
      <c r="J66" s="163">
        <v>0</v>
      </c>
      <c r="K66" s="163">
        <v>0</v>
      </c>
      <c r="L66" s="163">
        <v>0</v>
      </c>
    </row>
    <row r="67" spans="1:12" s="39" customFormat="1" ht="51.75" hidden="1">
      <c r="A67" s="11"/>
      <c r="B67" s="1" t="s">
        <v>157</v>
      </c>
      <c r="C67" s="217"/>
      <c r="D67" s="3" t="s">
        <v>14</v>
      </c>
      <c r="E67" s="3" t="s">
        <v>16</v>
      </c>
      <c r="F67" s="9" t="s">
        <v>180</v>
      </c>
      <c r="G67" s="3" t="s">
        <v>158</v>
      </c>
      <c r="H67" s="162">
        <f t="shared" si="15"/>
        <v>0</v>
      </c>
      <c r="I67" s="163">
        <v>0</v>
      </c>
      <c r="J67" s="163">
        <v>0</v>
      </c>
      <c r="K67" s="163">
        <v>0</v>
      </c>
      <c r="L67" s="163">
        <v>0</v>
      </c>
    </row>
    <row r="68" spans="1:12" s="39" customFormat="1" ht="38.25" hidden="1">
      <c r="A68" s="11"/>
      <c r="B68" s="1" t="s">
        <v>88</v>
      </c>
      <c r="C68" s="7"/>
      <c r="D68" s="3" t="s">
        <v>14</v>
      </c>
      <c r="E68" s="3" t="s">
        <v>16</v>
      </c>
      <c r="F68" s="9" t="s">
        <v>180</v>
      </c>
      <c r="G68" s="3" t="s">
        <v>59</v>
      </c>
      <c r="H68" s="162">
        <f t="shared" si="15"/>
        <v>0</v>
      </c>
      <c r="I68" s="163">
        <f>I69</f>
        <v>0</v>
      </c>
      <c r="J68" s="163">
        <f>J69</f>
        <v>0</v>
      </c>
      <c r="K68" s="163">
        <f>K69</f>
        <v>0</v>
      </c>
      <c r="L68" s="163">
        <f>L69</f>
        <v>0</v>
      </c>
    </row>
    <row r="69" spans="1:12" s="39" customFormat="1" ht="38.25" hidden="1">
      <c r="A69" s="11"/>
      <c r="B69" s="1" t="s">
        <v>60</v>
      </c>
      <c r="C69" s="7"/>
      <c r="D69" s="3" t="s">
        <v>14</v>
      </c>
      <c r="E69" s="3" t="s">
        <v>16</v>
      </c>
      <c r="F69" s="9" t="s">
        <v>180</v>
      </c>
      <c r="G69" s="3" t="s">
        <v>61</v>
      </c>
      <c r="H69" s="162">
        <f t="shared" si="15"/>
        <v>0</v>
      </c>
      <c r="I69" s="163">
        <f>I70+I71</f>
        <v>0</v>
      </c>
      <c r="J69" s="163">
        <f t="shared" ref="J69:L69" si="17">J70+J71</f>
        <v>0</v>
      </c>
      <c r="K69" s="163">
        <f t="shared" si="17"/>
        <v>0</v>
      </c>
      <c r="L69" s="163">
        <f t="shared" si="17"/>
        <v>0</v>
      </c>
    </row>
    <row r="70" spans="1:12" s="39" customFormat="1" ht="38.25" hidden="1">
      <c r="A70" s="11"/>
      <c r="B70" s="1" t="s">
        <v>65</v>
      </c>
      <c r="C70" s="7"/>
      <c r="D70" s="3" t="s">
        <v>14</v>
      </c>
      <c r="E70" s="3" t="s">
        <v>16</v>
      </c>
      <c r="F70" s="9" t="s">
        <v>180</v>
      </c>
      <c r="G70" s="3" t="s">
        <v>64</v>
      </c>
      <c r="H70" s="162">
        <f t="shared" si="15"/>
        <v>0</v>
      </c>
      <c r="I70" s="163">
        <v>0</v>
      </c>
      <c r="J70" s="163">
        <v>0</v>
      </c>
      <c r="K70" s="163">
        <v>0</v>
      </c>
      <c r="L70" s="163">
        <v>0</v>
      </c>
    </row>
    <row r="71" spans="1:12" s="39" customFormat="1" ht="38.25" hidden="1">
      <c r="A71" s="11"/>
      <c r="B71" s="1" t="s">
        <v>62</v>
      </c>
      <c r="C71" s="7"/>
      <c r="D71" s="3" t="s">
        <v>14</v>
      </c>
      <c r="E71" s="3" t="s">
        <v>16</v>
      </c>
      <c r="F71" s="9" t="s">
        <v>180</v>
      </c>
      <c r="G71" s="3" t="s">
        <v>63</v>
      </c>
      <c r="H71" s="162">
        <f t="shared" si="15"/>
        <v>0</v>
      </c>
      <c r="I71" s="163">
        <v>0</v>
      </c>
      <c r="J71" s="163">
        <v>0</v>
      </c>
      <c r="K71" s="163">
        <v>0</v>
      </c>
      <c r="L71" s="163">
        <v>0</v>
      </c>
    </row>
    <row r="72" spans="1:12" s="38" customFormat="1" ht="76.5" hidden="1">
      <c r="A72" s="5"/>
      <c r="B72" s="6" t="s">
        <v>169</v>
      </c>
      <c r="C72" s="7"/>
      <c r="D72" s="4" t="s">
        <v>14</v>
      </c>
      <c r="E72" s="4" t="s">
        <v>18</v>
      </c>
      <c r="F72" s="4"/>
      <c r="G72" s="4"/>
      <c r="H72" s="162">
        <f>SUM(I72:L72)</f>
        <v>0</v>
      </c>
      <c r="I72" s="162">
        <f>I73</f>
        <v>0</v>
      </c>
      <c r="J72" s="162">
        <f t="shared" ref="J72:L74" si="18">J73</f>
        <v>0</v>
      </c>
      <c r="K72" s="162">
        <f t="shared" si="18"/>
        <v>0</v>
      </c>
      <c r="L72" s="162">
        <f t="shared" si="18"/>
        <v>0</v>
      </c>
    </row>
    <row r="73" spans="1:12" s="38" customFormat="1" ht="51" hidden="1">
      <c r="A73" s="5"/>
      <c r="B73" s="1" t="s">
        <v>251</v>
      </c>
      <c r="C73" s="6"/>
      <c r="D73" s="3" t="s">
        <v>14</v>
      </c>
      <c r="E73" s="3" t="s">
        <v>18</v>
      </c>
      <c r="F73" s="9" t="s">
        <v>175</v>
      </c>
      <c r="G73" s="4"/>
      <c r="H73" s="162">
        <f>SUM(I73:L73)</f>
        <v>0</v>
      </c>
      <c r="I73" s="163">
        <f>I74</f>
        <v>0</v>
      </c>
      <c r="J73" s="163">
        <f t="shared" si="18"/>
        <v>0</v>
      </c>
      <c r="K73" s="163">
        <f t="shared" si="18"/>
        <v>0</v>
      </c>
      <c r="L73" s="163">
        <f t="shared" si="18"/>
        <v>0</v>
      </c>
    </row>
    <row r="74" spans="1:12" s="38" customFormat="1" ht="38.25" hidden="1">
      <c r="A74" s="5"/>
      <c r="B74" s="1" t="s">
        <v>174</v>
      </c>
      <c r="C74" s="1"/>
      <c r="D74" s="3" t="s">
        <v>14</v>
      </c>
      <c r="E74" s="3" t="s">
        <v>18</v>
      </c>
      <c r="F74" s="9" t="s">
        <v>176</v>
      </c>
      <c r="G74" s="4"/>
      <c r="H74" s="162">
        <f>SUM(I74:L74)</f>
        <v>0</v>
      </c>
      <c r="I74" s="163">
        <f>I75+I87</f>
        <v>0</v>
      </c>
      <c r="J74" s="163">
        <f t="shared" si="18"/>
        <v>0</v>
      </c>
      <c r="K74" s="163">
        <f t="shared" si="18"/>
        <v>0</v>
      </c>
      <c r="L74" s="163">
        <f t="shared" si="18"/>
        <v>0</v>
      </c>
    </row>
    <row r="75" spans="1:12" s="38" customFormat="1" ht="25.5" hidden="1">
      <c r="A75" s="5"/>
      <c r="B75" s="1" t="s">
        <v>179</v>
      </c>
      <c r="C75" s="1"/>
      <c r="D75" s="3" t="s">
        <v>14</v>
      </c>
      <c r="E75" s="3" t="s">
        <v>18</v>
      </c>
      <c r="F75" s="9" t="s">
        <v>180</v>
      </c>
      <c r="G75" s="4"/>
      <c r="H75" s="162">
        <f>SUM(I75:L75)</f>
        <v>0</v>
      </c>
      <c r="I75" s="163">
        <f>I76+I80+I84</f>
        <v>0</v>
      </c>
      <c r="J75" s="163">
        <f t="shared" ref="J75:L75" si="19">J76+J80+J84</f>
        <v>0</v>
      </c>
      <c r="K75" s="163">
        <f t="shared" si="19"/>
        <v>0</v>
      </c>
      <c r="L75" s="163">
        <f t="shared" si="19"/>
        <v>0</v>
      </c>
    </row>
    <row r="76" spans="1:12" s="39" customFormat="1" ht="89.25" hidden="1">
      <c r="A76" s="11"/>
      <c r="B76" s="1" t="s">
        <v>56</v>
      </c>
      <c r="C76" s="7"/>
      <c r="D76" s="3" t="s">
        <v>14</v>
      </c>
      <c r="E76" s="3" t="s">
        <v>18</v>
      </c>
      <c r="F76" s="9" t="s">
        <v>180</v>
      </c>
      <c r="G76" s="3" t="s">
        <v>57</v>
      </c>
      <c r="H76" s="162">
        <f t="shared" ref="H76:H133" si="20">I76+J76+K76+L76</f>
        <v>0</v>
      </c>
      <c r="I76" s="163">
        <f>I77</f>
        <v>0</v>
      </c>
      <c r="J76" s="163">
        <f>J77</f>
        <v>0</v>
      </c>
      <c r="K76" s="163">
        <f>K77</f>
        <v>0</v>
      </c>
      <c r="L76" s="163">
        <f>L77</f>
        <v>0</v>
      </c>
    </row>
    <row r="77" spans="1:12" s="39" customFormat="1" ht="38.25" hidden="1">
      <c r="A77" s="11"/>
      <c r="B77" s="1" t="s">
        <v>153</v>
      </c>
      <c r="C77" s="7"/>
      <c r="D77" s="3" t="s">
        <v>14</v>
      </c>
      <c r="E77" s="3" t="s">
        <v>18</v>
      </c>
      <c r="F77" s="9" t="s">
        <v>180</v>
      </c>
      <c r="G77" s="3" t="s">
        <v>154</v>
      </c>
      <c r="H77" s="162">
        <f t="shared" si="20"/>
        <v>0</v>
      </c>
      <c r="I77" s="163">
        <f>I78+I79</f>
        <v>0</v>
      </c>
      <c r="J77" s="163">
        <f>J78+J79</f>
        <v>0</v>
      </c>
      <c r="K77" s="163">
        <f>K78+K79</f>
        <v>0</v>
      </c>
      <c r="L77" s="163">
        <f>L78+L79</f>
        <v>0</v>
      </c>
    </row>
    <row r="78" spans="1:12" s="39" customFormat="1" ht="51" hidden="1">
      <c r="A78" s="11"/>
      <c r="B78" s="1" t="s">
        <v>155</v>
      </c>
      <c r="C78" s="7"/>
      <c r="D78" s="3" t="s">
        <v>14</v>
      </c>
      <c r="E78" s="3" t="s">
        <v>18</v>
      </c>
      <c r="F78" s="9" t="s">
        <v>180</v>
      </c>
      <c r="G78" s="3" t="s">
        <v>156</v>
      </c>
      <c r="H78" s="162">
        <f t="shared" si="20"/>
        <v>0</v>
      </c>
      <c r="I78" s="163">
        <v>0</v>
      </c>
      <c r="J78" s="163">
        <v>0</v>
      </c>
      <c r="K78" s="163">
        <v>0</v>
      </c>
      <c r="L78" s="163">
        <v>0</v>
      </c>
    </row>
    <row r="79" spans="1:12" s="39" customFormat="1" ht="51" hidden="1">
      <c r="A79" s="11"/>
      <c r="B79" s="1" t="s">
        <v>157</v>
      </c>
      <c r="C79" s="7"/>
      <c r="D79" s="3" t="s">
        <v>14</v>
      </c>
      <c r="E79" s="3" t="s">
        <v>18</v>
      </c>
      <c r="F79" s="9" t="s">
        <v>180</v>
      </c>
      <c r="G79" s="3" t="s">
        <v>158</v>
      </c>
      <c r="H79" s="162">
        <f t="shared" si="20"/>
        <v>0</v>
      </c>
      <c r="I79" s="163">
        <v>0</v>
      </c>
      <c r="J79" s="163">
        <v>0</v>
      </c>
      <c r="K79" s="163">
        <v>0</v>
      </c>
      <c r="L79" s="163">
        <v>0</v>
      </c>
    </row>
    <row r="80" spans="1:12" s="39" customFormat="1" ht="25.5" hidden="1">
      <c r="A80" s="11"/>
      <c r="B80" s="1" t="s">
        <v>58</v>
      </c>
      <c r="C80" s="7"/>
      <c r="D80" s="3" t="s">
        <v>14</v>
      </c>
      <c r="E80" s="3" t="s">
        <v>18</v>
      </c>
      <c r="F80" s="9" t="s">
        <v>180</v>
      </c>
      <c r="G80" s="3" t="s">
        <v>59</v>
      </c>
      <c r="H80" s="162">
        <f t="shared" si="20"/>
        <v>0</v>
      </c>
      <c r="I80" s="163">
        <f>I81</f>
        <v>0</v>
      </c>
      <c r="J80" s="163">
        <f>J81</f>
        <v>0</v>
      </c>
      <c r="K80" s="163">
        <f>K81</f>
        <v>0</v>
      </c>
      <c r="L80" s="163">
        <f>L81</f>
        <v>0</v>
      </c>
    </row>
    <row r="81" spans="1:12" s="39" customFormat="1" ht="38.25" hidden="1">
      <c r="A81" s="11"/>
      <c r="B81" s="1" t="s">
        <v>60</v>
      </c>
      <c r="C81" s="7"/>
      <c r="D81" s="3" t="s">
        <v>14</v>
      </c>
      <c r="E81" s="3" t="s">
        <v>18</v>
      </c>
      <c r="F81" s="9" t="s">
        <v>180</v>
      </c>
      <c r="G81" s="3" t="s">
        <v>61</v>
      </c>
      <c r="H81" s="162">
        <f t="shared" si="20"/>
        <v>0</v>
      </c>
      <c r="I81" s="163">
        <f>I82+I83</f>
        <v>0</v>
      </c>
      <c r="J81" s="163">
        <f t="shared" ref="J81:L81" si="21">J82+J83</f>
        <v>0</v>
      </c>
      <c r="K81" s="163">
        <f t="shared" si="21"/>
        <v>0</v>
      </c>
      <c r="L81" s="163">
        <f t="shared" si="21"/>
        <v>0</v>
      </c>
    </row>
    <row r="82" spans="1:12" s="39" customFormat="1" ht="38.25" hidden="1">
      <c r="A82" s="11"/>
      <c r="B82" s="1" t="s">
        <v>65</v>
      </c>
      <c r="C82" s="7"/>
      <c r="D82" s="3" t="s">
        <v>14</v>
      </c>
      <c r="E82" s="3" t="s">
        <v>18</v>
      </c>
      <c r="F82" s="9" t="s">
        <v>180</v>
      </c>
      <c r="G82" s="3" t="s">
        <v>64</v>
      </c>
      <c r="H82" s="162">
        <f t="shared" si="20"/>
        <v>0</v>
      </c>
      <c r="I82" s="163">
        <v>0</v>
      </c>
      <c r="J82" s="163">
        <v>0</v>
      </c>
      <c r="K82" s="163">
        <v>0</v>
      </c>
      <c r="L82" s="163">
        <v>0</v>
      </c>
    </row>
    <row r="83" spans="1:12" s="39" customFormat="1" ht="38.25" hidden="1">
      <c r="A83" s="11"/>
      <c r="B83" s="1" t="s">
        <v>62</v>
      </c>
      <c r="C83" s="7"/>
      <c r="D83" s="3" t="s">
        <v>14</v>
      </c>
      <c r="E83" s="3" t="s">
        <v>18</v>
      </c>
      <c r="F83" s="9" t="s">
        <v>180</v>
      </c>
      <c r="G83" s="3" t="s">
        <v>63</v>
      </c>
      <c r="H83" s="162">
        <f t="shared" si="20"/>
        <v>0</v>
      </c>
      <c r="I83" s="163">
        <v>0</v>
      </c>
      <c r="J83" s="163">
        <v>0</v>
      </c>
      <c r="K83" s="163">
        <v>0</v>
      </c>
      <c r="L83" s="163">
        <v>0</v>
      </c>
    </row>
    <row r="84" spans="1:12" s="39" customFormat="1" hidden="1">
      <c r="A84" s="11"/>
      <c r="B84" s="37" t="s">
        <v>73</v>
      </c>
      <c r="C84" s="7"/>
      <c r="D84" s="3" t="s">
        <v>14</v>
      </c>
      <c r="E84" s="3" t="s">
        <v>18</v>
      </c>
      <c r="F84" s="9" t="s">
        <v>180</v>
      </c>
      <c r="G84" s="3" t="s">
        <v>74</v>
      </c>
      <c r="H84" s="162">
        <f t="shared" si="20"/>
        <v>0</v>
      </c>
      <c r="I84" s="163">
        <f>I85</f>
        <v>0</v>
      </c>
      <c r="J84" s="163">
        <f t="shared" ref="J84:L85" si="22">J85</f>
        <v>0</v>
      </c>
      <c r="K84" s="163">
        <f t="shared" si="22"/>
        <v>0</v>
      </c>
      <c r="L84" s="163">
        <f t="shared" si="22"/>
        <v>0</v>
      </c>
    </row>
    <row r="85" spans="1:12" s="39" customFormat="1" ht="25.5" hidden="1">
      <c r="A85" s="11"/>
      <c r="B85" s="37" t="s">
        <v>75</v>
      </c>
      <c r="C85" s="7"/>
      <c r="D85" s="3" t="s">
        <v>14</v>
      </c>
      <c r="E85" s="3" t="s">
        <v>18</v>
      </c>
      <c r="F85" s="9" t="s">
        <v>180</v>
      </c>
      <c r="G85" s="3" t="s">
        <v>76</v>
      </c>
      <c r="H85" s="162">
        <f t="shared" si="20"/>
        <v>0</v>
      </c>
      <c r="I85" s="163">
        <f>I86</f>
        <v>0</v>
      </c>
      <c r="J85" s="163">
        <f t="shared" si="22"/>
        <v>0</v>
      </c>
      <c r="K85" s="163">
        <f t="shared" si="22"/>
        <v>0</v>
      </c>
      <c r="L85" s="163">
        <f t="shared" si="22"/>
        <v>0</v>
      </c>
    </row>
    <row r="86" spans="1:12" s="39" customFormat="1" ht="25.5" hidden="1">
      <c r="A86" s="11"/>
      <c r="B86" s="37" t="s">
        <v>77</v>
      </c>
      <c r="C86" s="7"/>
      <c r="D86" s="3" t="s">
        <v>14</v>
      </c>
      <c r="E86" s="3" t="s">
        <v>18</v>
      </c>
      <c r="F86" s="9" t="s">
        <v>180</v>
      </c>
      <c r="G86" s="3" t="s">
        <v>78</v>
      </c>
      <c r="H86" s="162">
        <f t="shared" si="20"/>
        <v>0</v>
      </c>
      <c r="I86" s="163">
        <v>0</v>
      </c>
      <c r="J86" s="163">
        <v>0</v>
      </c>
      <c r="K86" s="163">
        <v>0</v>
      </c>
      <c r="L86" s="163"/>
    </row>
    <row r="87" spans="1:12" s="39" customFormat="1" ht="51" hidden="1">
      <c r="A87" s="11"/>
      <c r="B87" s="1" t="s">
        <v>170</v>
      </c>
      <c r="C87" s="7"/>
      <c r="D87" s="3" t="s">
        <v>14</v>
      </c>
      <c r="E87" s="3" t="s">
        <v>18</v>
      </c>
      <c r="F87" s="3" t="s">
        <v>183</v>
      </c>
      <c r="G87" s="3"/>
      <c r="H87" s="162">
        <f t="shared" si="20"/>
        <v>0</v>
      </c>
      <c r="I87" s="163">
        <f t="shared" ref="I87:L88" si="23">I88</f>
        <v>0</v>
      </c>
      <c r="J87" s="163">
        <f t="shared" si="23"/>
        <v>0</v>
      </c>
      <c r="K87" s="163">
        <f t="shared" si="23"/>
        <v>0</v>
      </c>
      <c r="L87" s="163">
        <f t="shared" si="23"/>
        <v>0</v>
      </c>
    </row>
    <row r="88" spans="1:12" s="39" customFormat="1" ht="89.25" hidden="1">
      <c r="A88" s="11"/>
      <c r="B88" s="1" t="s">
        <v>56</v>
      </c>
      <c r="C88" s="7"/>
      <c r="D88" s="3" t="s">
        <v>14</v>
      </c>
      <c r="E88" s="3" t="s">
        <v>18</v>
      </c>
      <c r="F88" s="3" t="s">
        <v>183</v>
      </c>
      <c r="G88" s="3" t="s">
        <v>57</v>
      </c>
      <c r="H88" s="162">
        <f t="shared" si="20"/>
        <v>0</v>
      </c>
      <c r="I88" s="163">
        <f t="shared" si="23"/>
        <v>0</v>
      </c>
      <c r="J88" s="163">
        <f t="shared" si="23"/>
        <v>0</v>
      </c>
      <c r="K88" s="163">
        <f t="shared" si="23"/>
        <v>0</v>
      </c>
      <c r="L88" s="163">
        <f t="shared" si="23"/>
        <v>0</v>
      </c>
    </row>
    <row r="89" spans="1:12" s="39" customFormat="1" ht="38.25" hidden="1">
      <c r="A89" s="11"/>
      <c r="B89" s="1" t="s">
        <v>153</v>
      </c>
      <c r="C89" s="7"/>
      <c r="D89" s="3" t="s">
        <v>14</v>
      </c>
      <c r="E89" s="3" t="s">
        <v>18</v>
      </c>
      <c r="F89" s="3" t="s">
        <v>183</v>
      </c>
      <c r="G89" s="3" t="s">
        <v>154</v>
      </c>
      <c r="H89" s="162">
        <f t="shared" si="20"/>
        <v>0</v>
      </c>
      <c r="I89" s="163">
        <f>I90+I91</f>
        <v>0</v>
      </c>
      <c r="J89" s="163">
        <f>J90+J91</f>
        <v>0</v>
      </c>
      <c r="K89" s="163">
        <f>K90+K91</f>
        <v>0</v>
      </c>
      <c r="L89" s="163">
        <f>L90+L91</f>
        <v>0</v>
      </c>
    </row>
    <row r="90" spans="1:12" s="39" customFormat="1" ht="51" hidden="1">
      <c r="A90" s="11"/>
      <c r="B90" s="1" t="s">
        <v>155</v>
      </c>
      <c r="C90" s="7"/>
      <c r="D90" s="3" t="s">
        <v>14</v>
      </c>
      <c r="E90" s="3" t="s">
        <v>18</v>
      </c>
      <c r="F90" s="3" t="s">
        <v>183</v>
      </c>
      <c r="G90" s="3" t="s">
        <v>156</v>
      </c>
      <c r="H90" s="162">
        <f t="shared" si="20"/>
        <v>0</v>
      </c>
      <c r="I90" s="163">
        <v>0</v>
      </c>
      <c r="J90" s="163">
        <v>0</v>
      </c>
      <c r="K90" s="163">
        <v>0</v>
      </c>
      <c r="L90" s="163">
        <v>0</v>
      </c>
    </row>
    <row r="91" spans="1:12" s="39" customFormat="1" ht="51" hidden="1">
      <c r="A91" s="11"/>
      <c r="B91" s="1" t="s">
        <v>157</v>
      </c>
      <c r="C91" s="7"/>
      <c r="D91" s="3" t="s">
        <v>14</v>
      </c>
      <c r="E91" s="3" t="s">
        <v>18</v>
      </c>
      <c r="F91" s="3" t="s">
        <v>183</v>
      </c>
      <c r="G91" s="3" t="s">
        <v>158</v>
      </c>
      <c r="H91" s="162">
        <f t="shared" si="20"/>
        <v>0</v>
      </c>
      <c r="I91" s="163">
        <v>0</v>
      </c>
      <c r="J91" s="163">
        <v>0</v>
      </c>
      <c r="K91" s="163">
        <v>0</v>
      </c>
      <c r="L91" s="163">
        <v>0</v>
      </c>
    </row>
    <row r="92" spans="1:12" s="38" customFormat="1" ht="25.5">
      <c r="A92" s="5"/>
      <c r="B92" s="6" t="s">
        <v>171</v>
      </c>
      <c r="C92" s="7"/>
      <c r="D92" s="4" t="s">
        <v>14</v>
      </c>
      <c r="E92" s="4" t="s">
        <v>172</v>
      </c>
      <c r="F92" s="4"/>
      <c r="G92" s="4"/>
      <c r="H92" s="162">
        <f t="shared" si="20"/>
        <v>244.39999999999998</v>
      </c>
      <c r="I92" s="162">
        <f>I93+I112+I128</f>
        <v>244.39999999999998</v>
      </c>
      <c r="J92" s="162">
        <f t="shared" ref="J92:L92" si="24">J93+J112+J128</f>
        <v>0</v>
      </c>
      <c r="K92" s="162">
        <f t="shared" si="24"/>
        <v>0</v>
      </c>
      <c r="L92" s="162">
        <f t="shared" si="24"/>
        <v>0</v>
      </c>
    </row>
    <row r="93" spans="1:12" s="39" customFormat="1" ht="51" hidden="1">
      <c r="A93" s="14"/>
      <c r="B93" s="1" t="s">
        <v>185</v>
      </c>
      <c r="C93" s="101"/>
      <c r="D93" s="3" t="s">
        <v>14</v>
      </c>
      <c r="E93" s="3" t="s">
        <v>172</v>
      </c>
      <c r="F93" s="3" t="s">
        <v>186</v>
      </c>
      <c r="G93" s="3"/>
      <c r="H93" s="163">
        <f>SUM(I93:L93)</f>
        <v>0</v>
      </c>
      <c r="I93" s="163">
        <f>I94+I103</f>
        <v>0</v>
      </c>
      <c r="J93" s="163">
        <f t="shared" ref="J93:L93" si="25">J94+J103</f>
        <v>0</v>
      </c>
      <c r="K93" s="163">
        <f t="shared" si="25"/>
        <v>0</v>
      </c>
      <c r="L93" s="163">
        <f t="shared" si="25"/>
        <v>0</v>
      </c>
    </row>
    <row r="94" spans="1:12" s="39" customFormat="1" ht="191.25" hidden="1">
      <c r="A94" s="14"/>
      <c r="B94" s="20" t="s">
        <v>364</v>
      </c>
      <c r="C94" s="16"/>
      <c r="D94" s="3" t="s">
        <v>14</v>
      </c>
      <c r="E94" s="3" t="s">
        <v>172</v>
      </c>
      <c r="F94" s="3" t="s">
        <v>446</v>
      </c>
      <c r="G94" s="3"/>
      <c r="H94" s="162">
        <f t="shared" si="20"/>
        <v>0</v>
      </c>
      <c r="I94" s="163">
        <f>I95+I99</f>
        <v>0</v>
      </c>
      <c r="J94" s="163">
        <f>J95+J99</f>
        <v>0</v>
      </c>
      <c r="K94" s="163">
        <f>K95+K99</f>
        <v>0</v>
      </c>
      <c r="L94" s="163">
        <f>L95+L99</f>
        <v>0</v>
      </c>
    </row>
    <row r="95" spans="1:12" s="39" customFormat="1" ht="89.25" hidden="1">
      <c r="A95" s="11"/>
      <c r="B95" s="1" t="s">
        <v>56</v>
      </c>
      <c r="C95" s="7"/>
      <c r="D95" s="3" t="s">
        <v>14</v>
      </c>
      <c r="E95" s="3" t="s">
        <v>172</v>
      </c>
      <c r="F95" s="3" t="s">
        <v>446</v>
      </c>
      <c r="G95" s="3" t="s">
        <v>57</v>
      </c>
      <c r="H95" s="162">
        <f t="shared" si="20"/>
        <v>0</v>
      </c>
      <c r="I95" s="163">
        <f>I96</f>
        <v>0</v>
      </c>
      <c r="J95" s="163">
        <f>J96</f>
        <v>0</v>
      </c>
      <c r="K95" s="163">
        <f>K96</f>
        <v>0</v>
      </c>
      <c r="L95" s="163">
        <f>L96</f>
        <v>0</v>
      </c>
    </row>
    <row r="96" spans="1:12" s="39" customFormat="1" ht="38.25" hidden="1">
      <c r="A96" s="11"/>
      <c r="B96" s="1" t="s">
        <v>153</v>
      </c>
      <c r="C96" s="7"/>
      <c r="D96" s="3" t="s">
        <v>14</v>
      </c>
      <c r="E96" s="3" t="s">
        <v>172</v>
      </c>
      <c r="F96" s="3" t="s">
        <v>446</v>
      </c>
      <c r="G96" s="3" t="s">
        <v>154</v>
      </c>
      <c r="H96" s="162">
        <f t="shared" si="20"/>
        <v>0</v>
      </c>
      <c r="I96" s="163">
        <f>I97+I98</f>
        <v>0</v>
      </c>
      <c r="J96" s="163">
        <f>J97+J98</f>
        <v>0</v>
      </c>
      <c r="K96" s="163">
        <f>K97+K98</f>
        <v>0</v>
      </c>
      <c r="L96" s="163">
        <f>L97+L98</f>
        <v>0</v>
      </c>
    </row>
    <row r="97" spans="1:12" s="39" customFormat="1" ht="51" hidden="1">
      <c r="A97" s="11"/>
      <c r="B97" s="1" t="s">
        <v>155</v>
      </c>
      <c r="C97" s="7"/>
      <c r="D97" s="3" t="s">
        <v>14</v>
      </c>
      <c r="E97" s="3" t="s">
        <v>172</v>
      </c>
      <c r="F97" s="3" t="s">
        <v>446</v>
      </c>
      <c r="G97" s="3" t="s">
        <v>156</v>
      </c>
      <c r="H97" s="162">
        <f t="shared" si="20"/>
        <v>0</v>
      </c>
      <c r="I97" s="163">
        <v>0</v>
      </c>
      <c r="J97" s="163">
        <v>0</v>
      </c>
      <c r="K97" s="163">
        <v>0</v>
      </c>
      <c r="L97" s="163">
        <v>0</v>
      </c>
    </row>
    <row r="98" spans="1:12" s="39" customFormat="1" ht="51" hidden="1">
      <c r="A98" s="11"/>
      <c r="B98" s="1" t="s">
        <v>157</v>
      </c>
      <c r="C98" s="7"/>
      <c r="D98" s="3" t="s">
        <v>14</v>
      </c>
      <c r="E98" s="3" t="s">
        <v>172</v>
      </c>
      <c r="F98" s="3" t="s">
        <v>446</v>
      </c>
      <c r="G98" s="3" t="s">
        <v>158</v>
      </c>
      <c r="H98" s="162">
        <f t="shared" si="20"/>
        <v>0</v>
      </c>
      <c r="I98" s="163">
        <v>0</v>
      </c>
      <c r="J98" s="163">
        <v>0</v>
      </c>
      <c r="K98" s="163">
        <v>0</v>
      </c>
      <c r="L98" s="163">
        <v>0</v>
      </c>
    </row>
    <row r="99" spans="1:12" s="39" customFormat="1" ht="25.5" hidden="1">
      <c r="A99" s="11"/>
      <c r="B99" s="1" t="s">
        <v>58</v>
      </c>
      <c r="C99" s="7"/>
      <c r="D99" s="3" t="s">
        <v>14</v>
      </c>
      <c r="E99" s="3" t="s">
        <v>172</v>
      </c>
      <c r="F99" s="3" t="s">
        <v>446</v>
      </c>
      <c r="G99" s="3" t="s">
        <v>59</v>
      </c>
      <c r="H99" s="162">
        <f t="shared" si="20"/>
        <v>0</v>
      </c>
      <c r="I99" s="163">
        <f>I100</f>
        <v>0</v>
      </c>
      <c r="J99" s="163">
        <f>J100</f>
        <v>0</v>
      </c>
      <c r="K99" s="163">
        <f>K100</f>
        <v>0</v>
      </c>
      <c r="L99" s="163">
        <f>L100</f>
        <v>0</v>
      </c>
    </row>
    <row r="100" spans="1:12" s="39" customFormat="1" ht="38.25" hidden="1">
      <c r="A100" s="11"/>
      <c r="B100" s="1" t="s">
        <v>60</v>
      </c>
      <c r="C100" s="7"/>
      <c r="D100" s="3" t="s">
        <v>14</v>
      </c>
      <c r="E100" s="3" t="s">
        <v>172</v>
      </c>
      <c r="F100" s="3" t="s">
        <v>446</v>
      </c>
      <c r="G100" s="3" t="s">
        <v>61</v>
      </c>
      <c r="H100" s="162">
        <f t="shared" si="20"/>
        <v>0</v>
      </c>
      <c r="I100" s="163">
        <f>I101+I102</f>
        <v>0</v>
      </c>
      <c r="J100" s="163">
        <f>J101+J102</f>
        <v>0</v>
      </c>
      <c r="K100" s="163">
        <f>K101+K102</f>
        <v>0</v>
      </c>
      <c r="L100" s="163">
        <f>L101+L102</f>
        <v>0</v>
      </c>
    </row>
    <row r="101" spans="1:12" s="39" customFormat="1" ht="38.25" hidden="1">
      <c r="A101" s="11"/>
      <c r="B101" s="1" t="s">
        <v>65</v>
      </c>
      <c r="C101" s="7"/>
      <c r="D101" s="3" t="s">
        <v>14</v>
      </c>
      <c r="E101" s="3" t="s">
        <v>172</v>
      </c>
      <c r="F101" s="3" t="s">
        <v>446</v>
      </c>
      <c r="G101" s="3" t="s">
        <v>64</v>
      </c>
      <c r="H101" s="162">
        <f t="shared" si="20"/>
        <v>0</v>
      </c>
      <c r="I101" s="163">
        <v>0</v>
      </c>
      <c r="J101" s="163">
        <v>0</v>
      </c>
      <c r="K101" s="163">
        <v>0</v>
      </c>
      <c r="L101" s="163">
        <v>0</v>
      </c>
    </row>
    <row r="102" spans="1:12" s="39" customFormat="1" ht="38.25" hidden="1">
      <c r="A102" s="11"/>
      <c r="B102" s="1" t="s">
        <v>62</v>
      </c>
      <c r="C102" s="7"/>
      <c r="D102" s="3" t="s">
        <v>14</v>
      </c>
      <c r="E102" s="3" t="s">
        <v>172</v>
      </c>
      <c r="F102" s="3" t="s">
        <v>446</v>
      </c>
      <c r="G102" s="3" t="s">
        <v>63</v>
      </c>
      <c r="H102" s="162">
        <f t="shared" si="20"/>
        <v>0</v>
      </c>
      <c r="I102" s="163">
        <v>0</v>
      </c>
      <c r="J102" s="163">
        <v>0</v>
      </c>
      <c r="K102" s="163">
        <v>0</v>
      </c>
      <c r="L102" s="163">
        <v>0</v>
      </c>
    </row>
    <row r="103" spans="1:12" s="39" customFormat="1" ht="63.75" hidden="1">
      <c r="A103" s="14"/>
      <c r="B103" s="17" t="s">
        <v>365</v>
      </c>
      <c r="C103" s="19"/>
      <c r="D103" s="3" t="s">
        <v>14</v>
      </c>
      <c r="E103" s="100">
        <v>13</v>
      </c>
      <c r="F103" s="3" t="s">
        <v>447</v>
      </c>
      <c r="G103" s="3"/>
      <c r="H103" s="162">
        <f t="shared" si="20"/>
        <v>0</v>
      </c>
      <c r="I103" s="163">
        <f>I104+I108</f>
        <v>0</v>
      </c>
      <c r="J103" s="163">
        <f>J104+J108</f>
        <v>0</v>
      </c>
      <c r="K103" s="163">
        <f>K104+K108</f>
        <v>0</v>
      </c>
      <c r="L103" s="163">
        <f>L104+L108</f>
        <v>0</v>
      </c>
    </row>
    <row r="104" spans="1:12" s="39" customFormat="1" ht="89.25" hidden="1">
      <c r="A104" s="11"/>
      <c r="B104" s="1" t="s">
        <v>56</v>
      </c>
      <c r="C104" s="7"/>
      <c r="D104" s="3" t="s">
        <v>14</v>
      </c>
      <c r="E104" s="100">
        <v>13</v>
      </c>
      <c r="F104" s="3" t="s">
        <v>447</v>
      </c>
      <c r="G104" s="3" t="s">
        <v>57</v>
      </c>
      <c r="H104" s="162">
        <f t="shared" si="20"/>
        <v>0</v>
      </c>
      <c r="I104" s="163">
        <f>I105</f>
        <v>0</v>
      </c>
      <c r="J104" s="163">
        <f>J105</f>
        <v>0</v>
      </c>
      <c r="K104" s="163">
        <f>K105</f>
        <v>0</v>
      </c>
      <c r="L104" s="163">
        <f>L105</f>
        <v>0</v>
      </c>
    </row>
    <row r="105" spans="1:12" s="39" customFormat="1" ht="38.25" hidden="1">
      <c r="A105" s="11"/>
      <c r="B105" s="1" t="s">
        <v>153</v>
      </c>
      <c r="C105" s="7"/>
      <c r="D105" s="3" t="s">
        <v>14</v>
      </c>
      <c r="E105" s="100">
        <v>13</v>
      </c>
      <c r="F105" s="3" t="s">
        <v>447</v>
      </c>
      <c r="G105" s="3" t="s">
        <v>154</v>
      </c>
      <c r="H105" s="162">
        <f t="shared" si="20"/>
        <v>0</v>
      </c>
      <c r="I105" s="163">
        <f>I106+I107</f>
        <v>0</v>
      </c>
      <c r="J105" s="163">
        <f>J106+J107</f>
        <v>0</v>
      </c>
      <c r="K105" s="163">
        <f>K106+K107</f>
        <v>0</v>
      </c>
      <c r="L105" s="163">
        <f>L106+L107</f>
        <v>0</v>
      </c>
    </row>
    <row r="106" spans="1:12" s="39" customFormat="1" ht="51" hidden="1">
      <c r="A106" s="11"/>
      <c r="B106" s="1" t="s">
        <v>155</v>
      </c>
      <c r="C106" s="7"/>
      <c r="D106" s="3" t="s">
        <v>14</v>
      </c>
      <c r="E106" s="100">
        <v>13</v>
      </c>
      <c r="F106" s="3" t="s">
        <v>447</v>
      </c>
      <c r="G106" s="3" t="s">
        <v>156</v>
      </c>
      <c r="H106" s="162">
        <f t="shared" si="20"/>
        <v>0</v>
      </c>
      <c r="I106" s="163">
        <v>0</v>
      </c>
      <c r="J106" s="163">
        <v>0</v>
      </c>
      <c r="K106" s="163">
        <v>0</v>
      </c>
      <c r="L106" s="163">
        <v>0</v>
      </c>
    </row>
    <row r="107" spans="1:12" s="39" customFormat="1" ht="51" hidden="1">
      <c r="A107" s="11"/>
      <c r="B107" s="1" t="s">
        <v>157</v>
      </c>
      <c r="C107" s="7"/>
      <c r="D107" s="3" t="s">
        <v>14</v>
      </c>
      <c r="E107" s="100">
        <v>13</v>
      </c>
      <c r="F107" s="3" t="s">
        <v>447</v>
      </c>
      <c r="G107" s="3" t="s">
        <v>158</v>
      </c>
      <c r="H107" s="162">
        <f t="shared" si="20"/>
        <v>0</v>
      </c>
      <c r="I107" s="163">
        <v>0</v>
      </c>
      <c r="J107" s="163">
        <v>0</v>
      </c>
      <c r="K107" s="163">
        <v>0</v>
      </c>
      <c r="L107" s="163">
        <v>0</v>
      </c>
    </row>
    <row r="108" spans="1:12" s="39" customFormat="1" ht="25.5" hidden="1">
      <c r="A108" s="11"/>
      <c r="B108" s="1" t="s">
        <v>58</v>
      </c>
      <c r="C108" s="7"/>
      <c r="D108" s="3" t="s">
        <v>14</v>
      </c>
      <c r="E108" s="100">
        <v>13</v>
      </c>
      <c r="F108" s="3" t="s">
        <v>447</v>
      </c>
      <c r="G108" s="3" t="s">
        <v>59</v>
      </c>
      <c r="H108" s="162">
        <f t="shared" si="20"/>
        <v>0</v>
      </c>
      <c r="I108" s="163">
        <f t="shared" ref="I108:L108" si="26">I109</f>
        <v>0</v>
      </c>
      <c r="J108" s="163">
        <f t="shared" si="26"/>
        <v>0</v>
      </c>
      <c r="K108" s="163">
        <f t="shared" si="26"/>
        <v>0</v>
      </c>
      <c r="L108" s="163">
        <f t="shared" si="26"/>
        <v>0</v>
      </c>
    </row>
    <row r="109" spans="1:12" s="39" customFormat="1" ht="38.25" hidden="1">
      <c r="A109" s="11"/>
      <c r="B109" s="1" t="s">
        <v>60</v>
      </c>
      <c r="C109" s="7"/>
      <c r="D109" s="3" t="s">
        <v>14</v>
      </c>
      <c r="E109" s="100">
        <v>13</v>
      </c>
      <c r="F109" s="3" t="s">
        <v>447</v>
      </c>
      <c r="G109" s="3" t="s">
        <v>61</v>
      </c>
      <c r="H109" s="162">
        <f t="shared" si="20"/>
        <v>0</v>
      </c>
      <c r="I109" s="163">
        <f>I111</f>
        <v>0</v>
      </c>
      <c r="J109" s="163">
        <f>J110+J111</f>
        <v>0</v>
      </c>
      <c r="K109" s="163">
        <f>K111</f>
        <v>0</v>
      </c>
      <c r="L109" s="163">
        <f>L111</f>
        <v>0</v>
      </c>
    </row>
    <row r="110" spans="1:12" s="39" customFormat="1" ht="38.25" hidden="1">
      <c r="A110" s="11"/>
      <c r="B110" s="1" t="s">
        <v>65</v>
      </c>
      <c r="C110" s="7"/>
      <c r="D110" s="3" t="s">
        <v>14</v>
      </c>
      <c r="E110" s="100">
        <v>14</v>
      </c>
      <c r="F110" s="3" t="s">
        <v>447</v>
      </c>
      <c r="G110" s="3" t="s">
        <v>64</v>
      </c>
      <c r="H110" s="162">
        <f t="shared" si="20"/>
        <v>0</v>
      </c>
      <c r="I110" s="163">
        <v>0</v>
      </c>
      <c r="J110" s="163">
        <v>0</v>
      </c>
      <c r="K110" s="163">
        <v>0</v>
      </c>
      <c r="L110" s="163">
        <v>0</v>
      </c>
    </row>
    <row r="111" spans="1:12" s="39" customFormat="1" ht="38.25" hidden="1">
      <c r="A111" s="11"/>
      <c r="B111" s="1" t="s">
        <v>62</v>
      </c>
      <c r="C111" s="7"/>
      <c r="D111" s="3" t="s">
        <v>14</v>
      </c>
      <c r="E111" s="100">
        <v>13</v>
      </c>
      <c r="F111" s="3" t="s">
        <v>447</v>
      </c>
      <c r="G111" s="3" t="s">
        <v>63</v>
      </c>
      <c r="H111" s="162">
        <f t="shared" si="20"/>
        <v>0</v>
      </c>
      <c r="I111" s="163">
        <v>0</v>
      </c>
      <c r="J111" s="163">
        <v>0</v>
      </c>
      <c r="K111" s="163">
        <v>0</v>
      </c>
      <c r="L111" s="163">
        <v>0</v>
      </c>
    </row>
    <row r="112" spans="1:12" s="39" customFormat="1" ht="51">
      <c r="A112" s="11"/>
      <c r="B112" s="1" t="s">
        <v>448</v>
      </c>
      <c r="C112" s="7"/>
      <c r="D112" s="3" t="s">
        <v>14</v>
      </c>
      <c r="E112" s="3" t="s">
        <v>172</v>
      </c>
      <c r="F112" s="3" t="s">
        <v>175</v>
      </c>
      <c r="G112" s="3"/>
      <c r="H112" s="162">
        <f t="shared" si="20"/>
        <v>-300</v>
      </c>
      <c r="I112" s="163">
        <f>I113+I118+I123</f>
        <v>-300</v>
      </c>
      <c r="J112" s="163">
        <f t="shared" ref="J112:L112" si="27">J114+J118+J123</f>
        <v>0</v>
      </c>
      <c r="K112" s="163">
        <f t="shared" si="27"/>
        <v>0</v>
      </c>
      <c r="L112" s="163">
        <f t="shared" si="27"/>
        <v>0</v>
      </c>
    </row>
    <row r="113" spans="1:12" s="39" customFormat="1" ht="89.25" hidden="1">
      <c r="A113" s="11"/>
      <c r="B113" s="1" t="s">
        <v>668</v>
      </c>
      <c r="C113" s="7"/>
      <c r="D113" s="3" t="s">
        <v>14</v>
      </c>
      <c r="E113" s="3" t="s">
        <v>172</v>
      </c>
      <c r="F113" s="3" t="s">
        <v>176</v>
      </c>
      <c r="G113" s="3"/>
      <c r="H113" s="162">
        <f>SUM(I113:L113)</f>
        <v>0</v>
      </c>
      <c r="I113" s="163">
        <f>I114</f>
        <v>0</v>
      </c>
      <c r="J113" s="163">
        <f t="shared" ref="J113:L113" si="28">J114</f>
        <v>0</v>
      </c>
      <c r="K113" s="163">
        <f t="shared" si="28"/>
        <v>0</v>
      </c>
      <c r="L113" s="163">
        <f t="shared" si="28"/>
        <v>0</v>
      </c>
    </row>
    <row r="114" spans="1:12" s="39" customFormat="1" ht="102" hidden="1" customHeight="1">
      <c r="A114" s="11"/>
      <c r="B114" s="1" t="s">
        <v>667</v>
      </c>
      <c r="C114" s="7"/>
      <c r="D114" s="3" t="s">
        <v>14</v>
      </c>
      <c r="E114" s="3" t="s">
        <v>172</v>
      </c>
      <c r="F114" s="3" t="s">
        <v>474</v>
      </c>
      <c r="G114" s="4"/>
      <c r="H114" s="162">
        <f t="shared" si="20"/>
        <v>0</v>
      </c>
      <c r="I114" s="163">
        <f>I115</f>
        <v>0</v>
      </c>
      <c r="J114" s="163">
        <f t="shared" ref="J114:L114" si="29">J115</f>
        <v>0</v>
      </c>
      <c r="K114" s="163">
        <f t="shared" si="29"/>
        <v>0</v>
      </c>
      <c r="L114" s="163">
        <f t="shared" si="29"/>
        <v>0</v>
      </c>
    </row>
    <row r="115" spans="1:12" s="39" customFormat="1" ht="25.5" hidden="1">
      <c r="A115" s="11"/>
      <c r="B115" s="1" t="s">
        <v>58</v>
      </c>
      <c r="C115" s="7"/>
      <c r="D115" s="3" t="s">
        <v>14</v>
      </c>
      <c r="E115" s="3" t="s">
        <v>172</v>
      </c>
      <c r="F115" s="3" t="s">
        <v>474</v>
      </c>
      <c r="G115" s="3" t="s">
        <v>59</v>
      </c>
      <c r="H115" s="162">
        <f t="shared" si="20"/>
        <v>0</v>
      </c>
      <c r="I115" s="163">
        <f>I116</f>
        <v>0</v>
      </c>
      <c r="J115" s="163">
        <f>J116</f>
        <v>0</v>
      </c>
      <c r="K115" s="163">
        <v>0</v>
      </c>
      <c r="L115" s="163">
        <f>L116</f>
        <v>0</v>
      </c>
    </row>
    <row r="116" spans="1:12" s="39" customFormat="1" ht="38.25" hidden="1">
      <c r="A116" s="11"/>
      <c r="B116" s="1" t="s">
        <v>60</v>
      </c>
      <c r="C116" s="7"/>
      <c r="D116" s="3" t="s">
        <v>14</v>
      </c>
      <c r="E116" s="3" t="s">
        <v>172</v>
      </c>
      <c r="F116" s="3" t="s">
        <v>474</v>
      </c>
      <c r="G116" s="3" t="s">
        <v>61</v>
      </c>
      <c r="H116" s="162">
        <f t="shared" si="20"/>
        <v>0</v>
      </c>
      <c r="I116" s="163">
        <f>I117</f>
        <v>0</v>
      </c>
      <c r="J116" s="163">
        <f>J117</f>
        <v>0</v>
      </c>
      <c r="K116" s="163">
        <f>K117</f>
        <v>0</v>
      </c>
      <c r="L116" s="163">
        <f>L117</f>
        <v>0</v>
      </c>
    </row>
    <row r="117" spans="1:12" s="39" customFormat="1" ht="38.25" hidden="1">
      <c r="A117" s="11"/>
      <c r="B117" s="1" t="s">
        <v>62</v>
      </c>
      <c r="C117" s="7"/>
      <c r="D117" s="3" t="s">
        <v>14</v>
      </c>
      <c r="E117" s="3" t="s">
        <v>172</v>
      </c>
      <c r="F117" s="3" t="s">
        <v>474</v>
      </c>
      <c r="G117" s="3" t="s">
        <v>63</v>
      </c>
      <c r="H117" s="162">
        <f t="shared" si="20"/>
        <v>0</v>
      </c>
      <c r="I117" s="164">
        <v>0</v>
      </c>
      <c r="J117" s="164">
        <v>0</v>
      </c>
      <c r="K117" s="164">
        <v>0</v>
      </c>
      <c r="L117" s="163">
        <v>0</v>
      </c>
    </row>
    <row r="118" spans="1:12" s="39" customFormat="1" ht="38.25" hidden="1">
      <c r="A118" s="11"/>
      <c r="B118" s="1" t="s">
        <v>187</v>
      </c>
      <c r="C118" s="7"/>
      <c r="D118" s="3" t="s">
        <v>14</v>
      </c>
      <c r="E118" s="3" t="s">
        <v>172</v>
      </c>
      <c r="F118" s="3" t="s">
        <v>188</v>
      </c>
      <c r="G118" s="3"/>
      <c r="H118" s="162">
        <f>SUM(I118:L118)</f>
        <v>0</v>
      </c>
      <c r="I118" s="163">
        <f>I119</f>
        <v>0</v>
      </c>
      <c r="J118" s="163">
        <f t="shared" ref="J118:L121" si="30">J119</f>
        <v>0</v>
      </c>
      <c r="K118" s="163">
        <f t="shared" si="30"/>
        <v>0</v>
      </c>
      <c r="L118" s="163">
        <f t="shared" si="30"/>
        <v>0</v>
      </c>
    </row>
    <row r="119" spans="1:12" s="39" customFormat="1" ht="102" hidden="1">
      <c r="A119" s="11"/>
      <c r="B119" s="1" t="s">
        <v>449</v>
      </c>
      <c r="C119" s="7"/>
      <c r="D119" s="3" t="s">
        <v>14</v>
      </c>
      <c r="E119" s="3" t="s">
        <v>172</v>
      </c>
      <c r="F119" s="3" t="s">
        <v>189</v>
      </c>
      <c r="G119" s="3"/>
      <c r="H119" s="162">
        <f>SUM(I119:L119)</f>
        <v>0</v>
      </c>
      <c r="I119" s="163">
        <f>I120</f>
        <v>0</v>
      </c>
      <c r="J119" s="163">
        <f t="shared" si="30"/>
        <v>0</v>
      </c>
      <c r="K119" s="163">
        <f t="shared" si="30"/>
        <v>0</v>
      </c>
      <c r="L119" s="163">
        <f t="shared" si="30"/>
        <v>0</v>
      </c>
    </row>
    <row r="120" spans="1:12" s="39" customFormat="1" ht="38.25" hidden="1">
      <c r="A120" s="11"/>
      <c r="B120" s="1" t="s">
        <v>88</v>
      </c>
      <c r="C120" s="18"/>
      <c r="D120" s="3" t="s">
        <v>14</v>
      </c>
      <c r="E120" s="3" t="s">
        <v>172</v>
      </c>
      <c r="F120" s="3" t="s">
        <v>189</v>
      </c>
      <c r="G120" s="3" t="s">
        <v>59</v>
      </c>
      <c r="H120" s="162">
        <f t="shared" si="20"/>
        <v>0</v>
      </c>
      <c r="I120" s="163">
        <f>I121</f>
        <v>0</v>
      </c>
      <c r="J120" s="163">
        <f t="shared" si="30"/>
        <v>0</v>
      </c>
      <c r="K120" s="163">
        <f t="shared" si="30"/>
        <v>0</v>
      </c>
      <c r="L120" s="163">
        <f t="shared" si="30"/>
        <v>0</v>
      </c>
    </row>
    <row r="121" spans="1:12" s="39" customFormat="1" ht="38.25" hidden="1">
      <c r="A121" s="11"/>
      <c r="B121" s="1" t="s">
        <v>60</v>
      </c>
      <c r="C121" s="18"/>
      <c r="D121" s="3" t="s">
        <v>14</v>
      </c>
      <c r="E121" s="3" t="s">
        <v>172</v>
      </c>
      <c r="F121" s="3" t="s">
        <v>189</v>
      </c>
      <c r="G121" s="3" t="s">
        <v>61</v>
      </c>
      <c r="H121" s="162">
        <f t="shared" si="20"/>
        <v>0</v>
      </c>
      <c r="I121" s="163">
        <f>I122</f>
        <v>0</v>
      </c>
      <c r="J121" s="163">
        <f t="shared" si="30"/>
        <v>0</v>
      </c>
      <c r="K121" s="163">
        <f t="shared" si="30"/>
        <v>0</v>
      </c>
      <c r="L121" s="163">
        <f t="shared" si="30"/>
        <v>0</v>
      </c>
    </row>
    <row r="122" spans="1:12" s="39" customFormat="1" ht="38.25" hidden="1">
      <c r="A122" s="11"/>
      <c r="B122" s="1" t="s">
        <v>62</v>
      </c>
      <c r="C122" s="18"/>
      <c r="D122" s="3" t="s">
        <v>14</v>
      </c>
      <c r="E122" s="3" t="s">
        <v>172</v>
      </c>
      <c r="F122" s="3" t="s">
        <v>189</v>
      </c>
      <c r="G122" s="3" t="s">
        <v>63</v>
      </c>
      <c r="H122" s="162">
        <f t="shared" si="20"/>
        <v>0</v>
      </c>
      <c r="I122" s="163">
        <v>0</v>
      </c>
      <c r="J122" s="163">
        <v>0</v>
      </c>
      <c r="K122" s="163">
        <v>0</v>
      </c>
      <c r="L122" s="163">
        <v>0</v>
      </c>
    </row>
    <row r="123" spans="1:12" s="39" customFormat="1" ht="51">
      <c r="A123" s="11"/>
      <c r="B123" s="1" t="s">
        <v>191</v>
      </c>
      <c r="C123" s="7"/>
      <c r="D123" s="3" t="s">
        <v>14</v>
      </c>
      <c r="E123" s="100">
        <v>13</v>
      </c>
      <c r="F123" s="3" t="s">
        <v>192</v>
      </c>
      <c r="G123" s="3"/>
      <c r="H123" s="162">
        <f t="shared" si="20"/>
        <v>-300</v>
      </c>
      <c r="I123" s="163">
        <f>I124</f>
        <v>-300</v>
      </c>
      <c r="J123" s="163">
        <f t="shared" ref="J123:L126" si="31">J124</f>
        <v>0</v>
      </c>
      <c r="K123" s="163">
        <f t="shared" si="31"/>
        <v>0</v>
      </c>
      <c r="L123" s="163">
        <f t="shared" si="31"/>
        <v>0</v>
      </c>
    </row>
    <row r="124" spans="1:12" s="39" customFormat="1" ht="114.75">
      <c r="A124" s="11"/>
      <c r="B124" s="1" t="s">
        <v>450</v>
      </c>
      <c r="C124" s="7"/>
      <c r="D124" s="3" t="s">
        <v>14</v>
      </c>
      <c r="E124" s="100">
        <v>13</v>
      </c>
      <c r="F124" s="3" t="s">
        <v>194</v>
      </c>
      <c r="G124" s="3"/>
      <c r="H124" s="162">
        <f>SUM(I124:L124)</f>
        <v>-300</v>
      </c>
      <c r="I124" s="163">
        <f>I125</f>
        <v>-300</v>
      </c>
      <c r="J124" s="163">
        <f t="shared" si="31"/>
        <v>0</v>
      </c>
      <c r="K124" s="163">
        <f t="shared" si="31"/>
        <v>0</v>
      </c>
      <c r="L124" s="163">
        <f t="shared" si="31"/>
        <v>0</v>
      </c>
    </row>
    <row r="125" spans="1:12" s="39" customFormat="1" ht="38.25">
      <c r="A125" s="11"/>
      <c r="B125" s="1" t="s">
        <v>88</v>
      </c>
      <c r="C125" s="7"/>
      <c r="D125" s="3" t="s">
        <v>14</v>
      </c>
      <c r="E125" s="100">
        <v>13</v>
      </c>
      <c r="F125" s="3" t="s">
        <v>194</v>
      </c>
      <c r="G125" s="3" t="s">
        <v>59</v>
      </c>
      <c r="H125" s="162">
        <f t="shared" si="20"/>
        <v>-300</v>
      </c>
      <c r="I125" s="163">
        <f>I126</f>
        <v>-300</v>
      </c>
      <c r="J125" s="163">
        <f t="shared" si="31"/>
        <v>0</v>
      </c>
      <c r="K125" s="163">
        <f t="shared" si="31"/>
        <v>0</v>
      </c>
      <c r="L125" s="163">
        <f t="shared" si="31"/>
        <v>0</v>
      </c>
    </row>
    <row r="126" spans="1:12" s="39" customFormat="1" ht="38.25">
      <c r="A126" s="11"/>
      <c r="B126" s="1" t="s">
        <v>60</v>
      </c>
      <c r="C126" s="7"/>
      <c r="D126" s="3" t="s">
        <v>14</v>
      </c>
      <c r="E126" s="100">
        <v>13</v>
      </c>
      <c r="F126" s="3" t="s">
        <v>194</v>
      </c>
      <c r="G126" s="3" t="s">
        <v>61</v>
      </c>
      <c r="H126" s="162">
        <f t="shared" si="20"/>
        <v>-300</v>
      </c>
      <c r="I126" s="163">
        <f>I127</f>
        <v>-300</v>
      </c>
      <c r="J126" s="163">
        <f t="shared" si="31"/>
        <v>0</v>
      </c>
      <c r="K126" s="163">
        <f t="shared" si="31"/>
        <v>0</v>
      </c>
      <c r="L126" s="163">
        <f t="shared" si="31"/>
        <v>0</v>
      </c>
    </row>
    <row r="127" spans="1:12" s="39" customFormat="1" ht="38.25">
      <c r="A127" s="11"/>
      <c r="B127" s="1" t="s">
        <v>62</v>
      </c>
      <c r="C127" s="7"/>
      <c r="D127" s="3" t="s">
        <v>14</v>
      </c>
      <c r="E127" s="100">
        <v>13</v>
      </c>
      <c r="F127" s="3" t="s">
        <v>194</v>
      </c>
      <c r="G127" s="3" t="s">
        <v>63</v>
      </c>
      <c r="H127" s="162">
        <f t="shared" si="20"/>
        <v>-300</v>
      </c>
      <c r="I127" s="163">
        <f>-300</f>
        <v>-300</v>
      </c>
      <c r="J127" s="163">
        <v>0</v>
      </c>
      <c r="K127" s="163">
        <v>0</v>
      </c>
      <c r="L127" s="163">
        <v>0</v>
      </c>
    </row>
    <row r="128" spans="1:12" s="39" customFormat="1">
      <c r="A128" s="11"/>
      <c r="B128" s="1" t="s">
        <v>460</v>
      </c>
      <c r="C128" s="7"/>
      <c r="D128" s="3" t="s">
        <v>14</v>
      </c>
      <c r="E128" s="100">
        <v>13</v>
      </c>
      <c r="F128" s="3" t="s">
        <v>248</v>
      </c>
      <c r="G128" s="3"/>
      <c r="H128" s="162">
        <f>SUM(I128:L128)</f>
        <v>544.4</v>
      </c>
      <c r="I128" s="163">
        <f>I129</f>
        <v>544.4</v>
      </c>
      <c r="J128" s="163">
        <f t="shared" ref="J128:L128" si="32">J129</f>
        <v>0</v>
      </c>
      <c r="K128" s="163">
        <f t="shared" si="32"/>
        <v>0</v>
      </c>
      <c r="L128" s="163">
        <f t="shared" si="32"/>
        <v>0</v>
      </c>
    </row>
    <row r="129" spans="1:12" s="39" customFormat="1">
      <c r="A129" s="11"/>
      <c r="B129" s="1" t="s">
        <v>258</v>
      </c>
      <c r="C129" s="7"/>
      <c r="D129" s="3" t="s">
        <v>14</v>
      </c>
      <c r="E129" s="100">
        <v>13</v>
      </c>
      <c r="F129" s="3" t="s">
        <v>257</v>
      </c>
      <c r="G129" s="3"/>
      <c r="H129" s="162">
        <f>SUM(I129:L129)</f>
        <v>544.4</v>
      </c>
      <c r="I129" s="163">
        <f>I130</f>
        <v>544.4</v>
      </c>
      <c r="J129" s="163">
        <f t="shared" ref="J129:L129" si="33">J130</f>
        <v>0</v>
      </c>
      <c r="K129" s="163">
        <f t="shared" si="33"/>
        <v>0</v>
      </c>
      <c r="L129" s="163">
        <f t="shared" si="33"/>
        <v>0</v>
      </c>
    </row>
    <row r="130" spans="1:12" s="39" customFormat="1" ht="38.25">
      <c r="A130" s="11"/>
      <c r="B130" s="1" t="s">
        <v>88</v>
      </c>
      <c r="C130" s="7"/>
      <c r="D130" s="3" t="s">
        <v>14</v>
      </c>
      <c r="E130" s="100">
        <v>13</v>
      </c>
      <c r="F130" s="3" t="s">
        <v>257</v>
      </c>
      <c r="G130" s="3" t="s">
        <v>59</v>
      </c>
      <c r="H130" s="162">
        <f t="shared" ref="H130:H132" si="34">I130+J130+K130+L130</f>
        <v>544.4</v>
      </c>
      <c r="I130" s="163">
        <f>I131</f>
        <v>544.4</v>
      </c>
      <c r="J130" s="163">
        <f t="shared" ref="J130:L131" si="35">J131</f>
        <v>0</v>
      </c>
      <c r="K130" s="163">
        <f t="shared" si="35"/>
        <v>0</v>
      </c>
      <c r="L130" s="163">
        <f t="shared" si="35"/>
        <v>0</v>
      </c>
    </row>
    <row r="131" spans="1:12" s="39" customFormat="1" ht="38.25">
      <c r="A131" s="11"/>
      <c r="B131" s="1" t="s">
        <v>60</v>
      </c>
      <c r="C131" s="7"/>
      <c r="D131" s="3" t="s">
        <v>14</v>
      </c>
      <c r="E131" s="100">
        <v>13</v>
      </c>
      <c r="F131" s="3" t="s">
        <v>257</v>
      </c>
      <c r="G131" s="3" t="s">
        <v>61</v>
      </c>
      <c r="H131" s="162">
        <f t="shared" si="34"/>
        <v>544.4</v>
      </c>
      <c r="I131" s="163">
        <f>I132</f>
        <v>544.4</v>
      </c>
      <c r="J131" s="163">
        <f t="shared" si="35"/>
        <v>0</v>
      </c>
      <c r="K131" s="163">
        <f t="shared" si="35"/>
        <v>0</v>
      </c>
      <c r="L131" s="163">
        <f t="shared" si="35"/>
        <v>0</v>
      </c>
    </row>
    <row r="132" spans="1:12" s="39" customFormat="1" ht="38.25">
      <c r="A132" s="11"/>
      <c r="B132" s="1" t="s">
        <v>62</v>
      </c>
      <c r="C132" s="7"/>
      <c r="D132" s="3" t="s">
        <v>14</v>
      </c>
      <c r="E132" s="100">
        <v>13</v>
      </c>
      <c r="F132" s="3" t="s">
        <v>257</v>
      </c>
      <c r="G132" s="3" t="s">
        <v>63</v>
      </c>
      <c r="H132" s="162">
        <f t="shared" si="34"/>
        <v>544.4</v>
      </c>
      <c r="I132" s="163">
        <f>244.4+300</f>
        <v>544.4</v>
      </c>
      <c r="J132" s="163">
        <v>0</v>
      </c>
      <c r="K132" s="163">
        <v>0</v>
      </c>
      <c r="L132" s="163">
        <v>0</v>
      </c>
    </row>
    <row r="133" spans="1:12" s="38" customFormat="1" ht="25.5">
      <c r="A133" s="5"/>
      <c r="B133" s="6" t="s">
        <v>2</v>
      </c>
      <c r="C133" s="7"/>
      <c r="D133" s="4" t="s">
        <v>17</v>
      </c>
      <c r="E133" s="4" t="s">
        <v>15</v>
      </c>
      <c r="F133" s="4"/>
      <c r="G133" s="4"/>
      <c r="H133" s="162">
        <f t="shared" si="20"/>
        <v>0</v>
      </c>
      <c r="I133" s="162">
        <f>I134+I154+I172</f>
        <v>42.2</v>
      </c>
      <c r="J133" s="162">
        <f t="shared" ref="J133:L133" si="36">J134+J154+J172</f>
        <v>0</v>
      </c>
      <c r="K133" s="162">
        <f t="shared" si="36"/>
        <v>-42.2</v>
      </c>
      <c r="L133" s="162">
        <f t="shared" si="36"/>
        <v>0</v>
      </c>
    </row>
    <row r="134" spans="1:12" s="38" customFormat="1" hidden="1">
      <c r="A134" s="13"/>
      <c r="B134" s="6" t="s">
        <v>195</v>
      </c>
      <c r="C134" s="16"/>
      <c r="D134" s="4" t="s">
        <v>17</v>
      </c>
      <c r="E134" s="4" t="s">
        <v>18</v>
      </c>
      <c r="F134" s="4"/>
      <c r="G134" s="4"/>
      <c r="H134" s="162">
        <f>SUM(I134:L134)</f>
        <v>0</v>
      </c>
      <c r="I134" s="162">
        <f>I135</f>
        <v>0</v>
      </c>
      <c r="J134" s="162">
        <f t="shared" ref="J134:L135" si="37">J135</f>
        <v>0</v>
      </c>
      <c r="K134" s="162">
        <f t="shared" si="37"/>
        <v>0</v>
      </c>
      <c r="L134" s="162">
        <f t="shared" si="37"/>
        <v>0</v>
      </c>
    </row>
    <row r="135" spans="1:12" s="38" customFormat="1" ht="51" hidden="1">
      <c r="A135" s="13"/>
      <c r="B135" s="1" t="s">
        <v>251</v>
      </c>
      <c r="C135" s="6"/>
      <c r="D135" s="3" t="s">
        <v>17</v>
      </c>
      <c r="E135" s="3" t="s">
        <v>18</v>
      </c>
      <c r="F135" s="9" t="s">
        <v>175</v>
      </c>
      <c r="G135" s="4"/>
      <c r="H135" s="162">
        <f>SUM(I135:L135)</f>
        <v>0</v>
      </c>
      <c r="I135" s="163">
        <f>I136</f>
        <v>0</v>
      </c>
      <c r="J135" s="163">
        <f t="shared" si="37"/>
        <v>0</v>
      </c>
      <c r="K135" s="163">
        <f t="shared" si="37"/>
        <v>0</v>
      </c>
      <c r="L135" s="163">
        <f t="shared" si="37"/>
        <v>0</v>
      </c>
    </row>
    <row r="136" spans="1:12" s="38" customFormat="1" ht="38.25" hidden="1">
      <c r="A136" s="13"/>
      <c r="B136" s="1" t="s">
        <v>174</v>
      </c>
      <c r="C136" s="1"/>
      <c r="D136" s="3" t="s">
        <v>17</v>
      </c>
      <c r="E136" s="3" t="s">
        <v>18</v>
      </c>
      <c r="F136" s="9" t="s">
        <v>176</v>
      </c>
      <c r="G136" s="4"/>
      <c r="H136" s="162">
        <f>SUM(I136:L136)</f>
        <v>0</v>
      </c>
      <c r="I136" s="163">
        <f>I137+I145</f>
        <v>0</v>
      </c>
      <c r="J136" s="163">
        <f>J137+J145</f>
        <v>0</v>
      </c>
      <c r="K136" s="163">
        <f t="shared" ref="K136:L136" si="38">K137+K145</f>
        <v>0</v>
      </c>
      <c r="L136" s="163">
        <f t="shared" si="38"/>
        <v>0</v>
      </c>
    </row>
    <row r="137" spans="1:12" s="38" customFormat="1" ht="331.5" hidden="1">
      <c r="A137" s="13"/>
      <c r="B137" s="20" t="s">
        <v>471</v>
      </c>
      <c r="C137" s="16"/>
      <c r="D137" s="3" t="s">
        <v>17</v>
      </c>
      <c r="E137" s="3" t="s">
        <v>18</v>
      </c>
      <c r="F137" s="3" t="s">
        <v>451</v>
      </c>
      <c r="G137" s="4"/>
      <c r="H137" s="162">
        <f>I137+J137+K137+L137</f>
        <v>0</v>
      </c>
      <c r="I137" s="163">
        <f t="shared" ref="I137:L139" si="39">I138</f>
        <v>0</v>
      </c>
      <c r="J137" s="163">
        <f>J138+J142</f>
        <v>0</v>
      </c>
      <c r="K137" s="163">
        <f t="shared" si="39"/>
        <v>0</v>
      </c>
      <c r="L137" s="163">
        <f t="shared" si="39"/>
        <v>0</v>
      </c>
    </row>
    <row r="138" spans="1:12" s="39" customFormat="1" ht="89.25" hidden="1">
      <c r="A138" s="11"/>
      <c r="B138" s="1" t="s">
        <v>56</v>
      </c>
      <c r="C138" s="7"/>
      <c r="D138" s="3" t="s">
        <v>17</v>
      </c>
      <c r="E138" s="3" t="s">
        <v>18</v>
      </c>
      <c r="F138" s="3" t="s">
        <v>451</v>
      </c>
      <c r="G138" s="3" t="s">
        <v>57</v>
      </c>
      <c r="H138" s="162">
        <f t="shared" ref="H138:H156" si="40">I138+J138+K138+L138</f>
        <v>0</v>
      </c>
      <c r="I138" s="163">
        <f t="shared" si="39"/>
        <v>0</v>
      </c>
      <c r="J138" s="163">
        <f t="shared" si="39"/>
        <v>0</v>
      </c>
      <c r="K138" s="163">
        <f t="shared" si="39"/>
        <v>0</v>
      </c>
      <c r="L138" s="163">
        <f t="shared" si="39"/>
        <v>0</v>
      </c>
    </row>
    <row r="139" spans="1:12" s="39" customFormat="1" ht="38.25" hidden="1">
      <c r="A139" s="11"/>
      <c r="B139" s="1" t="s">
        <v>153</v>
      </c>
      <c r="C139" s="7"/>
      <c r="D139" s="3" t="s">
        <v>17</v>
      </c>
      <c r="E139" s="3" t="s">
        <v>18</v>
      </c>
      <c r="F139" s="3" t="s">
        <v>451</v>
      </c>
      <c r="G139" s="3" t="s">
        <v>154</v>
      </c>
      <c r="H139" s="162">
        <f t="shared" si="40"/>
        <v>0</v>
      </c>
      <c r="I139" s="163">
        <f t="shared" si="39"/>
        <v>0</v>
      </c>
      <c r="J139" s="163">
        <f>J140+J141</f>
        <v>0</v>
      </c>
      <c r="K139" s="163">
        <f t="shared" si="39"/>
        <v>0</v>
      </c>
      <c r="L139" s="163">
        <f t="shared" si="39"/>
        <v>0</v>
      </c>
    </row>
    <row r="140" spans="1:12" s="39" customFormat="1" ht="51" hidden="1">
      <c r="A140" s="11"/>
      <c r="B140" s="1" t="s">
        <v>155</v>
      </c>
      <c r="C140" s="7"/>
      <c r="D140" s="3" t="s">
        <v>17</v>
      </c>
      <c r="E140" s="3" t="s">
        <v>18</v>
      </c>
      <c r="F140" s="3" t="s">
        <v>451</v>
      </c>
      <c r="G140" s="3" t="s">
        <v>156</v>
      </c>
      <c r="H140" s="162">
        <f t="shared" si="40"/>
        <v>0</v>
      </c>
      <c r="I140" s="163">
        <v>0</v>
      </c>
      <c r="J140" s="163">
        <v>0</v>
      </c>
      <c r="K140" s="163">
        <v>0</v>
      </c>
      <c r="L140" s="163">
        <v>0</v>
      </c>
    </row>
    <row r="141" spans="1:12" s="39" customFormat="1" ht="51" hidden="1">
      <c r="A141" s="11"/>
      <c r="B141" s="1" t="s">
        <v>157</v>
      </c>
      <c r="C141" s="7"/>
      <c r="D141" s="3" t="s">
        <v>17</v>
      </c>
      <c r="E141" s="3" t="s">
        <v>18</v>
      </c>
      <c r="F141" s="3" t="s">
        <v>451</v>
      </c>
      <c r="G141" s="3" t="s">
        <v>158</v>
      </c>
      <c r="H141" s="162">
        <f t="shared" si="40"/>
        <v>0</v>
      </c>
      <c r="I141" s="163">
        <v>0</v>
      </c>
      <c r="J141" s="163">
        <v>0</v>
      </c>
      <c r="K141" s="163">
        <v>0</v>
      </c>
      <c r="L141" s="163">
        <v>0</v>
      </c>
    </row>
    <row r="142" spans="1:12" s="39" customFormat="1" ht="38.25" hidden="1">
      <c r="A142" s="11"/>
      <c r="B142" s="1" t="s">
        <v>88</v>
      </c>
      <c r="C142" s="7"/>
      <c r="D142" s="3" t="s">
        <v>17</v>
      </c>
      <c r="E142" s="3" t="s">
        <v>18</v>
      </c>
      <c r="F142" s="3" t="s">
        <v>451</v>
      </c>
      <c r="G142" s="3" t="s">
        <v>59</v>
      </c>
      <c r="H142" s="162">
        <f t="shared" si="40"/>
        <v>0</v>
      </c>
      <c r="I142" s="163">
        <f>I143</f>
        <v>0</v>
      </c>
      <c r="J142" s="163">
        <f t="shared" ref="J142:L143" si="41">J143</f>
        <v>0</v>
      </c>
      <c r="K142" s="163">
        <f t="shared" si="41"/>
        <v>0</v>
      </c>
      <c r="L142" s="163">
        <f t="shared" si="41"/>
        <v>0</v>
      </c>
    </row>
    <row r="143" spans="1:12" s="39" customFormat="1" ht="38.25" hidden="1">
      <c r="A143" s="11"/>
      <c r="B143" s="1" t="s">
        <v>60</v>
      </c>
      <c r="C143" s="7"/>
      <c r="D143" s="3" t="s">
        <v>17</v>
      </c>
      <c r="E143" s="3" t="s">
        <v>18</v>
      </c>
      <c r="F143" s="3" t="s">
        <v>451</v>
      </c>
      <c r="G143" s="3" t="s">
        <v>61</v>
      </c>
      <c r="H143" s="162">
        <f t="shared" si="40"/>
        <v>0</v>
      </c>
      <c r="I143" s="163">
        <f>I144</f>
        <v>0</v>
      </c>
      <c r="J143" s="163">
        <f t="shared" si="41"/>
        <v>0</v>
      </c>
      <c r="K143" s="163">
        <f t="shared" si="41"/>
        <v>0</v>
      </c>
      <c r="L143" s="163">
        <f t="shared" si="41"/>
        <v>0</v>
      </c>
    </row>
    <row r="144" spans="1:12" s="39" customFormat="1" ht="38.25" hidden="1">
      <c r="A144" s="11"/>
      <c r="B144" s="1" t="s">
        <v>62</v>
      </c>
      <c r="C144" s="7"/>
      <c r="D144" s="3" t="s">
        <v>17</v>
      </c>
      <c r="E144" s="3" t="s">
        <v>18</v>
      </c>
      <c r="F144" s="3" t="s">
        <v>451</v>
      </c>
      <c r="G144" s="3" t="s">
        <v>63</v>
      </c>
      <c r="H144" s="162">
        <f t="shared" si="40"/>
        <v>0</v>
      </c>
      <c r="I144" s="163">
        <v>0</v>
      </c>
      <c r="J144" s="163">
        <v>0</v>
      </c>
      <c r="K144" s="163">
        <v>0</v>
      </c>
      <c r="L144" s="163">
        <v>0</v>
      </c>
    </row>
    <row r="145" spans="1:13" s="39" customFormat="1" ht="293.25" hidden="1">
      <c r="A145" s="11"/>
      <c r="B145" s="20" t="s">
        <v>366</v>
      </c>
      <c r="C145" s="7"/>
      <c r="D145" s="3" t="s">
        <v>17</v>
      </c>
      <c r="E145" s="3" t="s">
        <v>18</v>
      </c>
      <c r="F145" s="3" t="s">
        <v>452</v>
      </c>
      <c r="G145" s="3"/>
      <c r="H145" s="162">
        <f t="shared" si="40"/>
        <v>0</v>
      </c>
      <c r="I145" s="163">
        <f>I146+I150</f>
        <v>0</v>
      </c>
      <c r="J145" s="163">
        <f>J146+J150</f>
        <v>0</v>
      </c>
      <c r="K145" s="163">
        <f>K146+K150</f>
        <v>0</v>
      </c>
      <c r="L145" s="163">
        <f>L146+L150</f>
        <v>0</v>
      </c>
    </row>
    <row r="146" spans="1:13" s="39" customFormat="1" ht="89.25" hidden="1">
      <c r="A146" s="11"/>
      <c r="B146" s="1" t="s">
        <v>56</v>
      </c>
      <c r="C146" s="7"/>
      <c r="D146" s="3" t="s">
        <v>17</v>
      </c>
      <c r="E146" s="3" t="s">
        <v>18</v>
      </c>
      <c r="F146" s="3" t="s">
        <v>452</v>
      </c>
      <c r="G146" s="3" t="s">
        <v>57</v>
      </c>
      <c r="H146" s="162">
        <f t="shared" si="40"/>
        <v>0</v>
      </c>
      <c r="I146" s="163">
        <f>I147</f>
        <v>0</v>
      </c>
      <c r="J146" s="163">
        <f>J147</f>
        <v>0</v>
      </c>
      <c r="K146" s="163">
        <f>K147</f>
        <v>0</v>
      </c>
      <c r="L146" s="163">
        <f>L147</f>
        <v>0</v>
      </c>
    </row>
    <row r="147" spans="1:13" s="39" customFormat="1" ht="38.25" hidden="1">
      <c r="A147" s="11"/>
      <c r="B147" s="1" t="s">
        <v>153</v>
      </c>
      <c r="C147" s="7"/>
      <c r="D147" s="3" t="s">
        <v>17</v>
      </c>
      <c r="E147" s="3" t="s">
        <v>18</v>
      </c>
      <c r="F147" s="3" t="s">
        <v>452</v>
      </c>
      <c r="G147" s="3" t="s">
        <v>154</v>
      </c>
      <c r="H147" s="162">
        <f t="shared" si="40"/>
        <v>0</v>
      </c>
      <c r="I147" s="163">
        <f>I148+I149</f>
        <v>0</v>
      </c>
      <c r="J147" s="163">
        <f>J148+J149</f>
        <v>0</v>
      </c>
      <c r="K147" s="163">
        <f>K148+K149</f>
        <v>0</v>
      </c>
      <c r="L147" s="163">
        <f>L148+L149</f>
        <v>0</v>
      </c>
    </row>
    <row r="148" spans="1:13" s="39" customFormat="1" ht="51" hidden="1">
      <c r="A148" s="11"/>
      <c r="B148" s="1" t="s">
        <v>155</v>
      </c>
      <c r="C148" s="7"/>
      <c r="D148" s="3" t="s">
        <v>17</v>
      </c>
      <c r="E148" s="3" t="s">
        <v>18</v>
      </c>
      <c r="F148" s="3" t="s">
        <v>452</v>
      </c>
      <c r="G148" s="3" t="s">
        <v>156</v>
      </c>
      <c r="H148" s="162">
        <f t="shared" si="40"/>
        <v>0</v>
      </c>
      <c r="I148" s="163">
        <v>0</v>
      </c>
      <c r="J148" s="163">
        <v>0</v>
      </c>
      <c r="K148" s="163">
        <v>0</v>
      </c>
      <c r="L148" s="163">
        <v>0</v>
      </c>
    </row>
    <row r="149" spans="1:13" s="39" customFormat="1" ht="51" hidden="1">
      <c r="A149" s="11"/>
      <c r="B149" s="1" t="s">
        <v>157</v>
      </c>
      <c r="C149" s="7"/>
      <c r="D149" s="3" t="s">
        <v>17</v>
      </c>
      <c r="E149" s="3" t="s">
        <v>18</v>
      </c>
      <c r="F149" s="3" t="s">
        <v>452</v>
      </c>
      <c r="G149" s="3" t="s">
        <v>158</v>
      </c>
      <c r="H149" s="162">
        <f t="shared" si="40"/>
        <v>0</v>
      </c>
      <c r="I149" s="163">
        <v>0</v>
      </c>
      <c r="J149" s="163">
        <v>0</v>
      </c>
      <c r="K149" s="163">
        <v>0</v>
      </c>
      <c r="L149" s="163">
        <v>0</v>
      </c>
    </row>
    <row r="150" spans="1:13" s="39" customFormat="1" ht="38.25" hidden="1">
      <c r="A150" s="11"/>
      <c r="B150" s="1" t="s">
        <v>88</v>
      </c>
      <c r="C150" s="7"/>
      <c r="D150" s="3" t="s">
        <v>17</v>
      </c>
      <c r="E150" s="3" t="s">
        <v>18</v>
      </c>
      <c r="F150" s="3" t="s">
        <v>452</v>
      </c>
      <c r="G150" s="3" t="s">
        <v>59</v>
      </c>
      <c r="H150" s="162">
        <f t="shared" si="40"/>
        <v>0</v>
      </c>
      <c r="I150" s="163">
        <f>I151</f>
        <v>0</v>
      </c>
      <c r="J150" s="163">
        <f>J151</f>
        <v>0</v>
      </c>
      <c r="K150" s="163">
        <f>K151</f>
        <v>0</v>
      </c>
      <c r="L150" s="163">
        <f>L151</f>
        <v>0</v>
      </c>
    </row>
    <row r="151" spans="1:13" s="39" customFormat="1" ht="38.25" hidden="1">
      <c r="A151" s="11"/>
      <c r="B151" s="1" t="s">
        <v>60</v>
      </c>
      <c r="C151" s="7"/>
      <c r="D151" s="3" t="s">
        <v>17</v>
      </c>
      <c r="E151" s="3" t="s">
        <v>18</v>
      </c>
      <c r="F151" s="3" t="s">
        <v>452</v>
      </c>
      <c r="G151" s="3" t="s">
        <v>61</v>
      </c>
      <c r="H151" s="162">
        <f t="shared" si="40"/>
        <v>0</v>
      </c>
      <c r="I151" s="163">
        <f>I153</f>
        <v>0</v>
      </c>
      <c r="J151" s="163">
        <f>J152+J153</f>
        <v>0</v>
      </c>
      <c r="K151" s="163">
        <f>K153</f>
        <v>0</v>
      </c>
      <c r="L151" s="163">
        <f>L153</f>
        <v>0</v>
      </c>
    </row>
    <row r="152" spans="1:13" s="39" customFormat="1" ht="38.25" hidden="1">
      <c r="A152" s="11"/>
      <c r="B152" s="1" t="s">
        <v>65</v>
      </c>
      <c r="C152" s="7"/>
      <c r="D152" s="3" t="s">
        <v>17</v>
      </c>
      <c r="E152" s="3" t="s">
        <v>18</v>
      </c>
      <c r="F152" s="3" t="s">
        <v>452</v>
      </c>
      <c r="G152" s="3" t="s">
        <v>64</v>
      </c>
      <c r="H152" s="162">
        <f>I152+J152+K152+L152</f>
        <v>0</v>
      </c>
      <c r="I152" s="163">
        <v>0</v>
      </c>
      <c r="J152" s="163">
        <v>0</v>
      </c>
      <c r="K152" s="163">
        <v>0</v>
      </c>
      <c r="L152" s="163">
        <v>0</v>
      </c>
    </row>
    <row r="153" spans="1:13" s="39" customFormat="1" ht="38.25" hidden="1">
      <c r="A153" s="11"/>
      <c r="B153" s="1" t="s">
        <v>62</v>
      </c>
      <c r="C153" s="7"/>
      <c r="D153" s="3" t="s">
        <v>17</v>
      </c>
      <c r="E153" s="3" t="s">
        <v>18</v>
      </c>
      <c r="F153" s="3" t="s">
        <v>452</v>
      </c>
      <c r="G153" s="3" t="s">
        <v>63</v>
      </c>
      <c r="H153" s="162">
        <f t="shared" si="40"/>
        <v>0</v>
      </c>
      <c r="I153" s="163">
        <v>0</v>
      </c>
      <c r="J153" s="163">
        <v>0</v>
      </c>
      <c r="K153" s="163">
        <v>0</v>
      </c>
      <c r="L153" s="163">
        <v>0</v>
      </c>
    </row>
    <row r="154" spans="1:13" s="38" customFormat="1" ht="51" hidden="1">
      <c r="A154" s="5"/>
      <c r="B154" s="6" t="s">
        <v>147</v>
      </c>
      <c r="C154" s="7"/>
      <c r="D154" s="4" t="s">
        <v>17</v>
      </c>
      <c r="E154" s="4" t="s">
        <v>21</v>
      </c>
      <c r="F154" s="4"/>
      <c r="G154" s="4"/>
      <c r="H154" s="162">
        <f t="shared" si="40"/>
        <v>0</v>
      </c>
      <c r="I154" s="162">
        <f>I155</f>
        <v>0</v>
      </c>
      <c r="J154" s="162">
        <f t="shared" ref="J154:L154" si="42">J155</f>
        <v>0</v>
      </c>
      <c r="K154" s="162">
        <f t="shared" si="42"/>
        <v>0</v>
      </c>
      <c r="L154" s="162">
        <f t="shared" si="42"/>
        <v>0</v>
      </c>
    </row>
    <row r="155" spans="1:13" ht="76.5" hidden="1">
      <c r="A155" s="11"/>
      <c r="B155" s="1" t="s">
        <v>100</v>
      </c>
      <c r="C155" s="18"/>
      <c r="D155" s="3" t="s">
        <v>17</v>
      </c>
      <c r="E155" s="3" t="s">
        <v>21</v>
      </c>
      <c r="F155" s="3" t="s">
        <v>196</v>
      </c>
      <c r="G155" s="3"/>
      <c r="H155" s="162">
        <f t="shared" si="40"/>
        <v>0</v>
      </c>
      <c r="I155" s="163">
        <f>I156+I168</f>
        <v>0</v>
      </c>
      <c r="J155" s="163">
        <f t="shared" ref="J155:L155" si="43">J156+J168</f>
        <v>0</v>
      </c>
      <c r="K155" s="163">
        <f t="shared" si="43"/>
        <v>0</v>
      </c>
      <c r="L155" s="163">
        <f t="shared" si="43"/>
        <v>0</v>
      </c>
      <c r="M155" s="41"/>
    </row>
    <row r="156" spans="1:13" s="39" customFormat="1" ht="140.25" hidden="1">
      <c r="A156" s="11"/>
      <c r="B156" s="1" t="s">
        <v>144</v>
      </c>
      <c r="C156" s="2"/>
      <c r="D156" s="3" t="s">
        <v>17</v>
      </c>
      <c r="E156" s="3" t="s">
        <v>21</v>
      </c>
      <c r="F156" s="3" t="s">
        <v>197</v>
      </c>
      <c r="G156" s="3"/>
      <c r="H156" s="162">
        <f t="shared" si="40"/>
        <v>0</v>
      </c>
      <c r="I156" s="163">
        <f>I157+I161+I165</f>
        <v>0</v>
      </c>
      <c r="J156" s="163">
        <f>J157+J161+J165</f>
        <v>0</v>
      </c>
      <c r="K156" s="163">
        <f>K157+K161+K165</f>
        <v>0</v>
      </c>
      <c r="L156" s="163">
        <f>L157+L161+L165</f>
        <v>0</v>
      </c>
    </row>
    <row r="157" spans="1:13" s="39" customFormat="1" ht="89.25" hidden="1">
      <c r="A157" s="11"/>
      <c r="B157" s="1" t="s">
        <v>56</v>
      </c>
      <c r="C157" s="2"/>
      <c r="D157" s="3" t="s">
        <v>17</v>
      </c>
      <c r="E157" s="3" t="s">
        <v>21</v>
      </c>
      <c r="F157" s="3" t="s">
        <v>197</v>
      </c>
      <c r="G157" s="3" t="s">
        <v>57</v>
      </c>
      <c r="H157" s="162">
        <f>H158</f>
        <v>0</v>
      </c>
      <c r="I157" s="163">
        <f>I158</f>
        <v>0</v>
      </c>
      <c r="J157" s="163">
        <f>J158</f>
        <v>0</v>
      </c>
      <c r="K157" s="163">
        <f>K158</f>
        <v>0</v>
      </c>
      <c r="L157" s="163">
        <f>L158</f>
        <v>0</v>
      </c>
    </row>
    <row r="158" spans="1:13" s="39" customFormat="1" ht="25.5" hidden="1">
      <c r="A158" s="11"/>
      <c r="B158" s="1" t="s">
        <v>69</v>
      </c>
      <c r="C158" s="2"/>
      <c r="D158" s="3" t="s">
        <v>17</v>
      </c>
      <c r="E158" s="3" t="s">
        <v>21</v>
      </c>
      <c r="F158" s="3" t="s">
        <v>197</v>
      </c>
      <c r="G158" s="3" t="s">
        <v>70</v>
      </c>
      <c r="H158" s="162">
        <f t="shared" ref="H158:H167" si="44">SUM(I158:L158)</f>
        <v>0</v>
      </c>
      <c r="I158" s="163">
        <f>I159+I160</f>
        <v>0</v>
      </c>
      <c r="J158" s="163">
        <f>J159+J160</f>
        <v>0</v>
      </c>
      <c r="K158" s="163">
        <f>K159+K160</f>
        <v>0</v>
      </c>
      <c r="L158" s="163">
        <f>L159+L160</f>
        <v>0</v>
      </c>
    </row>
    <row r="159" spans="1:13" s="39" customFormat="1" ht="51" hidden="1">
      <c r="A159" s="11"/>
      <c r="B159" s="1" t="s">
        <v>92</v>
      </c>
      <c r="C159" s="2"/>
      <c r="D159" s="3" t="s">
        <v>17</v>
      </c>
      <c r="E159" s="3" t="s">
        <v>21</v>
      </c>
      <c r="F159" s="3" t="s">
        <v>197</v>
      </c>
      <c r="G159" s="3" t="s">
        <v>71</v>
      </c>
      <c r="H159" s="162">
        <f t="shared" si="44"/>
        <v>0</v>
      </c>
      <c r="I159" s="163">
        <v>0</v>
      </c>
      <c r="J159" s="164">
        <v>0</v>
      </c>
      <c r="K159" s="164">
        <v>0</v>
      </c>
      <c r="L159" s="164">
        <v>0</v>
      </c>
    </row>
    <row r="160" spans="1:13" s="39" customFormat="1" ht="38.25" hidden="1">
      <c r="A160" s="11"/>
      <c r="B160" s="1" t="s">
        <v>93</v>
      </c>
      <c r="C160" s="2"/>
      <c r="D160" s="3" t="s">
        <v>17</v>
      </c>
      <c r="E160" s="3" t="s">
        <v>21</v>
      </c>
      <c r="F160" s="3" t="s">
        <v>197</v>
      </c>
      <c r="G160" s="3" t="s">
        <v>72</v>
      </c>
      <c r="H160" s="162">
        <f t="shared" si="44"/>
        <v>0</v>
      </c>
      <c r="I160" s="163">
        <v>0</v>
      </c>
      <c r="J160" s="164">
        <v>0</v>
      </c>
      <c r="K160" s="164">
        <v>0</v>
      </c>
      <c r="L160" s="164">
        <v>0</v>
      </c>
    </row>
    <row r="161" spans="1:12" s="39" customFormat="1" ht="38.25" hidden="1">
      <c r="A161" s="11"/>
      <c r="B161" s="1" t="s">
        <v>97</v>
      </c>
      <c r="C161" s="2"/>
      <c r="D161" s="3" t="s">
        <v>17</v>
      </c>
      <c r="E161" s="3" t="s">
        <v>21</v>
      </c>
      <c r="F161" s="3" t="s">
        <v>197</v>
      </c>
      <c r="G161" s="3" t="s">
        <v>59</v>
      </c>
      <c r="H161" s="162">
        <f t="shared" si="44"/>
        <v>0</v>
      </c>
      <c r="I161" s="163">
        <f>I162</f>
        <v>0</v>
      </c>
      <c r="J161" s="163">
        <f>J162</f>
        <v>0</v>
      </c>
      <c r="K161" s="163">
        <f>K162</f>
        <v>0</v>
      </c>
      <c r="L161" s="163">
        <f>L162</f>
        <v>0</v>
      </c>
    </row>
    <row r="162" spans="1:12" s="39" customFormat="1" ht="38.25" hidden="1">
      <c r="A162" s="11"/>
      <c r="B162" s="1" t="s">
        <v>60</v>
      </c>
      <c r="C162" s="2"/>
      <c r="D162" s="3" t="s">
        <v>17</v>
      </c>
      <c r="E162" s="3" t="s">
        <v>21</v>
      </c>
      <c r="F162" s="3" t="s">
        <v>197</v>
      </c>
      <c r="G162" s="3" t="s">
        <v>61</v>
      </c>
      <c r="H162" s="162">
        <f t="shared" si="44"/>
        <v>0</v>
      </c>
      <c r="I162" s="163">
        <f>I164+I163</f>
        <v>0</v>
      </c>
      <c r="J162" s="163">
        <f>J164</f>
        <v>0</v>
      </c>
      <c r="K162" s="163">
        <f>K164</f>
        <v>0</v>
      </c>
      <c r="L162" s="163">
        <f>L164</f>
        <v>0</v>
      </c>
    </row>
    <row r="163" spans="1:12" s="39" customFormat="1" ht="38.25" hidden="1">
      <c r="A163" s="11"/>
      <c r="B163" s="1" t="s">
        <v>65</v>
      </c>
      <c r="C163" s="2"/>
      <c r="D163" s="3" t="s">
        <v>17</v>
      </c>
      <c r="E163" s="3" t="s">
        <v>21</v>
      </c>
      <c r="F163" s="3" t="s">
        <v>197</v>
      </c>
      <c r="G163" s="3" t="s">
        <v>64</v>
      </c>
      <c r="H163" s="162">
        <f t="shared" si="44"/>
        <v>0</v>
      </c>
      <c r="I163" s="163">
        <v>0</v>
      </c>
      <c r="J163" s="164">
        <v>0</v>
      </c>
      <c r="K163" s="164">
        <v>0</v>
      </c>
      <c r="L163" s="164">
        <v>0</v>
      </c>
    </row>
    <row r="164" spans="1:12" s="39" customFormat="1" ht="38.25" hidden="1">
      <c r="A164" s="11"/>
      <c r="B164" s="1" t="s">
        <v>62</v>
      </c>
      <c r="C164" s="2"/>
      <c r="D164" s="3" t="s">
        <v>17</v>
      </c>
      <c r="E164" s="3" t="s">
        <v>21</v>
      </c>
      <c r="F164" s="3" t="s">
        <v>197</v>
      </c>
      <c r="G164" s="3" t="s">
        <v>63</v>
      </c>
      <c r="H164" s="162">
        <f t="shared" si="44"/>
        <v>0</v>
      </c>
      <c r="I164" s="163">
        <v>0</v>
      </c>
      <c r="J164" s="164">
        <v>0</v>
      </c>
      <c r="K164" s="164">
        <v>0</v>
      </c>
      <c r="L164" s="164">
        <v>0</v>
      </c>
    </row>
    <row r="165" spans="1:12" s="39" customFormat="1" hidden="1">
      <c r="A165" s="11"/>
      <c r="B165" s="1" t="s">
        <v>73</v>
      </c>
      <c r="C165" s="2"/>
      <c r="D165" s="3" t="s">
        <v>17</v>
      </c>
      <c r="E165" s="3" t="s">
        <v>21</v>
      </c>
      <c r="F165" s="3" t="s">
        <v>197</v>
      </c>
      <c r="G165" s="3" t="s">
        <v>74</v>
      </c>
      <c r="H165" s="162">
        <f t="shared" si="44"/>
        <v>0</v>
      </c>
      <c r="I165" s="163">
        <f>I166</f>
        <v>0</v>
      </c>
      <c r="J165" s="163">
        <f t="shared" ref="J165:L166" si="45">J166</f>
        <v>0</v>
      </c>
      <c r="K165" s="163">
        <f t="shared" si="45"/>
        <v>0</v>
      </c>
      <c r="L165" s="163">
        <f t="shared" si="45"/>
        <v>0</v>
      </c>
    </row>
    <row r="166" spans="1:12" s="39" customFormat="1" ht="25.5" hidden="1">
      <c r="A166" s="11"/>
      <c r="B166" s="1" t="s">
        <v>75</v>
      </c>
      <c r="C166" s="2"/>
      <c r="D166" s="3" t="s">
        <v>17</v>
      </c>
      <c r="E166" s="3" t="s">
        <v>21</v>
      </c>
      <c r="F166" s="3" t="s">
        <v>197</v>
      </c>
      <c r="G166" s="3" t="s">
        <v>76</v>
      </c>
      <c r="H166" s="162">
        <f t="shared" si="44"/>
        <v>0</v>
      </c>
      <c r="I166" s="163">
        <f>I167</f>
        <v>0</v>
      </c>
      <c r="J166" s="163">
        <f t="shared" si="45"/>
        <v>0</v>
      </c>
      <c r="K166" s="163">
        <f t="shared" si="45"/>
        <v>0</v>
      </c>
      <c r="L166" s="163">
        <f t="shared" si="45"/>
        <v>0</v>
      </c>
    </row>
    <row r="167" spans="1:12" s="39" customFormat="1" ht="25.5" hidden="1">
      <c r="A167" s="11"/>
      <c r="B167" s="1" t="s">
        <v>77</v>
      </c>
      <c r="C167" s="2"/>
      <c r="D167" s="3" t="s">
        <v>17</v>
      </c>
      <c r="E167" s="3" t="s">
        <v>21</v>
      </c>
      <c r="F167" s="3" t="s">
        <v>197</v>
      </c>
      <c r="G167" s="3" t="s">
        <v>78</v>
      </c>
      <c r="H167" s="162">
        <f t="shared" si="44"/>
        <v>0</v>
      </c>
      <c r="I167" s="163">
        <v>0</v>
      </c>
      <c r="J167" s="164">
        <v>0</v>
      </c>
      <c r="K167" s="164">
        <v>0</v>
      </c>
      <c r="L167" s="164">
        <v>0</v>
      </c>
    </row>
    <row r="168" spans="1:12" s="39" customFormat="1" ht="89.25" hidden="1">
      <c r="A168" s="11"/>
      <c r="B168" s="1" t="s">
        <v>198</v>
      </c>
      <c r="C168" s="2"/>
      <c r="D168" s="3" t="s">
        <v>17</v>
      </c>
      <c r="E168" s="3" t="s">
        <v>21</v>
      </c>
      <c r="F168" s="3" t="s">
        <v>199</v>
      </c>
      <c r="G168" s="3"/>
      <c r="H168" s="162">
        <f>SUM(I168:L168)</f>
        <v>0</v>
      </c>
      <c r="I168" s="163">
        <f>I169</f>
        <v>0</v>
      </c>
      <c r="J168" s="163">
        <f t="shared" ref="J168:L168" si="46">J169</f>
        <v>0</v>
      </c>
      <c r="K168" s="163">
        <f t="shared" si="46"/>
        <v>0</v>
      </c>
      <c r="L168" s="163">
        <f t="shared" si="46"/>
        <v>0</v>
      </c>
    </row>
    <row r="169" spans="1:12" s="39" customFormat="1" ht="38.25" hidden="1">
      <c r="A169" s="11"/>
      <c r="B169" s="1" t="s">
        <v>97</v>
      </c>
      <c r="C169" s="2"/>
      <c r="D169" s="3" t="s">
        <v>17</v>
      </c>
      <c r="E169" s="3" t="s">
        <v>21</v>
      </c>
      <c r="F169" s="3" t="s">
        <v>199</v>
      </c>
      <c r="G169" s="3" t="s">
        <v>59</v>
      </c>
      <c r="H169" s="162">
        <f t="shared" ref="H169:H171" si="47">SUM(I169:L169)</f>
        <v>0</v>
      </c>
      <c r="I169" s="163">
        <f>I170</f>
        <v>0</v>
      </c>
      <c r="J169" s="163">
        <f>J170</f>
        <v>0</v>
      </c>
      <c r="K169" s="163">
        <f>K170</f>
        <v>0</v>
      </c>
      <c r="L169" s="163">
        <f>L170</f>
        <v>0</v>
      </c>
    </row>
    <row r="170" spans="1:12" s="39" customFormat="1" ht="38.25" hidden="1">
      <c r="A170" s="11"/>
      <c r="B170" s="1" t="s">
        <v>60</v>
      </c>
      <c r="C170" s="2"/>
      <c r="D170" s="3" t="s">
        <v>17</v>
      </c>
      <c r="E170" s="3" t="s">
        <v>21</v>
      </c>
      <c r="F170" s="3" t="s">
        <v>199</v>
      </c>
      <c r="G170" s="3" t="s">
        <v>61</v>
      </c>
      <c r="H170" s="162">
        <f t="shared" si="47"/>
        <v>0</v>
      </c>
      <c r="I170" s="163">
        <f>I171</f>
        <v>0</v>
      </c>
      <c r="J170" s="163">
        <f t="shared" ref="J170:L170" si="48">J171</f>
        <v>0</v>
      </c>
      <c r="K170" s="163">
        <f t="shared" si="48"/>
        <v>0</v>
      </c>
      <c r="L170" s="163">
        <f t="shared" si="48"/>
        <v>0</v>
      </c>
    </row>
    <row r="171" spans="1:12" s="39" customFormat="1" ht="38.25" hidden="1">
      <c r="A171" s="11"/>
      <c r="B171" s="1" t="s">
        <v>62</v>
      </c>
      <c r="C171" s="2"/>
      <c r="D171" s="3" t="s">
        <v>17</v>
      </c>
      <c r="E171" s="3" t="s">
        <v>21</v>
      </c>
      <c r="F171" s="3" t="s">
        <v>199</v>
      </c>
      <c r="G171" s="3" t="s">
        <v>63</v>
      </c>
      <c r="H171" s="162">
        <f t="shared" si="47"/>
        <v>0</v>
      </c>
      <c r="I171" s="163">
        <v>0</v>
      </c>
      <c r="J171" s="164">
        <v>0</v>
      </c>
      <c r="K171" s="164">
        <v>0</v>
      </c>
      <c r="L171" s="164">
        <v>0</v>
      </c>
    </row>
    <row r="172" spans="1:12" s="38" customFormat="1" ht="38.25">
      <c r="A172" s="5"/>
      <c r="B172" s="6" t="s">
        <v>45</v>
      </c>
      <c r="C172" s="7"/>
      <c r="D172" s="4" t="s">
        <v>17</v>
      </c>
      <c r="E172" s="4" t="s">
        <v>39</v>
      </c>
      <c r="F172" s="4"/>
      <c r="G172" s="4"/>
      <c r="H172" s="162">
        <f t="shared" ref="H172" si="49">I172+J172+K172+L172</f>
        <v>0</v>
      </c>
      <c r="I172" s="162">
        <f>I173+I190+I203</f>
        <v>42.2</v>
      </c>
      <c r="J172" s="162">
        <f>J173+J190+J203</f>
        <v>0</v>
      </c>
      <c r="K172" s="162">
        <f>K173+K190+K203</f>
        <v>-42.2</v>
      </c>
      <c r="L172" s="162">
        <f>L173+L190+L203</f>
        <v>0</v>
      </c>
    </row>
    <row r="173" spans="1:12" s="39" customFormat="1" ht="51">
      <c r="A173" s="11"/>
      <c r="B173" s="1" t="s">
        <v>185</v>
      </c>
      <c r="C173" s="18"/>
      <c r="D173" s="3" t="s">
        <v>17</v>
      </c>
      <c r="E173" s="3" t="s">
        <v>39</v>
      </c>
      <c r="F173" s="3" t="s">
        <v>186</v>
      </c>
      <c r="G173" s="3"/>
      <c r="H173" s="162">
        <f>SUM(I173:L173)</f>
        <v>0</v>
      </c>
      <c r="I173" s="163">
        <f>I178+I182+I174+I186</f>
        <v>41.1</v>
      </c>
      <c r="J173" s="163">
        <f>J178+J182+J174+J186</f>
        <v>0</v>
      </c>
      <c r="K173" s="163">
        <f>K178+K182+K174+K186</f>
        <v>-41.1</v>
      </c>
      <c r="L173" s="163">
        <f>L178+L182+L174+L186</f>
        <v>0</v>
      </c>
    </row>
    <row r="174" spans="1:12" s="39" customFormat="1" ht="191.25" hidden="1">
      <c r="A174" s="14"/>
      <c r="B174" s="15" t="s">
        <v>367</v>
      </c>
      <c r="C174" s="16"/>
      <c r="D174" s="3" t="s">
        <v>17</v>
      </c>
      <c r="E174" s="3" t="s">
        <v>39</v>
      </c>
      <c r="F174" s="3" t="s">
        <v>453</v>
      </c>
      <c r="G174" s="3"/>
      <c r="H174" s="162">
        <f>SUM(I174:L174)</f>
        <v>0</v>
      </c>
      <c r="I174" s="163">
        <f>I175</f>
        <v>0</v>
      </c>
      <c r="J174" s="163">
        <f t="shared" ref="J174:L174" si="50">J175</f>
        <v>0</v>
      </c>
      <c r="K174" s="163">
        <f t="shared" si="50"/>
        <v>0</v>
      </c>
      <c r="L174" s="163">
        <f t="shared" si="50"/>
        <v>0</v>
      </c>
    </row>
    <row r="175" spans="1:12" s="39" customFormat="1" ht="89.25" hidden="1">
      <c r="A175" s="11"/>
      <c r="B175" s="1" t="s">
        <v>56</v>
      </c>
      <c r="C175" s="2"/>
      <c r="D175" s="3" t="s">
        <v>17</v>
      </c>
      <c r="E175" s="3" t="s">
        <v>39</v>
      </c>
      <c r="F175" s="3" t="s">
        <v>453</v>
      </c>
      <c r="G175" s="3" t="s">
        <v>57</v>
      </c>
      <c r="H175" s="162">
        <f t="shared" ref="H175:H177" si="51">SUM(I175:L175)</f>
        <v>0</v>
      </c>
      <c r="I175" s="163">
        <f>I176</f>
        <v>0</v>
      </c>
      <c r="J175" s="163">
        <f>J176</f>
        <v>0</v>
      </c>
      <c r="K175" s="163">
        <f>K176</f>
        <v>0</v>
      </c>
      <c r="L175" s="163">
        <f>L176</f>
        <v>0</v>
      </c>
    </row>
    <row r="176" spans="1:12" s="39" customFormat="1" ht="38.25" hidden="1">
      <c r="A176" s="11"/>
      <c r="B176" s="1" t="s">
        <v>153</v>
      </c>
      <c r="C176" s="2"/>
      <c r="D176" s="3" t="s">
        <v>17</v>
      </c>
      <c r="E176" s="3" t="s">
        <v>39</v>
      </c>
      <c r="F176" s="3" t="s">
        <v>453</v>
      </c>
      <c r="G176" s="3" t="s">
        <v>154</v>
      </c>
      <c r="H176" s="162">
        <f t="shared" si="51"/>
        <v>0</v>
      </c>
      <c r="I176" s="163">
        <f>I177</f>
        <v>0</v>
      </c>
      <c r="J176" s="163">
        <f t="shared" ref="J176:L176" si="52">J177</f>
        <v>0</v>
      </c>
      <c r="K176" s="163">
        <f t="shared" si="52"/>
        <v>0</v>
      </c>
      <c r="L176" s="163">
        <f t="shared" si="52"/>
        <v>0</v>
      </c>
    </row>
    <row r="177" spans="1:12" s="39" customFormat="1" ht="76.5" hidden="1">
      <c r="A177" s="11"/>
      <c r="B177" s="1" t="s">
        <v>530</v>
      </c>
      <c r="C177" s="2"/>
      <c r="D177" s="3" t="s">
        <v>17</v>
      </c>
      <c r="E177" s="3" t="s">
        <v>39</v>
      </c>
      <c r="F177" s="3" t="s">
        <v>453</v>
      </c>
      <c r="G177" s="3" t="s">
        <v>531</v>
      </c>
      <c r="H177" s="162">
        <f t="shared" si="51"/>
        <v>0</v>
      </c>
      <c r="I177" s="163">
        <v>0</v>
      </c>
      <c r="J177" s="164">
        <v>0</v>
      </c>
      <c r="K177" s="164">
        <v>0</v>
      </c>
      <c r="L177" s="164">
        <v>0</v>
      </c>
    </row>
    <row r="178" spans="1:12" s="39" customFormat="1" ht="102">
      <c r="A178" s="11"/>
      <c r="B178" s="39" t="s">
        <v>570</v>
      </c>
      <c r="C178" s="2"/>
      <c r="D178" s="3" t="s">
        <v>17</v>
      </c>
      <c r="E178" s="3" t="s">
        <v>39</v>
      </c>
      <c r="F178" s="3" t="s">
        <v>454</v>
      </c>
      <c r="G178" s="3"/>
      <c r="H178" s="162">
        <f>SUM(I178:L178)</f>
        <v>-41.1</v>
      </c>
      <c r="I178" s="163">
        <f t="shared" ref="I178:J178" si="53">I179</f>
        <v>0</v>
      </c>
      <c r="J178" s="163">
        <f t="shared" si="53"/>
        <v>0</v>
      </c>
      <c r="K178" s="163">
        <f>K179</f>
        <v>-41.1</v>
      </c>
      <c r="L178" s="163">
        <f t="shared" ref="L178" si="54">L179+L182</f>
        <v>0</v>
      </c>
    </row>
    <row r="179" spans="1:12" s="39" customFormat="1" ht="89.25">
      <c r="A179" s="11"/>
      <c r="B179" s="1" t="s">
        <v>56</v>
      </c>
      <c r="C179" s="2"/>
      <c r="D179" s="3" t="s">
        <v>17</v>
      </c>
      <c r="E179" s="3" t="s">
        <v>39</v>
      </c>
      <c r="F179" s="3" t="s">
        <v>454</v>
      </c>
      <c r="G179" s="3" t="s">
        <v>57</v>
      </c>
      <c r="H179" s="162">
        <f t="shared" ref="H179:H181" si="55">SUM(I179:L179)</f>
        <v>-41.1</v>
      </c>
      <c r="I179" s="163">
        <f>I180</f>
        <v>0</v>
      </c>
      <c r="J179" s="163">
        <f>J180</f>
        <v>0</v>
      </c>
      <c r="K179" s="163">
        <f>K180</f>
        <v>-41.1</v>
      </c>
      <c r="L179" s="163">
        <f>L180</f>
        <v>0</v>
      </c>
    </row>
    <row r="180" spans="1:12" s="39" customFormat="1" ht="38.25">
      <c r="A180" s="11"/>
      <c r="B180" s="1" t="s">
        <v>153</v>
      </c>
      <c r="C180" s="2"/>
      <c r="D180" s="3" t="s">
        <v>17</v>
      </c>
      <c r="E180" s="3" t="s">
        <v>39</v>
      </c>
      <c r="F180" s="3" t="s">
        <v>454</v>
      </c>
      <c r="G180" s="3" t="s">
        <v>154</v>
      </c>
      <c r="H180" s="162">
        <f t="shared" si="55"/>
        <v>-41.1</v>
      </c>
      <c r="I180" s="163">
        <f>I181</f>
        <v>0</v>
      </c>
      <c r="J180" s="163">
        <f t="shared" ref="J180:L180" si="56">J181</f>
        <v>0</v>
      </c>
      <c r="K180" s="163">
        <f t="shared" si="56"/>
        <v>-41.1</v>
      </c>
      <c r="L180" s="163">
        <f t="shared" si="56"/>
        <v>0</v>
      </c>
    </row>
    <row r="181" spans="1:12" s="39" customFormat="1" ht="76.5">
      <c r="A181" s="11"/>
      <c r="B181" s="1" t="s">
        <v>530</v>
      </c>
      <c r="C181" s="2"/>
      <c r="D181" s="3" t="s">
        <v>17</v>
      </c>
      <c r="E181" s="3" t="s">
        <v>39</v>
      </c>
      <c r="F181" s="3" t="s">
        <v>454</v>
      </c>
      <c r="G181" s="3" t="s">
        <v>531</v>
      </c>
      <c r="H181" s="162">
        <f t="shared" si="55"/>
        <v>-41.1</v>
      </c>
      <c r="I181" s="163">
        <v>0</v>
      </c>
      <c r="J181" s="164">
        <v>0</v>
      </c>
      <c r="K181" s="164">
        <f>-41.1</f>
        <v>-41.1</v>
      </c>
      <c r="L181" s="164">
        <v>0</v>
      </c>
    </row>
    <row r="182" spans="1:12" s="39" customFormat="1" ht="76.5">
      <c r="A182" s="11"/>
      <c r="B182" s="39" t="s">
        <v>571</v>
      </c>
      <c r="C182" s="2"/>
      <c r="D182" s="3" t="s">
        <v>17</v>
      </c>
      <c r="E182" s="3" t="s">
        <v>39</v>
      </c>
      <c r="F182" s="3" t="s">
        <v>572</v>
      </c>
      <c r="G182" s="3"/>
      <c r="H182" s="162">
        <f>SUM(I182:L182)</f>
        <v>41.1</v>
      </c>
      <c r="I182" s="163">
        <f>I183</f>
        <v>41.1</v>
      </c>
      <c r="J182" s="163">
        <f t="shared" ref="J182:L182" si="57">J183</f>
        <v>0</v>
      </c>
      <c r="K182" s="163">
        <f t="shared" si="57"/>
        <v>0</v>
      </c>
      <c r="L182" s="163">
        <f t="shared" si="57"/>
        <v>0</v>
      </c>
    </row>
    <row r="183" spans="1:12" s="39" customFormat="1" ht="89.25">
      <c r="A183" s="11"/>
      <c r="B183" s="1" t="s">
        <v>56</v>
      </c>
      <c r="C183" s="2"/>
      <c r="D183" s="3" t="s">
        <v>17</v>
      </c>
      <c r="E183" s="3" t="s">
        <v>39</v>
      </c>
      <c r="F183" s="3" t="s">
        <v>572</v>
      </c>
      <c r="G183" s="3" t="s">
        <v>57</v>
      </c>
      <c r="H183" s="162">
        <f t="shared" ref="H183:H185" si="58">SUM(I183:L183)</f>
        <v>41.1</v>
      </c>
      <c r="I183" s="163">
        <f>I184</f>
        <v>41.1</v>
      </c>
      <c r="J183" s="163">
        <f>J184</f>
        <v>0</v>
      </c>
      <c r="K183" s="163">
        <f>K184</f>
        <v>0</v>
      </c>
      <c r="L183" s="163">
        <f>L184</f>
        <v>0</v>
      </c>
    </row>
    <row r="184" spans="1:12" s="39" customFormat="1" ht="38.25">
      <c r="A184" s="11"/>
      <c r="B184" s="1" t="s">
        <v>153</v>
      </c>
      <c r="C184" s="2"/>
      <c r="D184" s="3" t="s">
        <v>17</v>
      </c>
      <c r="E184" s="3" t="s">
        <v>39</v>
      </c>
      <c r="F184" s="3" t="s">
        <v>572</v>
      </c>
      <c r="G184" s="3" t="s">
        <v>154</v>
      </c>
      <c r="H184" s="162">
        <f t="shared" si="58"/>
        <v>41.1</v>
      </c>
      <c r="I184" s="163">
        <f>I185</f>
        <v>41.1</v>
      </c>
      <c r="J184" s="163">
        <f t="shared" ref="J184:L184" si="59">J185</f>
        <v>0</v>
      </c>
      <c r="K184" s="163">
        <f t="shared" si="59"/>
        <v>0</v>
      </c>
      <c r="L184" s="163">
        <f t="shared" si="59"/>
        <v>0</v>
      </c>
    </row>
    <row r="185" spans="1:12" s="39" customFormat="1" ht="76.5">
      <c r="A185" s="11"/>
      <c r="B185" s="1" t="s">
        <v>530</v>
      </c>
      <c r="C185" s="2"/>
      <c r="D185" s="3" t="s">
        <v>17</v>
      </c>
      <c r="E185" s="3" t="s">
        <v>39</v>
      </c>
      <c r="F185" s="3" t="s">
        <v>572</v>
      </c>
      <c r="G185" s="3" t="s">
        <v>531</v>
      </c>
      <c r="H185" s="162">
        <f t="shared" si="58"/>
        <v>41.1</v>
      </c>
      <c r="I185" s="163">
        <f>41.1</f>
        <v>41.1</v>
      </c>
      <c r="J185" s="164">
        <v>0</v>
      </c>
      <c r="K185" s="164">
        <v>0</v>
      </c>
      <c r="L185" s="164">
        <v>0</v>
      </c>
    </row>
    <row r="186" spans="1:12" s="39" customFormat="1" ht="63.75" hidden="1">
      <c r="A186" s="14"/>
      <c r="B186" s="1" t="s">
        <v>246</v>
      </c>
      <c r="C186" s="101"/>
      <c r="D186" s="3" t="s">
        <v>17</v>
      </c>
      <c r="E186" s="3" t="s">
        <v>39</v>
      </c>
      <c r="F186" s="3" t="s">
        <v>247</v>
      </c>
      <c r="G186" s="3"/>
      <c r="H186" s="162">
        <f>SUM(I186:L186)</f>
        <v>0</v>
      </c>
      <c r="I186" s="163">
        <f>I187</f>
        <v>0</v>
      </c>
      <c r="J186" s="163">
        <f t="shared" ref="J186:L186" si="60">J187</f>
        <v>0</v>
      </c>
      <c r="K186" s="163">
        <f t="shared" si="60"/>
        <v>0</v>
      </c>
      <c r="L186" s="163">
        <f t="shared" si="60"/>
        <v>0</v>
      </c>
    </row>
    <row r="187" spans="1:12" s="39" customFormat="1" ht="38.25" hidden="1">
      <c r="A187" s="11"/>
      <c r="B187" s="1" t="s">
        <v>97</v>
      </c>
      <c r="C187" s="2"/>
      <c r="D187" s="3" t="s">
        <v>17</v>
      </c>
      <c r="E187" s="3" t="s">
        <v>39</v>
      </c>
      <c r="F187" s="3" t="s">
        <v>247</v>
      </c>
      <c r="G187" s="3" t="s">
        <v>59</v>
      </c>
      <c r="H187" s="162">
        <f t="shared" ref="H187:H189" si="61">SUM(I187:L187)</f>
        <v>0</v>
      </c>
      <c r="I187" s="163">
        <f>I188</f>
        <v>0</v>
      </c>
      <c r="J187" s="163">
        <f>J188</f>
        <v>0</v>
      </c>
      <c r="K187" s="163">
        <f>K188</f>
        <v>0</v>
      </c>
      <c r="L187" s="163">
        <f>L188</f>
        <v>0</v>
      </c>
    </row>
    <row r="188" spans="1:12" s="39" customFormat="1" ht="38.25" hidden="1">
      <c r="A188" s="11"/>
      <c r="B188" s="1" t="s">
        <v>60</v>
      </c>
      <c r="C188" s="2"/>
      <c r="D188" s="3" t="s">
        <v>17</v>
      </c>
      <c r="E188" s="3" t="s">
        <v>39</v>
      </c>
      <c r="F188" s="3" t="s">
        <v>247</v>
      </c>
      <c r="G188" s="3" t="s">
        <v>61</v>
      </c>
      <c r="H188" s="162">
        <f t="shared" si="61"/>
        <v>0</v>
      </c>
      <c r="I188" s="163">
        <f>I189</f>
        <v>0</v>
      </c>
      <c r="J188" s="163">
        <f t="shared" ref="J188:L188" si="62">J189</f>
        <v>0</v>
      </c>
      <c r="K188" s="163">
        <f t="shared" si="62"/>
        <v>0</v>
      </c>
      <c r="L188" s="163">
        <f t="shared" si="62"/>
        <v>0</v>
      </c>
    </row>
    <row r="189" spans="1:12" s="39" customFormat="1" ht="38.25" hidden="1">
      <c r="A189" s="11"/>
      <c r="B189" s="1" t="s">
        <v>62</v>
      </c>
      <c r="C189" s="2"/>
      <c r="D189" s="3" t="s">
        <v>17</v>
      </c>
      <c r="E189" s="3" t="s">
        <v>39</v>
      </c>
      <c r="F189" s="3" t="s">
        <v>247</v>
      </c>
      <c r="G189" s="3" t="s">
        <v>63</v>
      </c>
      <c r="H189" s="162">
        <f t="shared" si="61"/>
        <v>0</v>
      </c>
      <c r="I189" s="163">
        <v>0</v>
      </c>
      <c r="J189" s="164">
        <v>0</v>
      </c>
      <c r="K189" s="164">
        <v>0</v>
      </c>
      <c r="L189" s="164">
        <v>0</v>
      </c>
    </row>
    <row r="190" spans="1:12" s="39" customFormat="1" ht="76.5">
      <c r="A190" s="11"/>
      <c r="B190" s="1" t="s">
        <v>100</v>
      </c>
      <c r="C190" s="18"/>
      <c r="D190" s="3" t="s">
        <v>17</v>
      </c>
      <c r="E190" s="3" t="s">
        <v>39</v>
      </c>
      <c r="F190" s="3" t="s">
        <v>196</v>
      </c>
      <c r="G190" s="3"/>
      <c r="H190" s="162">
        <f t="shared" ref="H190:H203" si="63">I190+J190+K190+L190</f>
        <v>0</v>
      </c>
      <c r="I190" s="163">
        <f>I191+I195+I199</f>
        <v>1.1000000000000001</v>
      </c>
      <c r="J190" s="163">
        <f t="shared" ref="J190:L190" si="64">J191+J195+J199</f>
        <v>0</v>
      </c>
      <c r="K190" s="163">
        <f t="shared" si="64"/>
        <v>-1.1000000000000001</v>
      </c>
      <c r="L190" s="163">
        <f t="shared" si="64"/>
        <v>0</v>
      </c>
    </row>
    <row r="191" spans="1:12" s="39" customFormat="1" ht="216.75" hidden="1">
      <c r="A191" s="11"/>
      <c r="B191" s="1" t="s">
        <v>120</v>
      </c>
      <c r="C191" s="18"/>
      <c r="D191" s="3" t="s">
        <v>17</v>
      </c>
      <c r="E191" s="3" t="s">
        <v>39</v>
      </c>
      <c r="F191" s="3" t="s">
        <v>455</v>
      </c>
      <c r="G191" s="3"/>
      <c r="H191" s="162">
        <f t="shared" si="63"/>
        <v>0</v>
      </c>
      <c r="I191" s="163">
        <f t="shared" ref="I191:L193" si="65">I192</f>
        <v>0</v>
      </c>
      <c r="J191" s="163">
        <f t="shared" si="65"/>
        <v>0</v>
      </c>
      <c r="K191" s="163">
        <f t="shared" si="65"/>
        <v>0</v>
      </c>
      <c r="L191" s="163">
        <f t="shared" si="65"/>
        <v>0</v>
      </c>
    </row>
    <row r="192" spans="1:12" s="39" customFormat="1" ht="38.25" hidden="1">
      <c r="A192" s="11"/>
      <c r="B192" s="1" t="s">
        <v>88</v>
      </c>
      <c r="C192" s="18"/>
      <c r="D192" s="3" t="s">
        <v>17</v>
      </c>
      <c r="E192" s="3" t="s">
        <v>39</v>
      </c>
      <c r="F192" s="3" t="s">
        <v>455</v>
      </c>
      <c r="G192" s="3" t="s">
        <v>59</v>
      </c>
      <c r="H192" s="162">
        <f t="shared" si="63"/>
        <v>0</v>
      </c>
      <c r="I192" s="163">
        <f t="shared" si="65"/>
        <v>0</v>
      </c>
      <c r="J192" s="163">
        <f t="shared" si="65"/>
        <v>0</v>
      </c>
      <c r="K192" s="163">
        <f t="shared" si="65"/>
        <v>0</v>
      </c>
      <c r="L192" s="163">
        <f t="shared" si="65"/>
        <v>0</v>
      </c>
    </row>
    <row r="193" spans="1:13" s="39" customFormat="1" ht="38.25" hidden="1">
      <c r="A193" s="11"/>
      <c r="B193" s="1" t="s">
        <v>60</v>
      </c>
      <c r="C193" s="18"/>
      <c r="D193" s="3" t="s">
        <v>17</v>
      </c>
      <c r="E193" s="3" t="s">
        <v>39</v>
      </c>
      <c r="F193" s="3" t="s">
        <v>455</v>
      </c>
      <c r="G193" s="3" t="s">
        <v>61</v>
      </c>
      <c r="H193" s="162">
        <f t="shared" si="63"/>
        <v>0</v>
      </c>
      <c r="I193" s="163">
        <f t="shared" si="65"/>
        <v>0</v>
      </c>
      <c r="J193" s="163">
        <f t="shared" si="65"/>
        <v>0</v>
      </c>
      <c r="K193" s="163">
        <f t="shared" si="65"/>
        <v>0</v>
      </c>
      <c r="L193" s="163">
        <f t="shared" si="65"/>
        <v>0</v>
      </c>
    </row>
    <row r="194" spans="1:13" s="39" customFormat="1" ht="38.25" hidden="1">
      <c r="A194" s="11"/>
      <c r="B194" s="1" t="s">
        <v>62</v>
      </c>
      <c r="C194" s="18"/>
      <c r="D194" s="3" t="s">
        <v>17</v>
      </c>
      <c r="E194" s="3" t="s">
        <v>39</v>
      </c>
      <c r="F194" s="3" t="s">
        <v>455</v>
      </c>
      <c r="G194" s="3" t="s">
        <v>63</v>
      </c>
      <c r="H194" s="162">
        <f t="shared" si="63"/>
        <v>0</v>
      </c>
      <c r="I194" s="163">
        <v>0</v>
      </c>
      <c r="J194" s="163">
        <v>0</v>
      </c>
      <c r="K194" s="163">
        <v>0</v>
      </c>
      <c r="L194" s="163">
        <v>0</v>
      </c>
    </row>
    <row r="195" spans="1:13" s="39" customFormat="1" ht="102">
      <c r="A195" s="11"/>
      <c r="B195" s="39" t="s">
        <v>573</v>
      </c>
      <c r="C195" s="18"/>
      <c r="D195" s="3" t="s">
        <v>17</v>
      </c>
      <c r="E195" s="3" t="s">
        <v>39</v>
      </c>
      <c r="F195" s="3" t="s">
        <v>456</v>
      </c>
      <c r="G195" s="3"/>
      <c r="H195" s="162">
        <f t="shared" si="63"/>
        <v>-1.1000000000000001</v>
      </c>
      <c r="I195" s="163">
        <f>I196</f>
        <v>0</v>
      </c>
      <c r="J195" s="163">
        <f t="shared" ref="J195:L195" si="66">J196+J199</f>
        <v>0</v>
      </c>
      <c r="K195" s="163">
        <f>K196</f>
        <v>-1.1000000000000001</v>
      </c>
      <c r="L195" s="163">
        <f t="shared" si="66"/>
        <v>0</v>
      </c>
    </row>
    <row r="196" spans="1:13" s="39" customFormat="1" ht="38.25">
      <c r="A196" s="11"/>
      <c r="B196" s="1" t="s">
        <v>88</v>
      </c>
      <c r="C196" s="18"/>
      <c r="D196" s="3" t="s">
        <v>17</v>
      </c>
      <c r="E196" s="3" t="s">
        <v>39</v>
      </c>
      <c r="F196" s="3" t="s">
        <v>456</v>
      </c>
      <c r="G196" s="3" t="s">
        <v>59</v>
      </c>
      <c r="H196" s="162">
        <f t="shared" si="63"/>
        <v>-1.1000000000000001</v>
      </c>
      <c r="I196" s="163">
        <f t="shared" ref="I196:L201" si="67">I197</f>
        <v>0</v>
      </c>
      <c r="J196" s="163">
        <f t="shared" si="67"/>
        <v>0</v>
      </c>
      <c r="K196" s="163">
        <f t="shared" si="67"/>
        <v>-1.1000000000000001</v>
      </c>
      <c r="L196" s="163">
        <f t="shared" si="67"/>
        <v>0</v>
      </c>
    </row>
    <row r="197" spans="1:13" s="39" customFormat="1" ht="38.25">
      <c r="A197" s="11"/>
      <c r="B197" s="1" t="s">
        <v>60</v>
      </c>
      <c r="C197" s="18"/>
      <c r="D197" s="3" t="s">
        <v>17</v>
      </c>
      <c r="E197" s="3" t="s">
        <v>39</v>
      </c>
      <c r="F197" s="3" t="s">
        <v>456</v>
      </c>
      <c r="G197" s="3" t="s">
        <v>61</v>
      </c>
      <c r="H197" s="162">
        <f t="shared" si="63"/>
        <v>-1.1000000000000001</v>
      </c>
      <c r="I197" s="163">
        <f t="shared" si="67"/>
        <v>0</v>
      </c>
      <c r="J197" s="163">
        <f t="shared" si="67"/>
        <v>0</v>
      </c>
      <c r="K197" s="163">
        <f t="shared" si="67"/>
        <v>-1.1000000000000001</v>
      </c>
      <c r="L197" s="163">
        <f t="shared" si="67"/>
        <v>0</v>
      </c>
    </row>
    <row r="198" spans="1:13" s="39" customFormat="1" ht="38.25">
      <c r="A198" s="11"/>
      <c r="B198" s="1" t="s">
        <v>62</v>
      </c>
      <c r="C198" s="18"/>
      <c r="D198" s="3" t="s">
        <v>17</v>
      </c>
      <c r="E198" s="3" t="s">
        <v>39</v>
      </c>
      <c r="F198" s="3" t="s">
        <v>456</v>
      </c>
      <c r="G198" s="3" t="s">
        <v>63</v>
      </c>
      <c r="H198" s="162">
        <f t="shared" si="63"/>
        <v>-1.1000000000000001</v>
      </c>
      <c r="I198" s="163">
        <v>0</v>
      </c>
      <c r="J198" s="163">
        <v>0</v>
      </c>
      <c r="K198" s="163">
        <f>-1.1</f>
        <v>-1.1000000000000001</v>
      </c>
      <c r="L198" s="163">
        <v>0</v>
      </c>
    </row>
    <row r="199" spans="1:13" s="39" customFormat="1" ht="76.5">
      <c r="A199" s="11"/>
      <c r="B199" s="39" t="s">
        <v>574</v>
      </c>
      <c r="C199" s="18"/>
      <c r="D199" s="3" t="s">
        <v>17</v>
      </c>
      <c r="E199" s="3" t="s">
        <v>39</v>
      </c>
      <c r="F199" s="3" t="s">
        <v>575</v>
      </c>
      <c r="G199" s="3"/>
      <c r="H199" s="162">
        <f t="shared" si="63"/>
        <v>1.1000000000000001</v>
      </c>
      <c r="I199" s="163">
        <f t="shared" si="67"/>
        <v>1.1000000000000001</v>
      </c>
      <c r="J199" s="163">
        <f t="shared" si="67"/>
        <v>0</v>
      </c>
      <c r="K199" s="163">
        <f t="shared" si="67"/>
        <v>0</v>
      </c>
      <c r="L199" s="163">
        <f t="shared" si="67"/>
        <v>0</v>
      </c>
    </row>
    <row r="200" spans="1:13" s="39" customFormat="1" ht="38.25">
      <c r="A200" s="11"/>
      <c r="B200" s="1" t="s">
        <v>88</v>
      </c>
      <c r="C200" s="18"/>
      <c r="D200" s="3" t="s">
        <v>17</v>
      </c>
      <c r="E200" s="3" t="s">
        <v>39</v>
      </c>
      <c r="F200" s="3" t="s">
        <v>575</v>
      </c>
      <c r="G200" s="3" t="s">
        <v>59</v>
      </c>
      <c r="H200" s="162">
        <f t="shared" si="63"/>
        <v>1.1000000000000001</v>
      </c>
      <c r="I200" s="163">
        <f t="shared" si="67"/>
        <v>1.1000000000000001</v>
      </c>
      <c r="J200" s="163">
        <f t="shared" si="67"/>
        <v>0</v>
      </c>
      <c r="K200" s="163">
        <f t="shared" si="67"/>
        <v>0</v>
      </c>
      <c r="L200" s="163">
        <f t="shared" si="67"/>
        <v>0</v>
      </c>
    </row>
    <row r="201" spans="1:13" s="39" customFormat="1" ht="38.25">
      <c r="A201" s="11"/>
      <c r="B201" s="1" t="s">
        <v>60</v>
      </c>
      <c r="C201" s="18"/>
      <c r="D201" s="3" t="s">
        <v>17</v>
      </c>
      <c r="E201" s="3" t="s">
        <v>39</v>
      </c>
      <c r="F201" s="3" t="s">
        <v>575</v>
      </c>
      <c r="G201" s="3" t="s">
        <v>61</v>
      </c>
      <c r="H201" s="162">
        <f t="shared" si="63"/>
        <v>1.1000000000000001</v>
      </c>
      <c r="I201" s="163">
        <f t="shared" si="67"/>
        <v>1.1000000000000001</v>
      </c>
      <c r="J201" s="163">
        <f t="shared" si="67"/>
        <v>0</v>
      </c>
      <c r="K201" s="163">
        <f t="shared" si="67"/>
        <v>0</v>
      </c>
      <c r="L201" s="163">
        <f t="shared" si="67"/>
        <v>0</v>
      </c>
    </row>
    <row r="202" spans="1:13" s="39" customFormat="1" ht="38.25">
      <c r="A202" s="11"/>
      <c r="B202" s="1" t="s">
        <v>62</v>
      </c>
      <c r="C202" s="18"/>
      <c r="D202" s="3" t="s">
        <v>17</v>
      </c>
      <c r="E202" s="3" t="s">
        <v>39</v>
      </c>
      <c r="F202" s="3" t="s">
        <v>575</v>
      </c>
      <c r="G202" s="3" t="s">
        <v>63</v>
      </c>
      <c r="H202" s="162">
        <f t="shared" si="63"/>
        <v>1.1000000000000001</v>
      </c>
      <c r="I202" s="163">
        <f>1.1</f>
        <v>1.1000000000000001</v>
      </c>
      <c r="J202" s="163">
        <v>0</v>
      </c>
      <c r="K202" s="163">
        <v>0</v>
      </c>
      <c r="L202" s="163">
        <v>0</v>
      </c>
    </row>
    <row r="203" spans="1:13" ht="51" hidden="1">
      <c r="A203" s="30"/>
      <c r="B203" s="1" t="s">
        <v>101</v>
      </c>
      <c r="C203" s="30"/>
      <c r="D203" s="3" t="s">
        <v>17</v>
      </c>
      <c r="E203" s="30">
        <v>14</v>
      </c>
      <c r="F203" s="3" t="s">
        <v>205</v>
      </c>
      <c r="G203" s="30"/>
      <c r="H203" s="162">
        <f t="shared" si="63"/>
        <v>0</v>
      </c>
      <c r="I203" s="163">
        <f t="shared" ref="I203:L206" si="68">I204</f>
        <v>0</v>
      </c>
      <c r="J203" s="163">
        <f t="shared" si="68"/>
        <v>0</v>
      </c>
      <c r="K203" s="163">
        <f t="shared" si="68"/>
        <v>0</v>
      </c>
      <c r="L203" s="163">
        <f t="shared" si="68"/>
        <v>0</v>
      </c>
    </row>
    <row r="204" spans="1:13" ht="63.75" hidden="1">
      <c r="A204" s="30"/>
      <c r="B204" s="1" t="s">
        <v>121</v>
      </c>
      <c r="C204" s="30"/>
      <c r="D204" s="3" t="s">
        <v>17</v>
      </c>
      <c r="E204" s="30">
        <v>14</v>
      </c>
      <c r="F204" s="3" t="s">
        <v>206</v>
      </c>
      <c r="G204" s="30"/>
      <c r="H204" s="162">
        <f>SUM(I204:L204)</f>
        <v>0</v>
      </c>
      <c r="I204" s="163">
        <f t="shared" si="68"/>
        <v>0</v>
      </c>
      <c r="J204" s="163">
        <f t="shared" si="68"/>
        <v>0</v>
      </c>
      <c r="K204" s="163">
        <f t="shared" si="68"/>
        <v>0</v>
      </c>
      <c r="L204" s="163">
        <f t="shared" si="68"/>
        <v>0</v>
      </c>
    </row>
    <row r="205" spans="1:13" ht="38.25" hidden="1">
      <c r="A205" s="30"/>
      <c r="B205" s="1" t="s">
        <v>88</v>
      </c>
      <c r="C205" s="7"/>
      <c r="D205" s="3" t="s">
        <v>17</v>
      </c>
      <c r="E205" s="3" t="s">
        <v>39</v>
      </c>
      <c r="F205" s="3" t="s">
        <v>206</v>
      </c>
      <c r="G205" s="3" t="s">
        <v>59</v>
      </c>
      <c r="H205" s="162">
        <f>I205</f>
        <v>0</v>
      </c>
      <c r="I205" s="163">
        <f t="shared" si="68"/>
        <v>0</v>
      </c>
      <c r="J205" s="163">
        <f t="shared" si="68"/>
        <v>0</v>
      </c>
      <c r="K205" s="163">
        <f t="shared" si="68"/>
        <v>0</v>
      </c>
      <c r="L205" s="163">
        <f t="shared" si="68"/>
        <v>0</v>
      </c>
    </row>
    <row r="206" spans="1:13" ht="38.25" hidden="1">
      <c r="A206" s="30"/>
      <c r="B206" s="1" t="s">
        <v>60</v>
      </c>
      <c r="C206" s="7"/>
      <c r="D206" s="3" t="s">
        <v>17</v>
      </c>
      <c r="E206" s="3" t="s">
        <v>39</v>
      </c>
      <c r="F206" s="3" t="s">
        <v>206</v>
      </c>
      <c r="G206" s="3" t="s">
        <v>61</v>
      </c>
      <c r="H206" s="162">
        <f>I206</f>
        <v>0</v>
      </c>
      <c r="I206" s="163">
        <f t="shared" si="68"/>
        <v>0</v>
      </c>
      <c r="J206" s="163">
        <f t="shared" si="68"/>
        <v>0</v>
      </c>
      <c r="K206" s="163">
        <f t="shared" si="68"/>
        <v>0</v>
      </c>
      <c r="L206" s="163">
        <f t="shared" si="68"/>
        <v>0</v>
      </c>
    </row>
    <row r="207" spans="1:13" ht="38.25" hidden="1">
      <c r="A207" s="30"/>
      <c r="B207" s="1" t="s">
        <v>62</v>
      </c>
      <c r="C207" s="7"/>
      <c r="D207" s="3" t="s">
        <v>17</v>
      </c>
      <c r="E207" s="3" t="s">
        <v>39</v>
      </c>
      <c r="F207" s="3" t="s">
        <v>206</v>
      </c>
      <c r="G207" s="3" t="s">
        <v>63</v>
      </c>
      <c r="H207" s="162">
        <f>I207</f>
        <v>0</v>
      </c>
      <c r="I207" s="163">
        <v>0</v>
      </c>
      <c r="J207" s="164">
        <v>0</v>
      </c>
      <c r="K207" s="164">
        <v>0</v>
      </c>
      <c r="L207" s="164">
        <v>0</v>
      </c>
    </row>
    <row r="208" spans="1:13" s="38" customFormat="1">
      <c r="A208" s="5"/>
      <c r="B208" s="2" t="s">
        <v>40</v>
      </c>
      <c r="C208" s="7"/>
      <c r="D208" s="4" t="s">
        <v>18</v>
      </c>
      <c r="E208" s="4" t="s">
        <v>15</v>
      </c>
      <c r="F208" s="4"/>
      <c r="G208" s="4"/>
      <c r="H208" s="162">
        <f>I208+J208+K208+L208</f>
        <v>592.70000000000005</v>
      </c>
      <c r="I208" s="162">
        <f>I209+I227+I240+I252+I279+I290</f>
        <v>592.70000000000005</v>
      </c>
      <c r="J208" s="162">
        <f>J209+J227+J240+J252+J279+J290</f>
        <v>0</v>
      </c>
      <c r="K208" s="162">
        <f>K209+K227+K240+K252+K279+K290</f>
        <v>0</v>
      </c>
      <c r="L208" s="162">
        <f>L209+L227+L240+L252+L279+L290</f>
        <v>0</v>
      </c>
      <c r="M208" s="96"/>
    </row>
    <row r="209" spans="1:12" s="38" customFormat="1">
      <c r="A209" s="5"/>
      <c r="B209" s="2" t="s">
        <v>47</v>
      </c>
      <c r="C209" s="7"/>
      <c r="D209" s="4" t="s">
        <v>18</v>
      </c>
      <c r="E209" s="4" t="s">
        <v>14</v>
      </c>
      <c r="F209" s="4"/>
      <c r="G209" s="4"/>
      <c r="H209" s="162">
        <f>SUM(I209:L209)</f>
        <v>0</v>
      </c>
      <c r="I209" s="162">
        <f>I210</f>
        <v>0</v>
      </c>
      <c r="J209" s="162">
        <f t="shared" ref="J209:L209" si="69">J210</f>
        <v>0</v>
      </c>
      <c r="K209" s="162">
        <f t="shared" si="69"/>
        <v>0</v>
      </c>
      <c r="L209" s="162">
        <f t="shared" si="69"/>
        <v>0</v>
      </c>
    </row>
    <row r="210" spans="1:12" s="38" customFormat="1" ht="51" hidden="1">
      <c r="A210" s="5"/>
      <c r="B210" s="1" t="s">
        <v>251</v>
      </c>
      <c r="C210" s="7"/>
      <c r="D210" s="3" t="s">
        <v>18</v>
      </c>
      <c r="E210" s="3" t="s">
        <v>14</v>
      </c>
      <c r="F210" s="3" t="s">
        <v>175</v>
      </c>
      <c r="G210" s="4"/>
      <c r="H210" s="162">
        <f>SUM(I210:L210)</f>
        <v>0</v>
      </c>
      <c r="I210" s="163">
        <f>I223+I219</f>
        <v>0</v>
      </c>
      <c r="J210" s="163">
        <f>J211</f>
        <v>0</v>
      </c>
      <c r="K210" s="163">
        <f>K211</f>
        <v>0</v>
      </c>
      <c r="L210" s="163">
        <f>L211</f>
        <v>0</v>
      </c>
    </row>
    <row r="211" spans="1:12" s="38" customFormat="1" ht="38.25" hidden="1">
      <c r="A211" s="5"/>
      <c r="B211" s="1" t="s">
        <v>174</v>
      </c>
      <c r="C211" s="7"/>
      <c r="D211" s="3" t="s">
        <v>18</v>
      </c>
      <c r="E211" s="3" t="s">
        <v>14</v>
      </c>
      <c r="F211" s="3" t="s">
        <v>176</v>
      </c>
      <c r="G211" s="4"/>
      <c r="H211" s="162">
        <f>SUM(I211:L211)</f>
        <v>0</v>
      </c>
      <c r="I211" s="163">
        <f>I212+I219+I223</f>
        <v>0</v>
      </c>
      <c r="J211" s="163">
        <f t="shared" ref="J211:L211" si="70">J212+J219+J223</f>
        <v>0</v>
      </c>
      <c r="K211" s="163">
        <f t="shared" si="70"/>
        <v>0</v>
      </c>
      <c r="L211" s="163">
        <f t="shared" si="70"/>
        <v>0</v>
      </c>
    </row>
    <row r="212" spans="1:12" s="39" customFormat="1" ht="127.5" hidden="1">
      <c r="A212" s="11"/>
      <c r="B212" s="1" t="s">
        <v>122</v>
      </c>
      <c r="C212" s="7"/>
      <c r="D212" s="3" t="s">
        <v>18</v>
      </c>
      <c r="E212" s="3" t="s">
        <v>14</v>
      </c>
      <c r="F212" s="3" t="s">
        <v>457</v>
      </c>
      <c r="G212" s="4"/>
      <c r="H212" s="162">
        <f t="shared" ref="H212:H226" si="71">I212+J212+K212+L212</f>
        <v>0</v>
      </c>
      <c r="I212" s="163">
        <f>I213+I216</f>
        <v>0</v>
      </c>
      <c r="J212" s="163">
        <f>J213+J216</f>
        <v>0</v>
      </c>
      <c r="K212" s="163">
        <f>K213+K216</f>
        <v>0</v>
      </c>
      <c r="L212" s="163">
        <f>L213+L216</f>
        <v>0</v>
      </c>
    </row>
    <row r="213" spans="1:12" s="39" customFormat="1" ht="89.25" hidden="1">
      <c r="A213" s="11"/>
      <c r="B213" s="1" t="s">
        <v>56</v>
      </c>
      <c r="C213" s="7"/>
      <c r="D213" s="3" t="s">
        <v>18</v>
      </c>
      <c r="E213" s="3" t="s">
        <v>14</v>
      </c>
      <c r="F213" s="3" t="s">
        <v>457</v>
      </c>
      <c r="G213" s="3" t="s">
        <v>57</v>
      </c>
      <c r="H213" s="162">
        <f t="shared" si="71"/>
        <v>0</v>
      </c>
      <c r="I213" s="163">
        <f>I214</f>
        <v>0</v>
      </c>
      <c r="J213" s="163">
        <f>J214</f>
        <v>0</v>
      </c>
      <c r="K213" s="163">
        <v>0</v>
      </c>
      <c r="L213" s="163">
        <f>L214</f>
        <v>0</v>
      </c>
    </row>
    <row r="214" spans="1:12" s="39" customFormat="1" ht="25.5" hidden="1">
      <c r="A214" s="11"/>
      <c r="B214" s="1" t="s">
        <v>69</v>
      </c>
      <c r="C214" s="7"/>
      <c r="D214" s="3" t="s">
        <v>18</v>
      </c>
      <c r="E214" s="3" t="s">
        <v>14</v>
      </c>
      <c r="F214" s="3" t="s">
        <v>457</v>
      </c>
      <c r="G214" s="3" t="s">
        <v>70</v>
      </c>
      <c r="H214" s="162">
        <f t="shared" si="71"/>
        <v>0</v>
      </c>
      <c r="I214" s="163">
        <f>I215</f>
        <v>0</v>
      </c>
      <c r="J214" s="163">
        <f>J215</f>
        <v>0</v>
      </c>
      <c r="K214" s="163">
        <f>K215</f>
        <v>0</v>
      </c>
      <c r="L214" s="163">
        <f>L215</f>
        <v>0</v>
      </c>
    </row>
    <row r="215" spans="1:12" s="39" customFormat="1" ht="51" hidden="1">
      <c r="A215" s="11"/>
      <c r="B215" s="1" t="s">
        <v>89</v>
      </c>
      <c r="C215" s="7"/>
      <c r="D215" s="3" t="s">
        <v>18</v>
      </c>
      <c r="E215" s="3" t="s">
        <v>14</v>
      </c>
      <c r="F215" s="3" t="s">
        <v>457</v>
      </c>
      <c r="G215" s="3" t="s">
        <v>71</v>
      </c>
      <c r="H215" s="162">
        <f t="shared" si="71"/>
        <v>0</v>
      </c>
      <c r="I215" s="164">
        <v>0</v>
      </c>
      <c r="J215" s="164">
        <v>0</v>
      </c>
      <c r="K215" s="164">
        <v>0</v>
      </c>
      <c r="L215" s="163">
        <v>0</v>
      </c>
    </row>
    <row r="216" spans="1:12" s="39" customFormat="1" ht="63.75" hidden="1">
      <c r="A216" s="11"/>
      <c r="B216" s="1" t="s">
        <v>51</v>
      </c>
      <c r="C216" s="30"/>
      <c r="D216" s="3" t="s">
        <v>18</v>
      </c>
      <c r="E216" s="3" t="s">
        <v>14</v>
      </c>
      <c r="F216" s="3" t="s">
        <v>457</v>
      </c>
      <c r="G216" s="3" t="s">
        <v>49</v>
      </c>
      <c r="H216" s="162">
        <f t="shared" si="71"/>
        <v>0</v>
      </c>
      <c r="I216" s="163">
        <f t="shared" ref="I216:L217" si="72">I217</f>
        <v>0</v>
      </c>
      <c r="J216" s="163">
        <f t="shared" si="72"/>
        <v>0</v>
      </c>
      <c r="K216" s="163">
        <f t="shared" si="72"/>
        <v>0</v>
      </c>
      <c r="L216" s="163">
        <f t="shared" si="72"/>
        <v>0</v>
      </c>
    </row>
    <row r="217" spans="1:12" s="39" customFormat="1" hidden="1">
      <c r="A217" s="11"/>
      <c r="B217" s="1" t="s">
        <v>52</v>
      </c>
      <c r="C217" s="30"/>
      <c r="D217" s="3" t="s">
        <v>18</v>
      </c>
      <c r="E217" s="3" t="s">
        <v>14</v>
      </c>
      <c r="F217" s="3" t="s">
        <v>457</v>
      </c>
      <c r="G217" s="3" t="s">
        <v>50</v>
      </c>
      <c r="H217" s="162">
        <f t="shared" si="71"/>
        <v>0</v>
      </c>
      <c r="I217" s="163">
        <f t="shared" si="72"/>
        <v>0</v>
      </c>
      <c r="J217" s="163">
        <f t="shared" si="72"/>
        <v>0</v>
      </c>
      <c r="K217" s="163">
        <f t="shared" si="72"/>
        <v>0</v>
      </c>
      <c r="L217" s="163">
        <f t="shared" si="72"/>
        <v>0</v>
      </c>
    </row>
    <row r="218" spans="1:12" s="39" customFormat="1" ht="25.5" hidden="1">
      <c r="A218" s="11"/>
      <c r="B218" s="1" t="s">
        <v>55</v>
      </c>
      <c r="C218" s="30"/>
      <c r="D218" s="3" t="s">
        <v>18</v>
      </c>
      <c r="E218" s="3" t="s">
        <v>14</v>
      </c>
      <c r="F218" s="3" t="s">
        <v>457</v>
      </c>
      <c r="G218" s="3" t="s">
        <v>48</v>
      </c>
      <c r="H218" s="162">
        <f t="shared" si="71"/>
        <v>0</v>
      </c>
      <c r="I218" s="164">
        <v>0</v>
      </c>
      <c r="J218" s="164">
        <v>0</v>
      </c>
      <c r="K218" s="164">
        <v>0</v>
      </c>
      <c r="L218" s="163">
        <v>0</v>
      </c>
    </row>
    <row r="219" spans="1:12" s="39" customFormat="1" ht="51" hidden="1">
      <c r="A219" s="11"/>
      <c r="B219" s="1" t="s">
        <v>472</v>
      </c>
      <c r="C219" s="7"/>
      <c r="D219" s="3" t="s">
        <v>18</v>
      </c>
      <c r="E219" s="3" t="s">
        <v>14</v>
      </c>
      <c r="F219" s="3" t="s">
        <v>458</v>
      </c>
      <c r="G219" s="4"/>
      <c r="H219" s="162">
        <f t="shared" si="71"/>
        <v>0</v>
      </c>
      <c r="I219" s="163">
        <f>I220</f>
        <v>0</v>
      </c>
      <c r="J219" s="163">
        <f t="shared" ref="J219:L219" si="73">J220</f>
        <v>0</v>
      </c>
      <c r="K219" s="163">
        <f t="shared" si="73"/>
        <v>0</v>
      </c>
      <c r="L219" s="163">
        <f t="shared" si="73"/>
        <v>0</v>
      </c>
    </row>
    <row r="220" spans="1:12" s="39" customFormat="1" ht="89.25" hidden="1">
      <c r="A220" s="11"/>
      <c r="B220" s="1" t="s">
        <v>56</v>
      </c>
      <c r="C220" s="7"/>
      <c r="D220" s="3" t="s">
        <v>18</v>
      </c>
      <c r="E220" s="3" t="s">
        <v>14</v>
      </c>
      <c r="F220" s="3" t="s">
        <v>458</v>
      </c>
      <c r="G220" s="3" t="s">
        <v>57</v>
      </c>
      <c r="H220" s="162">
        <f t="shared" si="71"/>
        <v>0</v>
      </c>
      <c r="I220" s="163">
        <f t="shared" ref="I220:L221" si="74">I221</f>
        <v>0</v>
      </c>
      <c r="J220" s="163">
        <f t="shared" si="74"/>
        <v>0</v>
      </c>
      <c r="K220" s="163">
        <f t="shared" si="74"/>
        <v>0</v>
      </c>
      <c r="L220" s="163">
        <f t="shared" si="74"/>
        <v>0</v>
      </c>
    </row>
    <row r="221" spans="1:12" s="39" customFormat="1" ht="25.5" hidden="1">
      <c r="A221" s="11"/>
      <c r="B221" s="1" t="s">
        <v>69</v>
      </c>
      <c r="C221" s="7"/>
      <c r="D221" s="3" t="s">
        <v>18</v>
      </c>
      <c r="E221" s="3" t="s">
        <v>14</v>
      </c>
      <c r="F221" s="3" t="s">
        <v>458</v>
      </c>
      <c r="G221" s="3" t="s">
        <v>70</v>
      </c>
      <c r="H221" s="162">
        <f t="shared" si="71"/>
        <v>0</v>
      </c>
      <c r="I221" s="163">
        <f t="shared" si="74"/>
        <v>0</v>
      </c>
      <c r="J221" s="163">
        <f t="shared" si="74"/>
        <v>0</v>
      </c>
      <c r="K221" s="163">
        <f t="shared" si="74"/>
        <v>0</v>
      </c>
      <c r="L221" s="163">
        <f t="shared" si="74"/>
        <v>0</v>
      </c>
    </row>
    <row r="222" spans="1:12" s="39" customFormat="1" ht="51" hidden="1">
      <c r="A222" s="11"/>
      <c r="B222" s="1" t="s">
        <v>89</v>
      </c>
      <c r="C222" s="7"/>
      <c r="D222" s="3" t="s">
        <v>18</v>
      </c>
      <c r="E222" s="3" t="s">
        <v>14</v>
      </c>
      <c r="F222" s="3" t="s">
        <v>458</v>
      </c>
      <c r="G222" s="3" t="s">
        <v>71</v>
      </c>
      <c r="H222" s="162">
        <f t="shared" si="71"/>
        <v>0</v>
      </c>
      <c r="I222" s="164">
        <v>0</v>
      </c>
      <c r="J222" s="164">
        <v>0</v>
      </c>
      <c r="K222" s="164">
        <v>0</v>
      </c>
      <c r="L222" s="163">
        <v>0</v>
      </c>
    </row>
    <row r="223" spans="1:12" s="39" customFormat="1" ht="114.75" hidden="1">
      <c r="A223" s="11"/>
      <c r="B223" s="1" t="s">
        <v>473</v>
      </c>
      <c r="C223" s="7"/>
      <c r="D223" s="3" t="s">
        <v>18</v>
      </c>
      <c r="E223" s="3" t="s">
        <v>14</v>
      </c>
      <c r="F223" s="3" t="s">
        <v>474</v>
      </c>
      <c r="G223" s="4"/>
      <c r="H223" s="162">
        <f t="shared" si="71"/>
        <v>0</v>
      </c>
      <c r="I223" s="163">
        <f>I224</f>
        <v>0</v>
      </c>
      <c r="J223" s="163">
        <f t="shared" ref="J223:L223" si="75">J224</f>
        <v>0</v>
      </c>
      <c r="K223" s="163">
        <f t="shared" si="75"/>
        <v>0</v>
      </c>
      <c r="L223" s="163">
        <f t="shared" si="75"/>
        <v>0</v>
      </c>
    </row>
    <row r="224" spans="1:12" s="39" customFormat="1" ht="89.25" hidden="1">
      <c r="A224" s="11"/>
      <c r="B224" s="1" t="s">
        <v>56</v>
      </c>
      <c r="C224" s="7"/>
      <c r="D224" s="3" t="s">
        <v>18</v>
      </c>
      <c r="E224" s="3" t="s">
        <v>14</v>
      </c>
      <c r="F224" s="3" t="s">
        <v>474</v>
      </c>
      <c r="G224" s="3" t="s">
        <v>57</v>
      </c>
      <c r="H224" s="162">
        <f t="shared" si="71"/>
        <v>0</v>
      </c>
      <c r="I224" s="163">
        <f>I225</f>
        <v>0</v>
      </c>
      <c r="J224" s="163">
        <f>J225</f>
        <v>0</v>
      </c>
      <c r="K224" s="163">
        <v>0</v>
      </c>
      <c r="L224" s="163">
        <f>L225</f>
        <v>0</v>
      </c>
    </row>
    <row r="225" spans="1:12" s="39" customFormat="1" ht="25.5" hidden="1">
      <c r="A225" s="11"/>
      <c r="B225" s="1" t="s">
        <v>69</v>
      </c>
      <c r="C225" s="7"/>
      <c r="D225" s="3" t="s">
        <v>18</v>
      </c>
      <c r="E225" s="3" t="s">
        <v>14</v>
      </c>
      <c r="F225" s="3" t="s">
        <v>474</v>
      </c>
      <c r="G225" s="3" t="s">
        <v>70</v>
      </c>
      <c r="H225" s="162">
        <f t="shared" si="71"/>
        <v>0</v>
      </c>
      <c r="I225" s="163">
        <f>I226</f>
        <v>0</v>
      </c>
      <c r="J225" s="163">
        <f>J226</f>
        <v>0</v>
      </c>
      <c r="K225" s="163">
        <f>K226</f>
        <v>0</v>
      </c>
      <c r="L225" s="163">
        <f>L226</f>
        <v>0</v>
      </c>
    </row>
    <row r="226" spans="1:12" s="39" customFormat="1" ht="51" hidden="1">
      <c r="A226" s="11"/>
      <c r="B226" s="1" t="s">
        <v>89</v>
      </c>
      <c r="C226" s="7"/>
      <c r="D226" s="3" t="s">
        <v>18</v>
      </c>
      <c r="E226" s="3" t="s">
        <v>14</v>
      </c>
      <c r="F226" s="3" t="s">
        <v>474</v>
      </c>
      <c r="G226" s="3" t="s">
        <v>71</v>
      </c>
      <c r="H226" s="162">
        <f t="shared" si="71"/>
        <v>0</v>
      </c>
      <c r="I226" s="164">
        <v>0</v>
      </c>
      <c r="J226" s="164">
        <v>0</v>
      </c>
      <c r="K226" s="164">
        <v>0</v>
      </c>
      <c r="L226" s="163">
        <v>0</v>
      </c>
    </row>
    <row r="227" spans="1:12" s="38" customFormat="1" hidden="1">
      <c r="A227" s="5"/>
      <c r="B227" s="6" t="s">
        <v>22</v>
      </c>
      <c r="C227" s="7"/>
      <c r="D227" s="4" t="s">
        <v>18</v>
      </c>
      <c r="E227" s="4" t="s">
        <v>19</v>
      </c>
      <c r="F227" s="4"/>
      <c r="G227" s="4"/>
      <c r="H227" s="162">
        <f>I227+J227+K227+L227</f>
        <v>0</v>
      </c>
      <c r="I227" s="162">
        <f>I228+I232</f>
        <v>0</v>
      </c>
      <c r="J227" s="162">
        <f t="shared" ref="J227:L227" si="76">J228+J232</f>
        <v>0</v>
      </c>
      <c r="K227" s="162">
        <f t="shared" si="76"/>
        <v>0</v>
      </c>
      <c r="L227" s="162">
        <f t="shared" si="76"/>
        <v>0</v>
      </c>
    </row>
    <row r="228" spans="1:12" s="39" customFormat="1" ht="63.75" hidden="1">
      <c r="A228" s="14"/>
      <c r="B228" s="1" t="s">
        <v>200</v>
      </c>
      <c r="C228" s="101"/>
      <c r="D228" s="3" t="s">
        <v>18</v>
      </c>
      <c r="E228" s="3" t="s">
        <v>19</v>
      </c>
      <c r="F228" s="3" t="s">
        <v>201</v>
      </c>
      <c r="G228" s="3"/>
      <c r="H228" s="162">
        <f>SUM(I228:L228)</f>
        <v>0</v>
      </c>
      <c r="I228" s="163">
        <f>I229</f>
        <v>0</v>
      </c>
      <c r="J228" s="163">
        <f t="shared" ref="J228:L228" si="77">J229</f>
        <v>0</v>
      </c>
      <c r="K228" s="163">
        <f t="shared" si="77"/>
        <v>0</v>
      </c>
      <c r="L228" s="163">
        <f t="shared" si="77"/>
        <v>0</v>
      </c>
    </row>
    <row r="229" spans="1:12" s="39" customFormat="1" ht="76.5" hidden="1">
      <c r="A229" s="14"/>
      <c r="B229" s="1" t="s">
        <v>202</v>
      </c>
      <c r="C229" s="101"/>
      <c r="D229" s="3" t="s">
        <v>18</v>
      </c>
      <c r="E229" s="3" t="s">
        <v>19</v>
      </c>
      <c r="F229" s="3" t="s">
        <v>203</v>
      </c>
      <c r="G229" s="3"/>
      <c r="H229" s="162">
        <f>SUM(I229:L229)</f>
        <v>0</v>
      </c>
      <c r="I229" s="163">
        <f>I230</f>
        <v>0</v>
      </c>
      <c r="J229" s="163">
        <f>J230</f>
        <v>0</v>
      </c>
      <c r="K229" s="163">
        <f>K230</f>
        <v>0</v>
      </c>
      <c r="L229" s="163">
        <f>L230</f>
        <v>0</v>
      </c>
    </row>
    <row r="230" spans="1:12" s="39" customFormat="1" hidden="1">
      <c r="A230" s="11"/>
      <c r="B230" s="1" t="s">
        <v>73</v>
      </c>
      <c r="C230" s="7"/>
      <c r="D230" s="3" t="s">
        <v>18</v>
      </c>
      <c r="E230" s="3" t="s">
        <v>19</v>
      </c>
      <c r="F230" s="3" t="s">
        <v>203</v>
      </c>
      <c r="G230" s="3" t="s">
        <v>74</v>
      </c>
      <c r="H230" s="162">
        <f t="shared" ref="H230:H231" si="78">I230+J230+K230+L230</f>
        <v>0</v>
      </c>
      <c r="I230" s="163">
        <f t="shared" ref="I230:L234" si="79">I231</f>
        <v>0</v>
      </c>
      <c r="J230" s="163">
        <f t="shared" si="79"/>
        <v>0</v>
      </c>
      <c r="K230" s="163">
        <f t="shared" si="79"/>
        <v>0</v>
      </c>
      <c r="L230" s="163">
        <f t="shared" si="79"/>
        <v>0</v>
      </c>
    </row>
    <row r="231" spans="1:12" s="39" customFormat="1" ht="63.75" hidden="1">
      <c r="A231" s="11"/>
      <c r="B231" s="1" t="s">
        <v>81</v>
      </c>
      <c r="C231" s="7"/>
      <c r="D231" s="3" t="s">
        <v>18</v>
      </c>
      <c r="E231" s="3" t="s">
        <v>19</v>
      </c>
      <c r="F231" s="3" t="s">
        <v>203</v>
      </c>
      <c r="G231" s="3" t="s">
        <v>82</v>
      </c>
      <c r="H231" s="162">
        <f t="shared" si="78"/>
        <v>0</v>
      </c>
      <c r="I231" s="163">
        <v>0</v>
      </c>
      <c r="J231" s="163">
        <v>0</v>
      </c>
      <c r="K231" s="163">
        <v>0</v>
      </c>
      <c r="L231" s="163">
        <v>0</v>
      </c>
    </row>
    <row r="232" spans="1:12" s="39" customFormat="1" hidden="1">
      <c r="A232" s="14"/>
      <c r="B232" s="1" t="s">
        <v>460</v>
      </c>
      <c r="C232" s="16"/>
      <c r="D232" s="3" t="s">
        <v>18</v>
      </c>
      <c r="E232" s="3" t="s">
        <v>19</v>
      </c>
      <c r="F232" s="3" t="s">
        <v>248</v>
      </c>
      <c r="G232" s="3"/>
      <c r="H232" s="162">
        <f>SUM(I232:L232)</f>
        <v>0</v>
      </c>
      <c r="I232" s="163">
        <f>I233+I236</f>
        <v>0</v>
      </c>
      <c r="J232" s="163">
        <f t="shared" ref="J232:L232" si="80">J233+J236</f>
        <v>0</v>
      </c>
      <c r="K232" s="163">
        <f t="shared" si="80"/>
        <v>0</v>
      </c>
      <c r="L232" s="163">
        <f t="shared" si="80"/>
        <v>0</v>
      </c>
    </row>
    <row r="233" spans="1:12" s="39" customFormat="1" ht="165.75" hidden="1">
      <c r="A233" s="14"/>
      <c r="B233" s="1" t="s">
        <v>621</v>
      </c>
      <c r="C233" s="16"/>
      <c r="D233" s="3" t="s">
        <v>18</v>
      </c>
      <c r="E233" s="3" t="s">
        <v>19</v>
      </c>
      <c r="F233" s="3" t="s">
        <v>461</v>
      </c>
      <c r="G233" s="3"/>
      <c r="H233" s="162">
        <f t="shared" ref="H233:H240" si="81">I233+J233+K233+L233</f>
        <v>0</v>
      </c>
      <c r="I233" s="163">
        <f t="shared" si="79"/>
        <v>0</v>
      </c>
      <c r="J233" s="163">
        <f t="shared" si="79"/>
        <v>0</v>
      </c>
      <c r="K233" s="163">
        <f t="shared" si="79"/>
        <v>0</v>
      </c>
      <c r="L233" s="163">
        <f t="shared" si="79"/>
        <v>0</v>
      </c>
    </row>
    <row r="234" spans="1:12" s="39" customFormat="1" hidden="1">
      <c r="A234" s="11"/>
      <c r="B234" s="1" t="s">
        <v>73</v>
      </c>
      <c r="C234" s="7"/>
      <c r="D234" s="3" t="s">
        <v>18</v>
      </c>
      <c r="E234" s="3" t="s">
        <v>19</v>
      </c>
      <c r="F234" s="3" t="s">
        <v>461</v>
      </c>
      <c r="G234" s="3" t="s">
        <v>74</v>
      </c>
      <c r="H234" s="162">
        <f t="shared" si="81"/>
        <v>0</v>
      </c>
      <c r="I234" s="163">
        <f t="shared" si="79"/>
        <v>0</v>
      </c>
      <c r="J234" s="163">
        <f t="shared" si="79"/>
        <v>0</v>
      </c>
      <c r="K234" s="163">
        <f t="shared" si="79"/>
        <v>0</v>
      </c>
      <c r="L234" s="163">
        <f t="shared" si="79"/>
        <v>0</v>
      </c>
    </row>
    <row r="235" spans="1:12" s="39" customFormat="1" ht="63.75" hidden="1">
      <c r="A235" s="11"/>
      <c r="B235" s="1" t="s">
        <v>81</v>
      </c>
      <c r="C235" s="7"/>
      <c r="D235" s="3" t="s">
        <v>18</v>
      </c>
      <c r="E235" s="3" t="s">
        <v>19</v>
      </c>
      <c r="F235" s="3" t="s">
        <v>461</v>
      </c>
      <c r="G235" s="3" t="s">
        <v>82</v>
      </c>
      <c r="H235" s="162">
        <f t="shared" si="81"/>
        <v>0</v>
      </c>
      <c r="I235" s="163">
        <v>0</v>
      </c>
      <c r="J235" s="163">
        <v>0</v>
      </c>
      <c r="K235" s="163">
        <v>0</v>
      </c>
      <c r="L235" s="163">
        <v>0</v>
      </c>
    </row>
    <row r="236" spans="1:12" s="39" customFormat="1" ht="216.75" hidden="1">
      <c r="A236" s="14"/>
      <c r="B236" s="1" t="s">
        <v>622</v>
      </c>
      <c r="C236" s="16"/>
      <c r="D236" s="3" t="s">
        <v>18</v>
      </c>
      <c r="E236" s="3" t="s">
        <v>19</v>
      </c>
      <c r="F236" s="3" t="s">
        <v>462</v>
      </c>
      <c r="G236" s="3"/>
      <c r="H236" s="162">
        <f t="shared" si="81"/>
        <v>0</v>
      </c>
      <c r="I236" s="163">
        <v>0</v>
      </c>
      <c r="J236" s="163">
        <f>J237</f>
        <v>0</v>
      </c>
      <c r="K236" s="163">
        <v>0</v>
      </c>
      <c r="L236" s="163">
        <v>0</v>
      </c>
    </row>
    <row r="237" spans="1:12" s="39" customFormat="1" ht="38.25" hidden="1">
      <c r="A237" s="30"/>
      <c r="B237" s="1" t="s">
        <v>88</v>
      </c>
      <c r="C237" s="7"/>
      <c r="D237" s="3" t="s">
        <v>18</v>
      </c>
      <c r="E237" s="3" t="s">
        <v>19</v>
      </c>
      <c r="F237" s="3" t="s">
        <v>462</v>
      </c>
      <c r="G237" s="3" t="s">
        <v>59</v>
      </c>
      <c r="H237" s="162">
        <f t="shared" si="81"/>
        <v>0</v>
      </c>
      <c r="I237" s="163">
        <f t="shared" ref="I237:L238" si="82">I238</f>
        <v>0</v>
      </c>
      <c r="J237" s="163">
        <f t="shared" si="82"/>
        <v>0</v>
      </c>
      <c r="K237" s="163">
        <f t="shared" si="82"/>
        <v>0</v>
      </c>
      <c r="L237" s="163">
        <f t="shared" si="82"/>
        <v>0</v>
      </c>
    </row>
    <row r="238" spans="1:12" s="39" customFormat="1" ht="38.25" hidden="1">
      <c r="A238" s="30"/>
      <c r="B238" s="1" t="s">
        <v>60</v>
      </c>
      <c r="C238" s="7"/>
      <c r="D238" s="3" t="s">
        <v>18</v>
      </c>
      <c r="E238" s="3" t="s">
        <v>19</v>
      </c>
      <c r="F238" s="3" t="s">
        <v>462</v>
      </c>
      <c r="G238" s="3" t="s">
        <v>61</v>
      </c>
      <c r="H238" s="162">
        <f t="shared" si="81"/>
        <v>0</v>
      </c>
      <c r="I238" s="163">
        <f t="shared" si="82"/>
        <v>0</v>
      </c>
      <c r="J238" s="163">
        <f t="shared" si="82"/>
        <v>0</v>
      </c>
      <c r="K238" s="163">
        <f t="shared" si="82"/>
        <v>0</v>
      </c>
      <c r="L238" s="163">
        <f t="shared" si="82"/>
        <v>0</v>
      </c>
    </row>
    <row r="239" spans="1:12" s="39" customFormat="1" ht="38.25" hidden="1">
      <c r="A239" s="30"/>
      <c r="B239" s="1" t="s">
        <v>62</v>
      </c>
      <c r="C239" s="7"/>
      <c r="D239" s="3" t="s">
        <v>18</v>
      </c>
      <c r="E239" s="3" t="s">
        <v>19</v>
      </c>
      <c r="F239" s="3" t="s">
        <v>462</v>
      </c>
      <c r="G239" s="3" t="s">
        <v>63</v>
      </c>
      <c r="H239" s="162">
        <f t="shared" si="81"/>
        <v>0</v>
      </c>
      <c r="I239" s="163">
        <v>0</v>
      </c>
      <c r="J239" s="163">
        <v>0</v>
      </c>
      <c r="K239" s="163">
        <v>0</v>
      </c>
      <c r="L239" s="163">
        <v>0</v>
      </c>
    </row>
    <row r="240" spans="1:12" s="38" customFormat="1">
      <c r="A240" s="5"/>
      <c r="B240" s="2" t="s">
        <v>207</v>
      </c>
      <c r="C240" s="7"/>
      <c r="D240" s="4" t="s">
        <v>18</v>
      </c>
      <c r="E240" s="4" t="s">
        <v>23</v>
      </c>
      <c r="F240" s="4"/>
      <c r="G240" s="4"/>
      <c r="H240" s="162">
        <f t="shared" si="81"/>
        <v>399.8</v>
      </c>
      <c r="I240" s="162">
        <f>I241+I248</f>
        <v>399.8</v>
      </c>
      <c r="J240" s="162">
        <f>J241+J248</f>
        <v>0</v>
      </c>
      <c r="K240" s="162">
        <f>K241+K248</f>
        <v>0</v>
      </c>
      <c r="L240" s="162">
        <f>L241+L248</f>
        <v>0</v>
      </c>
    </row>
    <row r="241" spans="1:12" ht="63.75">
      <c r="A241" s="11"/>
      <c r="B241" s="1" t="s">
        <v>102</v>
      </c>
      <c r="C241" s="16"/>
      <c r="D241" s="3" t="s">
        <v>18</v>
      </c>
      <c r="E241" s="3" t="s">
        <v>23</v>
      </c>
      <c r="F241" s="3" t="s">
        <v>204</v>
      </c>
      <c r="G241" s="3"/>
      <c r="H241" s="162">
        <f>I241+J241+K241+L241</f>
        <v>301</v>
      </c>
      <c r="I241" s="163">
        <f>I242</f>
        <v>301</v>
      </c>
      <c r="J241" s="163">
        <f>J242+J246</f>
        <v>0</v>
      </c>
      <c r="K241" s="163">
        <f>K242+K246</f>
        <v>0</v>
      </c>
      <c r="L241" s="163">
        <f>L242+L246</f>
        <v>0</v>
      </c>
    </row>
    <row r="242" spans="1:12" s="38" customFormat="1" ht="76.5">
      <c r="A242" s="5"/>
      <c r="B242" s="1" t="s">
        <v>208</v>
      </c>
      <c r="C242" s="7"/>
      <c r="D242" s="3" t="s">
        <v>18</v>
      </c>
      <c r="E242" s="3" t="s">
        <v>23</v>
      </c>
      <c r="F242" s="3" t="s">
        <v>209</v>
      </c>
      <c r="G242" s="3"/>
      <c r="H242" s="162">
        <f>SUM(I242:L242)</f>
        <v>301</v>
      </c>
      <c r="I242" s="163">
        <f>I246+I243</f>
        <v>301</v>
      </c>
      <c r="J242" s="163">
        <f t="shared" ref="J242:L242" si="83">J246+J243</f>
        <v>0</v>
      </c>
      <c r="K242" s="163">
        <f t="shared" si="83"/>
        <v>0</v>
      </c>
      <c r="L242" s="163">
        <f t="shared" si="83"/>
        <v>0</v>
      </c>
    </row>
    <row r="243" spans="1:12" s="38" customFormat="1" ht="38.25" hidden="1">
      <c r="A243" s="5"/>
      <c r="B243" s="1" t="s">
        <v>88</v>
      </c>
      <c r="C243" s="7"/>
      <c r="D243" s="3" t="s">
        <v>18</v>
      </c>
      <c r="E243" s="3" t="s">
        <v>23</v>
      </c>
      <c r="F243" s="3" t="s">
        <v>209</v>
      </c>
      <c r="G243" s="3" t="s">
        <v>59</v>
      </c>
      <c r="H243" s="162">
        <f t="shared" ref="H243:H245" si="84">SUM(I243:L243)</f>
        <v>0</v>
      </c>
      <c r="I243" s="163">
        <f>I244</f>
        <v>0</v>
      </c>
      <c r="J243" s="163">
        <f t="shared" ref="J243:L244" si="85">J244</f>
        <v>0</v>
      </c>
      <c r="K243" s="163">
        <f t="shared" si="85"/>
        <v>0</v>
      </c>
      <c r="L243" s="163">
        <f t="shared" si="85"/>
        <v>0</v>
      </c>
    </row>
    <row r="244" spans="1:12" s="38" customFormat="1" ht="38.25" hidden="1">
      <c r="A244" s="5"/>
      <c r="B244" s="1" t="s">
        <v>60</v>
      </c>
      <c r="C244" s="7"/>
      <c r="D244" s="3" t="s">
        <v>18</v>
      </c>
      <c r="E244" s="3" t="s">
        <v>23</v>
      </c>
      <c r="F244" s="3" t="s">
        <v>209</v>
      </c>
      <c r="G244" s="3" t="s">
        <v>61</v>
      </c>
      <c r="H244" s="162">
        <f t="shared" si="84"/>
        <v>0</v>
      </c>
      <c r="I244" s="163">
        <f>I245</f>
        <v>0</v>
      </c>
      <c r="J244" s="163">
        <f t="shared" si="85"/>
        <v>0</v>
      </c>
      <c r="K244" s="163">
        <f t="shared" si="85"/>
        <v>0</v>
      </c>
      <c r="L244" s="163">
        <f t="shared" si="85"/>
        <v>0</v>
      </c>
    </row>
    <row r="245" spans="1:12" s="38" customFormat="1" ht="38.25" hidden="1">
      <c r="A245" s="5"/>
      <c r="B245" s="1" t="s">
        <v>62</v>
      </c>
      <c r="C245" s="7"/>
      <c r="D245" s="3" t="s">
        <v>18</v>
      </c>
      <c r="E245" s="3" t="s">
        <v>23</v>
      </c>
      <c r="F245" s="3" t="s">
        <v>209</v>
      </c>
      <c r="G245" s="3" t="s">
        <v>63</v>
      </c>
      <c r="H245" s="162">
        <f t="shared" si="84"/>
        <v>0</v>
      </c>
      <c r="I245" s="163">
        <v>0</v>
      </c>
      <c r="J245" s="163"/>
      <c r="K245" s="163"/>
      <c r="L245" s="163"/>
    </row>
    <row r="246" spans="1:12" s="39" customFormat="1">
      <c r="A246" s="11"/>
      <c r="B246" s="1" t="s">
        <v>73</v>
      </c>
      <c r="C246" s="18"/>
      <c r="D246" s="3" t="s">
        <v>18</v>
      </c>
      <c r="E246" s="3" t="s">
        <v>23</v>
      </c>
      <c r="F246" s="3" t="s">
        <v>209</v>
      </c>
      <c r="G246" s="3" t="s">
        <v>74</v>
      </c>
      <c r="H246" s="162">
        <f t="shared" ref="H246:H251" si="86">I246+J246+K246+L246</f>
        <v>301</v>
      </c>
      <c r="I246" s="163">
        <f>I247</f>
        <v>301</v>
      </c>
      <c r="J246" s="163">
        <f>J247</f>
        <v>0</v>
      </c>
      <c r="K246" s="163">
        <f>K247</f>
        <v>0</v>
      </c>
      <c r="L246" s="163">
        <f>L247</f>
        <v>0</v>
      </c>
    </row>
    <row r="247" spans="1:12" s="39" customFormat="1" ht="63.75">
      <c r="A247" s="11"/>
      <c r="B247" s="1" t="s">
        <v>81</v>
      </c>
      <c r="C247" s="18"/>
      <c r="D247" s="3" t="s">
        <v>18</v>
      </c>
      <c r="E247" s="3" t="s">
        <v>23</v>
      </c>
      <c r="F247" s="3" t="s">
        <v>209</v>
      </c>
      <c r="G247" s="3" t="s">
        <v>82</v>
      </c>
      <c r="H247" s="162">
        <f t="shared" si="86"/>
        <v>301</v>
      </c>
      <c r="I247" s="163">
        <f>301</f>
        <v>301</v>
      </c>
      <c r="J247" s="163">
        <v>0</v>
      </c>
      <c r="K247" s="163">
        <v>0</v>
      </c>
      <c r="L247" s="163">
        <v>0</v>
      </c>
    </row>
    <row r="248" spans="1:12" s="39" customFormat="1" ht="51">
      <c r="A248" s="11"/>
      <c r="B248" s="1" t="s">
        <v>210</v>
      </c>
      <c r="C248" s="18"/>
      <c r="D248" s="3" t="s">
        <v>18</v>
      </c>
      <c r="E248" s="3" t="s">
        <v>23</v>
      </c>
      <c r="F248" s="3" t="s">
        <v>211</v>
      </c>
      <c r="G248" s="3"/>
      <c r="H248" s="162">
        <f t="shared" si="86"/>
        <v>98.8</v>
      </c>
      <c r="I248" s="163">
        <f t="shared" ref="I248:L248" si="87">I249</f>
        <v>98.8</v>
      </c>
      <c r="J248" s="163">
        <f t="shared" si="87"/>
        <v>0</v>
      </c>
      <c r="K248" s="163">
        <f t="shared" si="87"/>
        <v>0</v>
      </c>
      <c r="L248" s="163">
        <f t="shared" si="87"/>
        <v>0</v>
      </c>
    </row>
    <row r="249" spans="1:12" s="39" customFormat="1" ht="63.75">
      <c r="A249" s="11"/>
      <c r="B249" s="1" t="s">
        <v>212</v>
      </c>
      <c r="C249" s="18"/>
      <c r="D249" s="3" t="s">
        <v>18</v>
      </c>
      <c r="E249" s="3" t="s">
        <v>23</v>
      </c>
      <c r="F249" s="3" t="s">
        <v>213</v>
      </c>
      <c r="G249" s="3"/>
      <c r="H249" s="162">
        <f t="shared" si="86"/>
        <v>98.8</v>
      </c>
      <c r="I249" s="163">
        <f>I251</f>
        <v>98.8</v>
      </c>
      <c r="J249" s="163">
        <f>J251</f>
        <v>0</v>
      </c>
      <c r="K249" s="163">
        <f>K251</f>
        <v>0</v>
      </c>
      <c r="L249" s="163">
        <f>L251</f>
        <v>0</v>
      </c>
    </row>
    <row r="250" spans="1:12" s="39" customFormat="1">
      <c r="A250" s="11"/>
      <c r="B250" s="1" t="s">
        <v>73</v>
      </c>
      <c r="C250" s="18"/>
      <c r="D250" s="3" t="s">
        <v>18</v>
      </c>
      <c r="E250" s="3" t="s">
        <v>23</v>
      </c>
      <c r="F250" s="3" t="s">
        <v>213</v>
      </c>
      <c r="G250" s="3" t="s">
        <v>74</v>
      </c>
      <c r="H250" s="162">
        <f t="shared" si="86"/>
        <v>98.8</v>
      </c>
      <c r="I250" s="163">
        <f>I251</f>
        <v>98.8</v>
      </c>
      <c r="J250" s="163">
        <f>J251</f>
        <v>0</v>
      </c>
      <c r="K250" s="163">
        <f>K251</f>
        <v>0</v>
      </c>
      <c r="L250" s="163">
        <f>L251</f>
        <v>0</v>
      </c>
    </row>
    <row r="251" spans="1:12" s="39" customFormat="1" ht="63.75">
      <c r="A251" s="11"/>
      <c r="B251" s="1" t="s">
        <v>81</v>
      </c>
      <c r="C251" s="18"/>
      <c r="D251" s="3" t="s">
        <v>18</v>
      </c>
      <c r="E251" s="3" t="s">
        <v>23</v>
      </c>
      <c r="F251" s="3" t="s">
        <v>213</v>
      </c>
      <c r="G251" s="3" t="s">
        <v>82</v>
      </c>
      <c r="H251" s="162">
        <f t="shared" si="86"/>
        <v>98.8</v>
      </c>
      <c r="I251" s="163">
        <f>98.8</f>
        <v>98.8</v>
      </c>
      <c r="J251" s="163">
        <v>0</v>
      </c>
      <c r="K251" s="163">
        <v>0</v>
      </c>
      <c r="L251" s="163">
        <v>0</v>
      </c>
    </row>
    <row r="252" spans="1:12" s="46" customFormat="1">
      <c r="A252" s="5"/>
      <c r="B252" s="6" t="s">
        <v>43</v>
      </c>
      <c r="C252" s="7"/>
      <c r="D252" s="4" t="s">
        <v>18</v>
      </c>
      <c r="E252" s="4" t="s">
        <v>21</v>
      </c>
      <c r="F252" s="4"/>
      <c r="G252" s="4"/>
      <c r="H252" s="162">
        <f>SUM(I252:L252)</f>
        <v>0</v>
      </c>
      <c r="I252" s="162">
        <f>I268+I254+I274</f>
        <v>0</v>
      </c>
      <c r="J252" s="162">
        <f t="shared" ref="J252:L252" si="88">J268+J254+J274</f>
        <v>0</v>
      </c>
      <c r="K252" s="162">
        <f t="shared" si="88"/>
        <v>0</v>
      </c>
      <c r="L252" s="162">
        <f t="shared" si="88"/>
        <v>0</v>
      </c>
    </row>
    <row r="253" spans="1:12" s="46" customFormat="1" ht="25.5" hidden="1">
      <c r="A253" s="13"/>
      <c r="B253" s="1" t="s">
        <v>99</v>
      </c>
      <c r="C253" s="16"/>
      <c r="D253" s="3" t="s">
        <v>18</v>
      </c>
      <c r="E253" s="3" t="s">
        <v>21</v>
      </c>
      <c r="F253" s="3"/>
      <c r="G253" s="3"/>
      <c r="H253" s="162">
        <f>I253+J253+K253+L253</f>
        <v>0</v>
      </c>
      <c r="I253" s="163">
        <f>I273</f>
        <v>0</v>
      </c>
      <c r="J253" s="163">
        <v>0</v>
      </c>
      <c r="K253" s="163">
        <f>K259</f>
        <v>0</v>
      </c>
      <c r="L253" s="163">
        <v>0</v>
      </c>
    </row>
    <row r="254" spans="1:12" ht="63.75" hidden="1">
      <c r="A254" s="11"/>
      <c r="B254" s="1" t="s">
        <v>102</v>
      </c>
      <c r="C254" s="16"/>
      <c r="D254" s="3" t="s">
        <v>18</v>
      </c>
      <c r="E254" s="3" t="s">
        <v>21</v>
      </c>
      <c r="F254" s="3" t="s">
        <v>204</v>
      </c>
      <c r="G254" s="3"/>
      <c r="H254" s="162">
        <f>I254+J254+K254+L254</f>
        <v>0</v>
      </c>
      <c r="I254" s="163">
        <f>I264</f>
        <v>0</v>
      </c>
      <c r="J254" s="163">
        <f t="shared" ref="J254:L254" si="89">J255+J260</f>
        <v>0</v>
      </c>
      <c r="K254" s="163">
        <f t="shared" si="89"/>
        <v>0</v>
      </c>
      <c r="L254" s="163">
        <f t="shared" si="89"/>
        <v>0</v>
      </c>
    </row>
    <row r="255" spans="1:12" ht="127.5" hidden="1">
      <c r="A255" s="14"/>
      <c r="B255" s="20" t="s">
        <v>371</v>
      </c>
      <c r="C255" s="16"/>
      <c r="D255" s="3" t="s">
        <v>18</v>
      </c>
      <c r="E255" s="3" t="s">
        <v>21</v>
      </c>
      <c r="F255" s="3" t="s">
        <v>463</v>
      </c>
      <c r="G255" s="3"/>
      <c r="H255" s="162">
        <f>I255+J255+K255+L255</f>
        <v>0</v>
      </c>
      <c r="I255" s="163">
        <f>I256</f>
        <v>0</v>
      </c>
      <c r="J255" s="163">
        <f>J256</f>
        <v>0</v>
      </c>
      <c r="K255" s="163">
        <f>K256</f>
        <v>0</v>
      </c>
      <c r="L255" s="163">
        <f>L256</f>
        <v>0</v>
      </c>
    </row>
    <row r="256" spans="1:12" ht="51" hidden="1">
      <c r="A256" s="11"/>
      <c r="B256" s="1" t="s">
        <v>94</v>
      </c>
      <c r="C256" s="7"/>
      <c r="D256" s="3" t="s">
        <v>18</v>
      </c>
      <c r="E256" s="3" t="s">
        <v>21</v>
      </c>
      <c r="F256" s="3" t="s">
        <v>463</v>
      </c>
      <c r="G256" s="3" t="s">
        <v>79</v>
      </c>
      <c r="H256" s="162">
        <f>SUM(I256:L256)</f>
        <v>0</v>
      </c>
      <c r="I256" s="163">
        <f>I257</f>
        <v>0</v>
      </c>
      <c r="J256" s="163">
        <f t="shared" ref="J256:L257" si="90">J257</f>
        <v>0</v>
      </c>
      <c r="K256" s="163">
        <f t="shared" si="90"/>
        <v>0</v>
      </c>
      <c r="L256" s="163">
        <f t="shared" si="90"/>
        <v>0</v>
      </c>
    </row>
    <row r="257" spans="1:12" hidden="1">
      <c r="A257" s="11"/>
      <c r="B257" s="1" t="s">
        <v>35</v>
      </c>
      <c r="C257" s="7"/>
      <c r="D257" s="3" t="s">
        <v>18</v>
      </c>
      <c r="E257" s="3" t="s">
        <v>21</v>
      </c>
      <c r="F257" s="3" t="s">
        <v>463</v>
      </c>
      <c r="G257" s="3" t="s">
        <v>80</v>
      </c>
      <c r="H257" s="162">
        <f>SUM(I257:L257)</f>
        <v>0</v>
      </c>
      <c r="I257" s="163">
        <f>I258</f>
        <v>0</v>
      </c>
      <c r="J257" s="163">
        <f t="shared" si="90"/>
        <v>0</v>
      </c>
      <c r="K257" s="163">
        <f t="shared" si="90"/>
        <v>0</v>
      </c>
      <c r="L257" s="163">
        <f t="shared" si="90"/>
        <v>0</v>
      </c>
    </row>
    <row r="258" spans="1:12" ht="51" hidden="1">
      <c r="A258" s="11"/>
      <c r="B258" s="1" t="s">
        <v>95</v>
      </c>
      <c r="C258" s="7"/>
      <c r="D258" s="3" t="s">
        <v>18</v>
      </c>
      <c r="E258" s="3" t="s">
        <v>21</v>
      </c>
      <c r="F258" s="3" t="s">
        <v>463</v>
      </c>
      <c r="G258" s="3" t="s">
        <v>96</v>
      </c>
      <c r="H258" s="162">
        <f>SUM(I258:L258)</f>
        <v>0</v>
      </c>
      <c r="I258" s="163">
        <f>I259</f>
        <v>0</v>
      </c>
      <c r="J258" s="163">
        <f>J259</f>
        <v>0</v>
      </c>
      <c r="K258" s="163">
        <f>K259</f>
        <v>0</v>
      </c>
      <c r="L258" s="163">
        <f>L259</f>
        <v>0</v>
      </c>
    </row>
    <row r="259" spans="1:12" hidden="1">
      <c r="A259" s="14"/>
      <c r="B259" s="1" t="s">
        <v>98</v>
      </c>
      <c r="C259" s="16"/>
      <c r="D259" s="3" t="s">
        <v>18</v>
      </c>
      <c r="E259" s="3" t="s">
        <v>21</v>
      </c>
      <c r="F259" s="3" t="s">
        <v>463</v>
      </c>
      <c r="G259" s="3" t="s">
        <v>96</v>
      </c>
      <c r="H259" s="162">
        <f>I259+J259+K259+L259</f>
        <v>0</v>
      </c>
      <c r="I259" s="163">
        <v>0</v>
      </c>
      <c r="J259" s="163">
        <v>0</v>
      </c>
      <c r="K259" s="163">
        <v>0</v>
      </c>
      <c r="L259" s="163">
        <v>0</v>
      </c>
    </row>
    <row r="260" spans="1:12" ht="114.75" hidden="1">
      <c r="A260" s="14"/>
      <c r="B260" s="1" t="s">
        <v>576</v>
      </c>
      <c r="C260" s="16"/>
      <c r="D260" s="3" t="s">
        <v>18</v>
      </c>
      <c r="E260" s="3" t="s">
        <v>21</v>
      </c>
      <c r="F260" s="3" t="s">
        <v>464</v>
      </c>
      <c r="G260" s="3"/>
      <c r="H260" s="162">
        <f t="shared" ref="H260:H263" si="91">SUM(I260:L260)</f>
        <v>0</v>
      </c>
      <c r="I260" s="163">
        <f t="shared" ref="I260:L262" si="92">I261</f>
        <v>0</v>
      </c>
      <c r="J260" s="163">
        <f t="shared" si="92"/>
        <v>0</v>
      </c>
      <c r="K260" s="163">
        <f>K261</f>
        <v>0</v>
      </c>
      <c r="L260" s="163">
        <f>L261</f>
        <v>0</v>
      </c>
    </row>
    <row r="261" spans="1:12" ht="51" hidden="1">
      <c r="A261" s="11"/>
      <c r="B261" s="1" t="s">
        <v>94</v>
      </c>
      <c r="C261" s="7"/>
      <c r="D261" s="3" t="s">
        <v>18</v>
      </c>
      <c r="E261" s="3" t="s">
        <v>21</v>
      </c>
      <c r="F261" s="3" t="s">
        <v>464</v>
      </c>
      <c r="G261" s="3" t="s">
        <v>79</v>
      </c>
      <c r="H261" s="162">
        <f t="shared" si="91"/>
        <v>0</v>
      </c>
      <c r="I261" s="163">
        <f>I262</f>
        <v>0</v>
      </c>
      <c r="J261" s="163">
        <f t="shared" si="92"/>
        <v>0</v>
      </c>
      <c r="K261" s="163">
        <f t="shared" si="92"/>
        <v>0</v>
      </c>
      <c r="L261" s="163">
        <f t="shared" si="92"/>
        <v>0</v>
      </c>
    </row>
    <row r="262" spans="1:12" hidden="1">
      <c r="A262" s="11"/>
      <c r="B262" s="1" t="s">
        <v>35</v>
      </c>
      <c r="C262" s="7"/>
      <c r="D262" s="3" t="s">
        <v>18</v>
      </c>
      <c r="E262" s="3" t="s">
        <v>21</v>
      </c>
      <c r="F262" s="3" t="s">
        <v>464</v>
      </c>
      <c r="G262" s="3" t="s">
        <v>80</v>
      </c>
      <c r="H262" s="162">
        <f t="shared" si="91"/>
        <v>0</v>
      </c>
      <c r="I262" s="163">
        <f>I263</f>
        <v>0</v>
      </c>
      <c r="J262" s="163">
        <f t="shared" si="92"/>
        <v>0</v>
      </c>
      <c r="K262" s="163">
        <f t="shared" si="92"/>
        <v>0</v>
      </c>
      <c r="L262" s="163">
        <f t="shared" si="92"/>
        <v>0</v>
      </c>
    </row>
    <row r="263" spans="1:12" ht="51" hidden="1">
      <c r="A263" s="11"/>
      <c r="B263" s="1" t="s">
        <v>95</v>
      </c>
      <c r="C263" s="7"/>
      <c r="D263" s="3" t="s">
        <v>18</v>
      </c>
      <c r="E263" s="3" t="s">
        <v>21</v>
      </c>
      <c r="F263" s="3" t="s">
        <v>464</v>
      </c>
      <c r="G263" s="3" t="s">
        <v>96</v>
      </c>
      <c r="H263" s="162">
        <f t="shared" si="91"/>
        <v>0</v>
      </c>
      <c r="I263" s="163">
        <v>0</v>
      </c>
      <c r="J263" s="164">
        <v>0</v>
      </c>
      <c r="K263" s="164">
        <v>0</v>
      </c>
      <c r="L263" s="164">
        <v>0</v>
      </c>
    </row>
    <row r="264" spans="1:12" ht="76.5" hidden="1">
      <c r="A264" s="14"/>
      <c r="B264" s="1" t="s">
        <v>577</v>
      </c>
      <c r="C264" s="16"/>
      <c r="D264" s="3" t="s">
        <v>18</v>
      </c>
      <c r="E264" s="3" t="s">
        <v>21</v>
      </c>
      <c r="F264" s="3" t="s">
        <v>578</v>
      </c>
      <c r="G264" s="3"/>
      <c r="H264" s="162">
        <f t="shared" ref="H264:H267" si="93">SUM(I264:L264)</f>
        <v>0</v>
      </c>
      <c r="I264" s="163">
        <f>I265</f>
        <v>0</v>
      </c>
      <c r="J264" s="163">
        <f>J265</f>
        <v>0</v>
      </c>
      <c r="K264" s="163">
        <f>K265</f>
        <v>0</v>
      </c>
      <c r="L264" s="163">
        <f>L265</f>
        <v>0</v>
      </c>
    </row>
    <row r="265" spans="1:12" ht="51" hidden="1">
      <c r="A265" s="11"/>
      <c r="B265" s="1" t="s">
        <v>94</v>
      </c>
      <c r="C265" s="7"/>
      <c r="D265" s="3" t="s">
        <v>18</v>
      </c>
      <c r="E265" s="3" t="s">
        <v>21</v>
      </c>
      <c r="F265" s="3" t="s">
        <v>578</v>
      </c>
      <c r="G265" s="3" t="s">
        <v>79</v>
      </c>
      <c r="H265" s="162">
        <f t="shared" si="93"/>
        <v>0</v>
      </c>
      <c r="I265" s="163">
        <f>I266</f>
        <v>0</v>
      </c>
      <c r="J265" s="163">
        <f t="shared" ref="J265:L266" si="94">J266</f>
        <v>0</v>
      </c>
      <c r="K265" s="163">
        <f t="shared" si="94"/>
        <v>0</v>
      </c>
      <c r="L265" s="163">
        <f t="shared" si="94"/>
        <v>0</v>
      </c>
    </row>
    <row r="266" spans="1:12" hidden="1">
      <c r="A266" s="11"/>
      <c r="B266" s="1" t="s">
        <v>35</v>
      </c>
      <c r="C266" s="7"/>
      <c r="D266" s="3" t="s">
        <v>18</v>
      </c>
      <c r="E266" s="3" t="s">
        <v>21</v>
      </c>
      <c r="F266" s="3" t="s">
        <v>578</v>
      </c>
      <c r="G266" s="3" t="s">
        <v>80</v>
      </c>
      <c r="H266" s="162">
        <f t="shared" si="93"/>
        <v>0</v>
      </c>
      <c r="I266" s="163">
        <f>I267</f>
        <v>0</v>
      </c>
      <c r="J266" s="163">
        <f t="shared" si="94"/>
        <v>0</v>
      </c>
      <c r="K266" s="163">
        <f t="shared" si="94"/>
        <v>0</v>
      </c>
      <c r="L266" s="163">
        <f t="shared" si="94"/>
        <v>0</v>
      </c>
    </row>
    <row r="267" spans="1:12" ht="51" hidden="1">
      <c r="A267" s="11"/>
      <c r="B267" s="1" t="s">
        <v>95</v>
      </c>
      <c r="C267" s="7"/>
      <c r="D267" s="3" t="s">
        <v>18</v>
      </c>
      <c r="E267" s="3" t="s">
        <v>21</v>
      </c>
      <c r="F267" s="3" t="s">
        <v>578</v>
      </c>
      <c r="G267" s="3" t="s">
        <v>96</v>
      </c>
      <c r="H267" s="162">
        <f t="shared" si="93"/>
        <v>0</v>
      </c>
      <c r="I267" s="163">
        <v>0</v>
      </c>
      <c r="J267" s="164">
        <v>0</v>
      </c>
      <c r="K267" s="164">
        <v>0</v>
      </c>
      <c r="L267" s="164">
        <v>0</v>
      </c>
    </row>
    <row r="268" spans="1:12" ht="63.75">
      <c r="A268" s="14"/>
      <c r="B268" s="1" t="s">
        <v>465</v>
      </c>
      <c r="C268" s="16"/>
      <c r="D268" s="3" t="s">
        <v>18</v>
      </c>
      <c r="E268" s="3" t="s">
        <v>21</v>
      </c>
      <c r="F268" s="3" t="s">
        <v>214</v>
      </c>
      <c r="G268" s="3"/>
      <c r="H268" s="162">
        <f>I268+J268+K268+L268</f>
        <v>-1285.9000000000001</v>
      </c>
      <c r="I268" s="163">
        <f>I269</f>
        <v>-1285.9000000000001</v>
      </c>
      <c r="J268" s="163">
        <f t="shared" ref="J268:L270" si="95">J269</f>
        <v>0</v>
      </c>
      <c r="K268" s="163">
        <f t="shared" si="95"/>
        <v>0</v>
      </c>
      <c r="L268" s="163">
        <f t="shared" si="95"/>
        <v>0</v>
      </c>
    </row>
    <row r="269" spans="1:12" ht="76.5">
      <c r="A269" s="11"/>
      <c r="B269" s="1" t="s">
        <v>466</v>
      </c>
      <c r="C269" s="7"/>
      <c r="D269" s="3" t="s">
        <v>18</v>
      </c>
      <c r="E269" s="3" t="s">
        <v>21</v>
      </c>
      <c r="F269" s="3" t="s">
        <v>215</v>
      </c>
      <c r="G269" s="3"/>
      <c r="H269" s="162">
        <f>I269+J269+K269+L269</f>
        <v>-1285.9000000000001</v>
      </c>
      <c r="I269" s="163">
        <f>I270</f>
        <v>-1285.9000000000001</v>
      </c>
      <c r="J269" s="163">
        <f t="shared" si="95"/>
        <v>0</v>
      </c>
      <c r="K269" s="163">
        <f t="shared" si="95"/>
        <v>0</v>
      </c>
      <c r="L269" s="163">
        <f t="shared" si="95"/>
        <v>0</v>
      </c>
    </row>
    <row r="270" spans="1:12" ht="25.5">
      <c r="A270" s="11"/>
      <c r="B270" s="1" t="s">
        <v>58</v>
      </c>
      <c r="C270" s="1"/>
      <c r="D270" s="3" t="s">
        <v>18</v>
      </c>
      <c r="E270" s="3" t="s">
        <v>21</v>
      </c>
      <c r="F270" s="3" t="s">
        <v>215</v>
      </c>
      <c r="G270" s="3" t="s">
        <v>59</v>
      </c>
      <c r="H270" s="162">
        <f>I270+J270+K270+L270</f>
        <v>-1285.9000000000001</v>
      </c>
      <c r="I270" s="163">
        <f>I271</f>
        <v>-1285.9000000000001</v>
      </c>
      <c r="J270" s="163">
        <f t="shared" si="95"/>
        <v>0</v>
      </c>
      <c r="K270" s="163">
        <f t="shared" si="95"/>
        <v>0</v>
      </c>
      <c r="L270" s="163">
        <f t="shared" si="95"/>
        <v>0</v>
      </c>
    </row>
    <row r="271" spans="1:12" ht="38.25">
      <c r="A271" s="11"/>
      <c r="B271" s="1" t="s">
        <v>60</v>
      </c>
      <c r="C271" s="1"/>
      <c r="D271" s="3" t="s">
        <v>18</v>
      </c>
      <c r="E271" s="3" t="s">
        <v>21</v>
      </c>
      <c r="F271" s="3" t="s">
        <v>215</v>
      </c>
      <c r="G271" s="3" t="s">
        <v>61</v>
      </c>
      <c r="H271" s="162">
        <f>I271+J271+K271+L271</f>
        <v>-1285.9000000000001</v>
      </c>
      <c r="I271" s="163">
        <f>I272</f>
        <v>-1285.9000000000001</v>
      </c>
      <c r="J271" s="163">
        <f>J272</f>
        <v>0</v>
      </c>
      <c r="K271" s="163">
        <f>K272</f>
        <v>0</v>
      </c>
      <c r="L271" s="163">
        <f>L272</f>
        <v>0</v>
      </c>
    </row>
    <row r="272" spans="1:12" ht="38.25">
      <c r="A272" s="11"/>
      <c r="B272" s="1" t="s">
        <v>62</v>
      </c>
      <c r="C272" s="1"/>
      <c r="D272" s="3" t="s">
        <v>18</v>
      </c>
      <c r="E272" s="3" t="s">
        <v>21</v>
      </c>
      <c r="F272" s="3" t="s">
        <v>215</v>
      </c>
      <c r="G272" s="3" t="s">
        <v>63</v>
      </c>
      <c r="H272" s="162">
        <f>I272+J272+K272+L272</f>
        <v>-1285.9000000000001</v>
      </c>
      <c r="I272" s="163">
        <f>-1285.9</f>
        <v>-1285.9000000000001</v>
      </c>
      <c r="J272" s="163">
        <v>0</v>
      </c>
      <c r="K272" s="163">
        <v>0</v>
      </c>
      <c r="L272" s="163">
        <v>0</v>
      </c>
    </row>
    <row r="273" spans="1:12">
      <c r="A273" s="11"/>
      <c r="B273" s="1" t="s">
        <v>98</v>
      </c>
      <c r="C273" s="1"/>
      <c r="D273" s="3" t="s">
        <v>18</v>
      </c>
      <c r="E273" s="3" t="s">
        <v>21</v>
      </c>
      <c r="F273" s="3" t="s">
        <v>215</v>
      </c>
      <c r="G273" s="3" t="s">
        <v>63</v>
      </c>
      <c r="H273" s="162">
        <f>SUM(I273:L273)</f>
        <v>0</v>
      </c>
      <c r="I273" s="163">
        <v>0</v>
      </c>
      <c r="J273" s="163">
        <v>0</v>
      </c>
      <c r="K273" s="163">
        <v>0</v>
      </c>
      <c r="L273" s="163">
        <v>0</v>
      </c>
    </row>
    <row r="274" spans="1:12">
      <c r="A274" s="11"/>
      <c r="B274" s="1" t="s">
        <v>460</v>
      </c>
      <c r="C274" s="1"/>
      <c r="D274" s="3" t="s">
        <v>18</v>
      </c>
      <c r="E274" s="3" t="s">
        <v>21</v>
      </c>
      <c r="F274" s="3" t="s">
        <v>248</v>
      </c>
      <c r="G274" s="3"/>
      <c r="H274" s="162">
        <f>SUM(I274:L274)</f>
        <v>1285.9000000000001</v>
      </c>
      <c r="I274" s="163">
        <f>I275</f>
        <v>1285.9000000000001</v>
      </c>
      <c r="J274" s="163">
        <f t="shared" ref="J274:L274" si="96">J275</f>
        <v>0</v>
      </c>
      <c r="K274" s="163">
        <f t="shared" si="96"/>
        <v>0</v>
      </c>
      <c r="L274" s="163">
        <f t="shared" si="96"/>
        <v>0</v>
      </c>
    </row>
    <row r="275" spans="1:12">
      <c r="A275" s="11"/>
      <c r="B275" s="1" t="s">
        <v>258</v>
      </c>
      <c r="C275" s="1"/>
      <c r="D275" s="3" t="s">
        <v>18</v>
      </c>
      <c r="E275" s="3" t="s">
        <v>21</v>
      </c>
      <c r="F275" s="3" t="s">
        <v>257</v>
      </c>
      <c r="G275" s="3"/>
      <c r="H275" s="162">
        <f>SUM(I275:L275)</f>
        <v>1285.9000000000001</v>
      </c>
      <c r="I275" s="163">
        <f>I276</f>
        <v>1285.9000000000001</v>
      </c>
      <c r="J275" s="163">
        <f t="shared" ref="J275:L275" si="97">J276</f>
        <v>0</v>
      </c>
      <c r="K275" s="163">
        <f t="shared" si="97"/>
        <v>0</v>
      </c>
      <c r="L275" s="163">
        <f t="shared" si="97"/>
        <v>0</v>
      </c>
    </row>
    <row r="276" spans="1:12" ht="25.5">
      <c r="A276" s="11"/>
      <c r="B276" s="1" t="s">
        <v>58</v>
      </c>
      <c r="C276" s="1"/>
      <c r="D276" s="3" t="s">
        <v>18</v>
      </c>
      <c r="E276" s="3" t="s">
        <v>21</v>
      </c>
      <c r="F276" s="3" t="s">
        <v>257</v>
      </c>
      <c r="G276" s="3" t="s">
        <v>59</v>
      </c>
      <c r="H276" s="162">
        <f>I276+J276+K276+L276</f>
        <v>1285.9000000000001</v>
      </c>
      <c r="I276" s="163">
        <f>I277</f>
        <v>1285.9000000000001</v>
      </c>
      <c r="J276" s="163">
        <f t="shared" ref="J276:L276" si="98">J277</f>
        <v>0</v>
      </c>
      <c r="K276" s="163">
        <f t="shared" si="98"/>
        <v>0</v>
      </c>
      <c r="L276" s="163">
        <f t="shared" si="98"/>
        <v>0</v>
      </c>
    </row>
    <row r="277" spans="1:12" ht="38.25">
      <c r="A277" s="11"/>
      <c r="B277" s="1" t="s">
        <v>60</v>
      </c>
      <c r="C277" s="1"/>
      <c r="D277" s="3" t="s">
        <v>18</v>
      </c>
      <c r="E277" s="3" t="s">
        <v>21</v>
      </c>
      <c r="F277" s="3" t="s">
        <v>257</v>
      </c>
      <c r="G277" s="3" t="s">
        <v>61</v>
      </c>
      <c r="H277" s="162">
        <f>I277+J277+K277+L277</f>
        <v>1285.9000000000001</v>
      </c>
      <c r="I277" s="163">
        <f>I278</f>
        <v>1285.9000000000001</v>
      </c>
      <c r="J277" s="163">
        <f>J278</f>
        <v>0</v>
      </c>
      <c r="K277" s="163">
        <f>K278</f>
        <v>0</v>
      </c>
      <c r="L277" s="163">
        <f>L278</f>
        <v>0</v>
      </c>
    </row>
    <row r="278" spans="1:12" ht="38.25">
      <c r="A278" s="11"/>
      <c r="B278" s="1" t="s">
        <v>62</v>
      </c>
      <c r="C278" s="1"/>
      <c r="D278" s="3" t="s">
        <v>18</v>
      </c>
      <c r="E278" s="3" t="s">
        <v>21</v>
      </c>
      <c r="F278" s="3" t="s">
        <v>257</v>
      </c>
      <c r="G278" s="3" t="s">
        <v>63</v>
      </c>
      <c r="H278" s="162">
        <f>I278+J278+K278+L278</f>
        <v>1285.9000000000001</v>
      </c>
      <c r="I278" s="163">
        <f>1285.9</f>
        <v>1285.9000000000001</v>
      </c>
      <c r="J278" s="163">
        <v>0</v>
      </c>
      <c r="K278" s="163">
        <v>0</v>
      </c>
      <c r="L278" s="163">
        <v>0</v>
      </c>
    </row>
    <row r="279" spans="1:12" s="38" customFormat="1" hidden="1">
      <c r="A279" s="5"/>
      <c r="B279" s="6" t="s">
        <v>42</v>
      </c>
      <c r="C279" s="7"/>
      <c r="D279" s="4" t="s">
        <v>18</v>
      </c>
      <c r="E279" s="4" t="s">
        <v>33</v>
      </c>
      <c r="F279" s="4"/>
      <c r="G279" s="4"/>
      <c r="H279" s="162">
        <f t="shared" ref="H279:H280" si="99">I279+J279+K279+L279</f>
        <v>0</v>
      </c>
      <c r="I279" s="162">
        <f>I280</f>
        <v>0</v>
      </c>
      <c r="J279" s="162">
        <f>J280</f>
        <v>0</v>
      </c>
      <c r="K279" s="162">
        <f>K280</f>
        <v>0</v>
      </c>
      <c r="L279" s="162">
        <f>L280</f>
        <v>0</v>
      </c>
    </row>
    <row r="280" spans="1:12" s="39" customFormat="1" ht="38.25" hidden="1">
      <c r="A280" s="11"/>
      <c r="B280" s="1" t="s">
        <v>103</v>
      </c>
      <c r="C280" s="18"/>
      <c r="D280" s="3" t="s">
        <v>18</v>
      </c>
      <c r="E280" s="3" t="s">
        <v>33</v>
      </c>
      <c r="F280" s="3" t="s">
        <v>216</v>
      </c>
      <c r="G280" s="3"/>
      <c r="H280" s="162">
        <f t="shared" si="99"/>
        <v>0</v>
      </c>
      <c r="I280" s="163">
        <f>I281</f>
        <v>0</v>
      </c>
      <c r="J280" s="163">
        <f t="shared" ref="J280:L282" si="100">J281</f>
        <v>0</v>
      </c>
      <c r="K280" s="163">
        <f t="shared" si="100"/>
        <v>0</v>
      </c>
      <c r="L280" s="163">
        <f t="shared" si="100"/>
        <v>0</v>
      </c>
    </row>
    <row r="281" spans="1:12" s="39" customFormat="1" ht="51" hidden="1">
      <c r="A281" s="11"/>
      <c r="B281" s="1" t="s">
        <v>123</v>
      </c>
      <c r="C281" s="7"/>
      <c r="D281" s="3" t="s">
        <v>18</v>
      </c>
      <c r="E281" s="3" t="s">
        <v>33</v>
      </c>
      <c r="F281" s="3" t="s">
        <v>217</v>
      </c>
      <c r="G281" s="3"/>
      <c r="H281" s="162">
        <f>I281</f>
        <v>0</v>
      </c>
      <c r="I281" s="163">
        <f>I282+I285</f>
        <v>0</v>
      </c>
      <c r="J281" s="163">
        <f t="shared" si="100"/>
        <v>0</v>
      </c>
      <c r="K281" s="163">
        <f t="shared" si="100"/>
        <v>0</v>
      </c>
      <c r="L281" s="163">
        <f t="shared" si="100"/>
        <v>0</v>
      </c>
    </row>
    <row r="282" spans="1:12" s="39" customFormat="1" ht="38.25" hidden="1">
      <c r="A282" s="11"/>
      <c r="B282" s="1" t="s">
        <v>88</v>
      </c>
      <c r="C282" s="18"/>
      <c r="D282" s="3" t="s">
        <v>18</v>
      </c>
      <c r="E282" s="3" t="s">
        <v>33</v>
      </c>
      <c r="F282" s="3" t="s">
        <v>217</v>
      </c>
      <c r="G282" s="3" t="s">
        <v>59</v>
      </c>
      <c r="H282" s="162">
        <f>I282+J282+K282+L282</f>
        <v>0</v>
      </c>
      <c r="I282" s="163">
        <f>I283</f>
        <v>0</v>
      </c>
      <c r="J282" s="163">
        <f t="shared" si="100"/>
        <v>0</v>
      </c>
      <c r="K282" s="163">
        <f t="shared" si="100"/>
        <v>0</v>
      </c>
      <c r="L282" s="163">
        <f t="shared" si="100"/>
        <v>0</v>
      </c>
    </row>
    <row r="283" spans="1:12" s="39" customFormat="1" ht="38.25" hidden="1">
      <c r="A283" s="11"/>
      <c r="B283" s="1" t="s">
        <v>60</v>
      </c>
      <c r="C283" s="18"/>
      <c r="D283" s="3" t="s">
        <v>18</v>
      </c>
      <c r="E283" s="3" t="s">
        <v>33</v>
      </c>
      <c r="F283" s="3" t="s">
        <v>217</v>
      </c>
      <c r="G283" s="3" t="s">
        <v>61</v>
      </c>
      <c r="H283" s="162">
        <f>I283+J283+K283+L283</f>
        <v>0</v>
      </c>
      <c r="I283" s="163">
        <f>I284</f>
        <v>0</v>
      </c>
      <c r="J283" s="163">
        <f>J284</f>
        <v>0</v>
      </c>
      <c r="K283" s="163">
        <f>K284</f>
        <v>0</v>
      </c>
      <c r="L283" s="163">
        <f>L284</f>
        <v>0</v>
      </c>
    </row>
    <row r="284" spans="1:12" s="39" customFormat="1" ht="38.25" hidden="1">
      <c r="A284" s="5"/>
      <c r="B284" s="1" t="s">
        <v>62</v>
      </c>
      <c r="C284" s="1"/>
      <c r="D284" s="3" t="s">
        <v>18</v>
      </c>
      <c r="E284" s="3" t="s">
        <v>33</v>
      </c>
      <c r="F284" s="3" t="s">
        <v>217</v>
      </c>
      <c r="G284" s="3" t="s">
        <v>63</v>
      </c>
      <c r="H284" s="162">
        <f>I284+J284+K284+L284</f>
        <v>0</v>
      </c>
      <c r="I284" s="163">
        <v>0</v>
      </c>
      <c r="J284" s="164">
        <v>0</v>
      </c>
      <c r="K284" s="164">
        <v>0</v>
      </c>
      <c r="L284" s="164">
        <v>0</v>
      </c>
    </row>
    <row r="285" spans="1:12" s="39" customFormat="1" ht="51" hidden="1">
      <c r="A285" s="11"/>
      <c r="B285" s="1" t="s">
        <v>90</v>
      </c>
      <c r="C285" s="2"/>
      <c r="D285" s="3" t="s">
        <v>18</v>
      </c>
      <c r="E285" s="3" t="s">
        <v>33</v>
      </c>
      <c r="F285" s="3" t="s">
        <v>217</v>
      </c>
      <c r="G285" s="3" t="s">
        <v>49</v>
      </c>
      <c r="H285" s="162">
        <f>I285+J285+L285</f>
        <v>0</v>
      </c>
      <c r="I285" s="163">
        <f>I286+I288</f>
        <v>0</v>
      </c>
      <c r="J285" s="163">
        <f t="shared" ref="J285:L286" si="101">J286</f>
        <v>0</v>
      </c>
      <c r="K285" s="163">
        <f t="shared" si="101"/>
        <v>0</v>
      </c>
      <c r="L285" s="163">
        <f t="shared" si="101"/>
        <v>0</v>
      </c>
    </row>
    <row r="286" spans="1:12" s="39" customFormat="1" hidden="1">
      <c r="A286" s="11"/>
      <c r="B286" s="1" t="s">
        <v>52</v>
      </c>
      <c r="C286" s="2"/>
      <c r="D286" s="3" t="s">
        <v>18</v>
      </c>
      <c r="E286" s="3" t="s">
        <v>33</v>
      </c>
      <c r="F286" s="3" t="s">
        <v>217</v>
      </c>
      <c r="G286" s="3" t="s">
        <v>50</v>
      </c>
      <c r="H286" s="162">
        <f t="shared" ref="H286:H300" si="102">I286+J286+K286+L286</f>
        <v>0</v>
      </c>
      <c r="I286" s="163">
        <f>I287</f>
        <v>0</v>
      </c>
      <c r="J286" s="163">
        <f t="shared" si="101"/>
        <v>0</v>
      </c>
      <c r="K286" s="163">
        <f t="shared" si="101"/>
        <v>0</v>
      </c>
      <c r="L286" s="163">
        <f t="shared" si="101"/>
        <v>0</v>
      </c>
    </row>
    <row r="287" spans="1:12" s="39" customFormat="1" ht="25.5" hidden="1">
      <c r="A287" s="11"/>
      <c r="B287" s="1" t="s">
        <v>55</v>
      </c>
      <c r="C287" s="2"/>
      <c r="D287" s="3" t="s">
        <v>18</v>
      </c>
      <c r="E287" s="3" t="s">
        <v>33</v>
      </c>
      <c r="F287" s="3" t="s">
        <v>217</v>
      </c>
      <c r="G287" s="3" t="s">
        <v>48</v>
      </c>
      <c r="H287" s="162">
        <f t="shared" si="102"/>
        <v>0</v>
      </c>
      <c r="I287" s="163">
        <v>0</v>
      </c>
      <c r="J287" s="164">
        <v>0</v>
      </c>
      <c r="K287" s="164">
        <v>0</v>
      </c>
      <c r="L287" s="164">
        <v>0</v>
      </c>
    </row>
    <row r="288" spans="1:12" s="39" customFormat="1" hidden="1">
      <c r="A288" s="11"/>
      <c r="B288" s="1" t="s">
        <v>68</v>
      </c>
      <c r="C288" s="2"/>
      <c r="D288" s="3" t="s">
        <v>18</v>
      </c>
      <c r="E288" s="3" t="s">
        <v>33</v>
      </c>
      <c r="F288" s="3" t="s">
        <v>217</v>
      </c>
      <c r="G288" s="3" t="s">
        <v>66</v>
      </c>
      <c r="H288" s="162">
        <f t="shared" si="102"/>
        <v>0</v>
      </c>
      <c r="I288" s="163">
        <f>I289</f>
        <v>0</v>
      </c>
      <c r="J288" s="163">
        <f>J289</f>
        <v>0</v>
      </c>
      <c r="K288" s="163">
        <f>K289</f>
        <v>0</v>
      </c>
      <c r="L288" s="163">
        <f>L289</f>
        <v>0</v>
      </c>
    </row>
    <row r="289" spans="1:12" s="39" customFormat="1" ht="25.5" hidden="1">
      <c r="A289" s="11"/>
      <c r="B289" s="1" t="s">
        <v>91</v>
      </c>
      <c r="C289" s="2"/>
      <c r="D289" s="3" t="s">
        <v>18</v>
      </c>
      <c r="E289" s="3" t="s">
        <v>33</v>
      </c>
      <c r="F289" s="3" t="s">
        <v>217</v>
      </c>
      <c r="G289" s="3" t="s">
        <v>84</v>
      </c>
      <c r="H289" s="162">
        <f t="shared" si="102"/>
        <v>0</v>
      </c>
      <c r="I289" s="163">
        <v>0</v>
      </c>
      <c r="J289" s="164">
        <v>0</v>
      </c>
      <c r="K289" s="164">
        <v>0</v>
      </c>
      <c r="L289" s="164">
        <v>0</v>
      </c>
    </row>
    <row r="290" spans="1:12" s="38" customFormat="1" ht="25.5">
      <c r="A290" s="5"/>
      <c r="B290" s="6" t="s">
        <v>24</v>
      </c>
      <c r="C290" s="7"/>
      <c r="D290" s="4" t="s">
        <v>18</v>
      </c>
      <c r="E290" s="4" t="s">
        <v>38</v>
      </c>
      <c r="F290" s="4"/>
      <c r="G290" s="4"/>
      <c r="H290" s="162">
        <f t="shared" si="102"/>
        <v>192.9</v>
      </c>
      <c r="I290" s="162">
        <f>I291+I296+I300+I305+I315</f>
        <v>192.9</v>
      </c>
      <c r="J290" s="162">
        <f t="shared" ref="J290:L290" si="103">J291+J296+J300+J305+J315</f>
        <v>0</v>
      </c>
      <c r="K290" s="162">
        <f t="shared" si="103"/>
        <v>0</v>
      </c>
      <c r="L290" s="162">
        <f t="shared" si="103"/>
        <v>0</v>
      </c>
    </row>
    <row r="291" spans="1:12" s="39" customFormat="1" ht="38.25">
      <c r="A291" s="11"/>
      <c r="B291" s="1" t="s">
        <v>253</v>
      </c>
      <c r="C291" s="18"/>
      <c r="D291" s="3" t="s">
        <v>18</v>
      </c>
      <c r="E291" s="3" t="s">
        <v>38</v>
      </c>
      <c r="F291" s="3" t="s">
        <v>256</v>
      </c>
      <c r="G291" s="3"/>
      <c r="H291" s="162">
        <f>H292</f>
        <v>93</v>
      </c>
      <c r="I291" s="163">
        <f>I293</f>
        <v>93</v>
      </c>
      <c r="J291" s="163">
        <f t="shared" ref="J291:L291" si="104">J293</f>
        <v>0</v>
      </c>
      <c r="K291" s="163">
        <f t="shared" si="104"/>
        <v>0</v>
      </c>
      <c r="L291" s="163">
        <f t="shared" si="104"/>
        <v>0</v>
      </c>
    </row>
    <row r="292" spans="1:12" s="39" customFormat="1" ht="51">
      <c r="A292" s="11"/>
      <c r="B292" s="1" t="s">
        <v>254</v>
      </c>
      <c r="C292" s="18"/>
      <c r="D292" s="3" t="s">
        <v>18</v>
      </c>
      <c r="E292" s="3" t="s">
        <v>38</v>
      </c>
      <c r="F292" s="3" t="s">
        <v>255</v>
      </c>
      <c r="G292" s="3"/>
      <c r="H292" s="162">
        <f>H293</f>
        <v>93</v>
      </c>
      <c r="I292" s="163">
        <f>I293</f>
        <v>93</v>
      </c>
      <c r="J292" s="163">
        <f t="shared" ref="J292:L294" si="105">J293</f>
        <v>0</v>
      </c>
      <c r="K292" s="163">
        <f t="shared" si="105"/>
        <v>0</v>
      </c>
      <c r="L292" s="163">
        <f t="shared" si="105"/>
        <v>0</v>
      </c>
    </row>
    <row r="293" spans="1:12" s="39" customFormat="1" ht="25.5">
      <c r="A293" s="11"/>
      <c r="B293" s="1" t="s">
        <v>58</v>
      </c>
      <c r="C293" s="18"/>
      <c r="D293" s="3" t="s">
        <v>18</v>
      </c>
      <c r="E293" s="3" t="s">
        <v>38</v>
      </c>
      <c r="F293" s="3" t="s">
        <v>255</v>
      </c>
      <c r="G293" s="3" t="s">
        <v>59</v>
      </c>
      <c r="H293" s="162">
        <f>H294</f>
        <v>93</v>
      </c>
      <c r="I293" s="163">
        <f>I294</f>
        <v>93</v>
      </c>
      <c r="J293" s="163">
        <f t="shared" si="105"/>
        <v>0</v>
      </c>
      <c r="K293" s="163">
        <f t="shared" si="105"/>
        <v>0</v>
      </c>
      <c r="L293" s="163">
        <f t="shared" si="105"/>
        <v>0</v>
      </c>
    </row>
    <row r="294" spans="1:12" s="39" customFormat="1" ht="38.25">
      <c r="A294" s="11"/>
      <c r="B294" s="1" t="s">
        <v>60</v>
      </c>
      <c r="C294" s="18"/>
      <c r="D294" s="3" t="s">
        <v>18</v>
      </c>
      <c r="E294" s="3" t="s">
        <v>38</v>
      </c>
      <c r="F294" s="3" t="s">
        <v>255</v>
      </c>
      <c r="G294" s="3" t="s">
        <v>61</v>
      </c>
      <c r="H294" s="162">
        <f>H295</f>
        <v>93</v>
      </c>
      <c r="I294" s="163">
        <f>I295</f>
        <v>93</v>
      </c>
      <c r="J294" s="163">
        <f t="shared" si="105"/>
        <v>0</v>
      </c>
      <c r="K294" s="163">
        <f t="shared" si="105"/>
        <v>0</v>
      </c>
      <c r="L294" s="163">
        <f t="shared" si="105"/>
        <v>0</v>
      </c>
    </row>
    <row r="295" spans="1:12" s="39" customFormat="1" ht="38.25">
      <c r="A295" s="11"/>
      <c r="B295" s="1" t="s">
        <v>62</v>
      </c>
      <c r="C295" s="18"/>
      <c r="D295" s="3" t="s">
        <v>18</v>
      </c>
      <c r="E295" s="3" t="s">
        <v>38</v>
      </c>
      <c r="F295" s="3" t="s">
        <v>255</v>
      </c>
      <c r="G295" s="3" t="s">
        <v>63</v>
      </c>
      <c r="H295" s="162">
        <f>SUM(I295:L295)</f>
        <v>93</v>
      </c>
      <c r="I295" s="163">
        <f>93</f>
        <v>93</v>
      </c>
      <c r="J295" s="163">
        <v>0</v>
      </c>
      <c r="K295" s="163">
        <v>0</v>
      </c>
      <c r="L295" s="163">
        <v>0</v>
      </c>
    </row>
    <row r="296" spans="1:12" s="38" customFormat="1" ht="51" hidden="1">
      <c r="A296" s="5"/>
      <c r="B296" s="1" t="s">
        <v>249</v>
      </c>
      <c r="C296" s="18"/>
      <c r="D296" s="3" t="s">
        <v>18</v>
      </c>
      <c r="E296" s="3" t="s">
        <v>38</v>
      </c>
      <c r="F296" s="3" t="s">
        <v>475</v>
      </c>
      <c r="G296" s="3"/>
      <c r="H296" s="162">
        <f t="shared" si="102"/>
        <v>0</v>
      </c>
      <c r="I296" s="163">
        <f>I297</f>
        <v>0</v>
      </c>
      <c r="J296" s="163">
        <f>J298</f>
        <v>0</v>
      </c>
      <c r="K296" s="163">
        <f>K298</f>
        <v>0</v>
      </c>
      <c r="L296" s="163">
        <f>L298</f>
        <v>0</v>
      </c>
    </row>
    <row r="297" spans="1:12" s="38" customFormat="1" ht="63.75" hidden="1">
      <c r="A297" s="5"/>
      <c r="B297" s="1" t="s">
        <v>467</v>
      </c>
      <c r="C297" s="18"/>
      <c r="D297" s="3" t="s">
        <v>18</v>
      </c>
      <c r="E297" s="3" t="s">
        <v>38</v>
      </c>
      <c r="F297" s="3" t="s">
        <v>375</v>
      </c>
      <c r="G297" s="3"/>
      <c r="H297" s="162">
        <f t="shared" si="102"/>
        <v>0</v>
      </c>
      <c r="I297" s="163">
        <f>I298</f>
        <v>0</v>
      </c>
      <c r="J297" s="163">
        <f t="shared" ref="J297:L298" si="106">J298</f>
        <v>0</v>
      </c>
      <c r="K297" s="163">
        <f t="shared" si="106"/>
        <v>0</v>
      </c>
      <c r="L297" s="163">
        <f t="shared" si="106"/>
        <v>0</v>
      </c>
    </row>
    <row r="298" spans="1:12" s="38" customFormat="1" hidden="1">
      <c r="A298" s="5"/>
      <c r="B298" s="1" t="s">
        <v>73</v>
      </c>
      <c r="C298" s="18"/>
      <c r="D298" s="3" t="s">
        <v>18</v>
      </c>
      <c r="E298" s="3" t="s">
        <v>38</v>
      </c>
      <c r="F298" s="3" t="s">
        <v>375</v>
      </c>
      <c r="G298" s="3" t="s">
        <v>74</v>
      </c>
      <c r="H298" s="162">
        <f t="shared" si="102"/>
        <v>0</v>
      </c>
      <c r="I298" s="163">
        <f>I299</f>
        <v>0</v>
      </c>
      <c r="J298" s="163">
        <f t="shared" si="106"/>
        <v>0</v>
      </c>
      <c r="K298" s="163">
        <f t="shared" si="106"/>
        <v>0</v>
      </c>
      <c r="L298" s="163">
        <f t="shared" si="106"/>
        <v>0</v>
      </c>
    </row>
    <row r="299" spans="1:12" s="38" customFormat="1" ht="63.75" hidden="1">
      <c r="A299" s="5"/>
      <c r="B299" s="1" t="s">
        <v>81</v>
      </c>
      <c r="C299" s="18"/>
      <c r="D299" s="3" t="s">
        <v>18</v>
      </c>
      <c r="E299" s="3" t="s">
        <v>38</v>
      </c>
      <c r="F299" s="3" t="s">
        <v>375</v>
      </c>
      <c r="G299" s="3" t="s">
        <v>82</v>
      </c>
      <c r="H299" s="162">
        <f t="shared" si="102"/>
        <v>0</v>
      </c>
      <c r="I299" s="163">
        <v>0</v>
      </c>
      <c r="J299" s="163">
        <v>0</v>
      </c>
      <c r="K299" s="163">
        <v>0</v>
      </c>
      <c r="L299" s="163">
        <v>0</v>
      </c>
    </row>
    <row r="300" spans="1:12" s="39" customFormat="1" ht="38.25" hidden="1">
      <c r="A300" s="11"/>
      <c r="B300" s="1" t="s">
        <v>103</v>
      </c>
      <c r="C300" s="18"/>
      <c r="D300" s="3" t="s">
        <v>18</v>
      </c>
      <c r="E300" s="3" t="s">
        <v>38</v>
      </c>
      <c r="F300" s="3" t="s">
        <v>216</v>
      </c>
      <c r="G300" s="3"/>
      <c r="H300" s="162">
        <f t="shared" si="102"/>
        <v>0</v>
      </c>
      <c r="I300" s="163">
        <f>I301</f>
        <v>0</v>
      </c>
      <c r="J300" s="163">
        <f t="shared" ref="J300:L300" si="107">J301</f>
        <v>0</v>
      </c>
      <c r="K300" s="163">
        <f t="shared" si="107"/>
        <v>0</v>
      </c>
      <c r="L300" s="163">
        <f t="shared" si="107"/>
        <v>0</v>
      </c>
    </row>
    <row r="301" spans="1:12" ht="89.25" hidden="1">
      <c r="A301" s="11"/>
      <c r="B301" s="1" t="s">
        <v>124</v>
      </c>
      <c r="C301" s="18"/>
      <c r="D301" s="3" t="s">
        <v>18</v>
      </c>
      <c r="E301" s="3" t="s">
        <v>38</v>
      </c>
      <c r="F301" s="3" t="s">
        <v>218</v>
      </c>
      <c r="G301" s="3"/>
      <c r="H301" s="162">
        <f>I301+J301+K301+L301</f>
        <v>0</v>
      </c>
      <c r="I301" s="163">
        <f t="shared" ref="I301:L303" si="108">I302</f>
        <v>0</v>
      </c>
      <c r="J301" s="163">
        <f t="shared" si="108"/>
        <v>0</v>
      </c>
      <c r="K301" s="163">
        <f t="shared" si="108"/>
        <v>0</v>
      </c>
      <c r="L301" s="163">
        <f t="shared" si="108"/>
        <v>0</v>
      </c>
    </row>
    <row r="302" spans="1:12" ht="63.75" hidden="1">
      <c r="A302" s="11"/>
      <c r="B302" s="1" t="s">
        <v>51</v>
      </c>
      <c r="C302" s="2"/>
      <c r="D302" s="3" t="s">
        <v>18</v>
      </c>
      <c r="E302" s="3" t="s">
        <v>38</v>
      </c>
      <c r="F302" s="3" t="s">
        <v>218</v>
      </c>
      <c r="G302" s="3" t="s">
        <v>49</v>
      </c>
      <c r="H302" s="162">
        <f>H303</f>
        <v>0</v>
      </c>
      <c r="I302" s="163">
        <f>I303</f>
        <v>0</v>
      </c>
      <c r="J302" s="163">
        <f t="shared" si="108"/>
        <v>0</v>
      </c>
      <c r="K302" s="163">
        <f t="shared" si="108"/>
        <v>0</v>
      </c>
      <c r="L302" s="163">
        <f t="shared" si="108"/>
        <v>0</v>
      </c>
    </row>
    <row r="303" spans="1:12" hidden="1">
      <c r="A303" s="11"/>
      <c r="B303" s="1" t="s">
        <v>68</v>
      </c>
      <c r="C303" s="2"/>
      <c r="D303" s="3" t="s">
        <v>18</v>
      </c>
      <c r="E303" s="3" t="s">
        <v>38</v>
      </c>
      <c r="F303" s="3" t="s">
        <v>218</v>
      </c>
      <c r="G303" s="3" t="s">
        <v>66</v>
      </c>
      <c r="H303" s="162">
        <f>SUM(I303:L303)</f>
        <v>0</v>
      </c>
      <c r="I303" s="163">
        <f>I304</f>
        <v>0</v>
      </c>
      <c r="J303" s="163">
        <f t="shared" si="108"/>
        <v>0</v>
      </c>
      <c r="K303" s="163">
        <f t="shared" si="108"/>
        <v>0</v>
      </c>
      <c r="L303" s="163">
        <f t="shared" si="108"/>
        <v>0</v>
      </c>
    </row>
    <row r="304" spans="1:12" s="39" customFormat="1" ht="76.5" hidden="1">
      <c r="A304" s="11"/>
      <c r="B304" s="1" t="s">
        <v>85</v>
      </c>
      <c r="C304" s="2"/>
      <c r="D304" s="3" t="s">
        <v>18</v>
      </c>
      <c r="E304" s="3" t="s">
        <v>38</v>
      </c>
      <c r="F304" s="3" t="s">
        <v>218</v>
      </c>
      <c r="G304" s="3" t="s">
        <v>67</v>
      </c>
      <c r="H304" s="162">
        <f>SUM(I304:L304)</f>
        <v>0</v>
      </c>
      <c r="I304" s="163">
        <v>0</v>
      </c>
      <c r="J304" s="163">
        <v>0</v>
      </c>
      <c r="K304" s="163">
        <v>0</v>
      </c>
      <c r="L304" s="163">
        <v>0</v>
      </c>
    </row>
    <row r="305" spans="1:13" s="39" customFormat="1" ht="51" hidden="1">
      <c r="A305" s="14"/>
      <c r="B305" s="1" t="s">
        <v>129</v>
      </c>
      <c r="C305" s="7"/>
      <c r="D305" s="3" t="s">
        <v>18</v>
      </c>
      <c r="E305" s="3" t="s">
        <v>38</v>
      </c>
      <c r="F305" s="3" t="s">
        <v>175</v>
      </c>
      <c r="G305" s="3"/>
      <c r="H305" s="162">
        <f>SUM(I305:L305)</f>
        <v>0</v>
      </c>
      <c r="I305" s="163">
        <f>I306</f>
        <v>0</v>
      </c>
      <c r="J305" s="163">
        <f t="shared" ref="J305:L306" si="109">J306</f>
        <v>0</v>
      </c>
      <c r="K305" s="163">
        <f t="shared" si="109"/>
        <v>0</v>
      </c>
      <c r="L305" s="163">
        <f t="shared" si="109"/>
        <v>0</v>
      </c>
    </row>
    <row r="306" spans="1:13" s="39" customFormat="1" ht="38.25" hidden="1">
      <c r="A306" s="14"/>
      <c r="B306" s="1" t="s">
        <v>174</v>
      </c>
      <c r="C306" s="7"/>
      <c r="D306" s="3" t="s">
        <v>18</v>
      </c>
      <c r="E306" s="3" t="s">
        <v>38</v>
      </c>
      <c r="F306" s="3" t="s">
        <v>176</v>
      </c>
      <c r="G306" s="3"/>
      <c r="H306" s="162">
        <f>SUM(I306:L306)</f>
        <v>0</v>
      </c>
      <c r="I306" s="163">
        <f>I307</f>
        <v>0</v>
      </c>
      <c r="J306" s="163">
        <f t="shared" si="109"/>
        <v>0</v>
      </c>
      <c r="K306" s="163">
        <f t="shared" si="109"/>
        <v>0</v>
      </c>
      <c r="L306" s="163">
        <f t="shared" si="109"/>
        <v>0</v>
      </c>
    </row>
    <row r="307" spans="1:13" s="39" customFormat="1" ht="114.75" hidden="1">
      <c r="A307" s="13"/>
      <c r="B307" s="15" t="s">
        <v>368</v>
      </c>
      <c r="C307" s="16"/>
      <c r="D307" s="3" t="s">
        <v>18</v>
      </c>
      <c r="E307" s="3" t="s">
        <v>38</v>
      </c>
      <c r="F307" s="3" t="s">
        <v>468</v>
      </c>
      <c r="G307" s="3"/>
      <c r="H307" s="162">
        <f t="shared" ref="H307:H314" si="110">I307+J307+K307+L307</f>
        <v>0</v>
      </c>
      <c r="I307" s="163">
        <f>I308</f>
        <v>0</v>
      </c>
      <c r="J307" s="163">
        <f>J308+J312</f>
        <v>0</v>
      </c>
      <c r="K307" s="163">
        <f>K308</f>
        <v>0</v>
      </c>
      <c r="L307" s="163">
        <f>L308</f>
        <v>0</v>
      </c>
      <c r="M307" s="38"/>
    </row>
    <row r="308" spans="1:13" ht="89.25" hidden="1">
      <c r="A308" s="11"/>
      <c r="B308" s="1" t="s">
        <v>56</v>
      </c>
      <c r="C308" s="2"/>
      <c r="D308" s="3" t="s">
        <v>18</v>
      </c>
      <c r="E308" s="3" t="s">
        <v>38</v>
      </c>
      <c r="F308" s="3" t="s">
        <v>468</v>
      </c>
      <c r="G308" s="3" t="s">
        <v>57</v>
      </c>
      <c r="H308" s="162">
        <f t="shared" si="110"/>
        <v>0</v>
      </c>
      <c r="I308" s="163">
        <f>I309</f>
        <v>0</v>
      </c>
      <c r="J308" s="163">
        <f>J309</f>
        <v>0</v>
      </c>
      <c r="K308" s="163">
        <f>K309</f>
        <v>0</v>
      </c>
      <c r="L308" s="163">
        <f>L309</f>
        <v>0</v>
      </c>
    </row>
    <row r="309" spans="1:13" ht="38.25" hidden="1">
      <c r="A309" s="11"/>
      <c r="B309" s="1" t="s">
        <v>153</v>
      </c>
      <c r="C309" s="2"/>
      <c r="D309" s="3" t="s">
        <v>18</v>
      </c>
      <c r="E309" s="3" t="s">
        <v>38</v>
      </c>
      <c r="F309" s="3" t="s">
        <v>468</v>
      </c>
      <c r="G309" s="3" t="s">
        <v>154</v>
      </c>
      <c r="H309" s="162">
        <f t="shared" si="110"/>
        <v>0</v>
      </c>
      <c r="I309" s="163">
        <f>I310+I311</f>
        <v>0</v>
      </c>
      <c r="J309" s="163">
        <f>J310+J311</f>
        <v>0</v>
      </c>
      <c r="K309" s="163">
        <f>K310+K311</f>
        <v>0</v>
      </c>
      <c r="L309" s="163">
        <f>L310+L311</f>
        <v>0</v>
      </c>
    </row>
    <row r="310" spans="1:13" ht="51" hidden="1">
      <c r="A310" s="11"/>
      <c r="B310" s="1" t="s">
        <v>155</v>
      </c>
      <c r="C310" s="2"/>
      <c r="D310" s="3" t="s">
        <v>18</v>
      </c>
      <c r="E310" s="3" t="s">
        <v>38</v>
      </c>
      <c r="F310" s="3" t="s">
        <v>468</v>
      </c>
      <c r="G310" s="3" t="s">
        <v>156</v>
      </c>
      <c r="H310" s="162">
        <f t="shared" si="110"/>
        <v>0</v>
      </c>
      <c r="I310" s="163">
        <v>0</v>
      </c>
      <c r="J310" s="163">
        <v>0</v>
      </c>
      <c r="K310" s="163">
        <v>0</v>
      </c>
      <c r="L310" s="163">
        <v>0</v>
      </c>
    </row>
    <row r="311" spans="1:13" ht="51" hidden="1">
      <c r="A311" s="11"/>
      <c r="B311" s="1" t="s">
        <v>157</v>
      </c>
      <c r="C311" s="2"/>
      <c r="D311" s="3" t="s">
        <v>18</v>
      </c>
      <c r="E311" s="3" t="s">
        <v>38</v>
      </c>
      <c r="F311" s="3" t="s">
        <v>468</v>
      </c>
      <c r="G311" s="3" t="s">
        <v>158</v>
      </c>
      <c r="H311" s="162">
        <f t="shared" si="110"/>
        <v>0</v>
      </c>
      <c r="I311" s="163">
        <v>0</v>
      </c>
      <c r="J311" s="163">
        <v>0</v>
      </c>
      <c r="K311" s="163">
        <v>0</v>
      </c>
      <c r="L311" s="163">
        <v>0</v>
      </c>
    </row>
    <row r="312" spans="1:13" ht="25.5" hidden="1">
      <c r="A312" s="11"/>
      <c r="B312" s="1" t="s">
        <v>58</v>
      </c>
      <c r="C312" s="2"/>
      <c r="D312" s="3" t="s">
        <v>18</v>
      </c>
      <c r="E312" s="3" t="s">
        <v>38</v>
      </c>
      <c r="F312" s="3" t="s">
        <v>468</v>
      </c>
      <c r="G312" s="3" t="s">
        <v>59</v>
      </c>
      <c r="H312" s="162">
        <f t="shared" si="110"/>
        <v>0</v>
      </c>
      <c r="I312" s="163">
        <f t="shared" ref="I312:L313" si="111">I313</f>
        <v>0</v>
      </c>
      <c r="J312" s="163">
        <f t="shared" si="111"/>
        <v>0</v>
      </c>
      <c r="K312" s="163">
        <f t="shared" si="111"/>
        <v>0</v>
      </c>
      <c r="L312" s="163">
        <f t="shared" si="111"/>
        <v>0</v>
      </c>
    </row>
    <row r="313" spans="1:13" ht="38.25" hidden="1">
      <c r="A313" s="11"/>
      <c r="B313" s="1" t="s">
        <v>60</v>
      </c>
      <c r="C313" s="2"/>
      <c r="D313" s="3" t="s">
        <v>18</v>
      </c>
      <c r="E313" s="3" t="s">
        <v>38</v>
      </c>
      <c r="F313" s="3" t="s">
        <v>468</v>
      </c>
      <c r="G313" s="3" t="s">
        <v>61</v>
      </c>
      <c r="H313" s="162">
        <f t="shared" si="110"/>
        <v>0</v>
      </c>
      <c r="I313" s="163">
        <f t="shared" si="111"/>
        <v>0</v>
      </c>
      <c r="J313" s="163">
        <f t="shared" si="111"/>
        <v>0</v>
      </c>
      <c r="K313" s="163">
        <f t="shared" si="111"/>
        <v>0</v>
      </c>
      <c r="L313" s="163">
        <f t="shared" si="111"/>
        <v>0</v>
      </c>
    </row>
    <row r="314" spans="1:13" ht="38.25" hidden="1">
      <c r="A314" s="11"/>
      <c r="B314" s="1" t="s">
        <v>62</v>
      </c>
      <c r="C314" s="2"/>
      <c r="D314" s="3" t="s">
        <v>18</v>
      </c>
      <c r="E314" s="3" t="s">
        <v>38</v>
      </c>
      <c r="F314" s="3" t="s">
        <v>468</v>
      </c>
      <c r="G314" s="3" t="s">
        <v>63</v>
      </c>
      <c r="H314" s="162">
        <f t="shared" si="110"/>
        <v>0</v>
      </c>
      <c r="I314" s="163">
        <v>0</v>
      </c>
      <c r="J314" s="163">
        <v>0</v>
      </c>
      <c r="K314" s="163">
        <v>0</v>
      </c>
      <c r="L314" s="163">
        <v>0</v>
      </c>
    </row>
    <row r="315" spans="1:13" s="39" customFormat="1" ht="51">
      <c r="A315" s="11"/>
      <c r="B315" s="1" t="s">
        <v>134</v>
      </c>
      <c r="C315" s="16"/>
      <c r="D315" s="3" t="s">
        <v>18</v>
      </c>
      <c r="E315" s="3" t="s">
        <v>38</v>
      </c>
      <c r="F315" s="3" t="s">
        <v>219</v>
      </c>
      <c r="G315" s="3"/>
      <c r="H315" s="162">
        <f>I315+J315+K315+L315</f>
        <v>99.9</v>
      </c>
      <c r="I315" s="163">
        <f>I316+I333+I338</f>
        <v>99.9</v>
      </c>
      <c r="J315" s="163">
        <f>J316+J333+J338</f>
        <v>0</v>
      </c>
      <c r="K315" s="163">
        <f>K316+K333+K338</f>
        <v>0</v>
      </c>
      <c r="L315" s="163">
        <f>L316+L333+L338</f>
        <v>0</v>
      </c>
    </row>
    <row r="316" spans="1:13" s="39" customFormat="1" ht="89.25" hidden="1">
      <c r="A316" s="11"/>
      <c r="B316" s="15" t="s">
        <v>137</v>
      </c>
      <c r="C316" s="7"/>
      <c r="D316" s="3" t="s">
        <v>18</v>
      </c>
      <c r="E316" s="3" t="s">
        <v>38</v>
      </c>
      <c r="F316" s="3" t="s">
        <v>220</v>
      </c>
      <c r="G316" s="3"/>
      <c r="H316" s="162">
        <f>I316+J316+K316+L316</f>
        <v>0</v>
      </c>
      <c r="I316" s="163">
        <f>I317+I329</f>
        <v>0</v>
      </c>
      <c r="J316" s="163">
        <f t="shared" ref="J316:L316" si="112">J317+J329</f>
        <v>0</v>
      </c>
      <c r="K316" s="163">
        <f t="shared" si="112"/>
        <v>0</v>
      </c>
      <c r="L316" s="163">
        <f t="shared" si="112"/>
        <v>0</v>
      </c>
    </row>
    <row r="317" spans="1:13" ht="114.75" hidden="1">
      <c r="A317" s="11"/>
      <c r="B317" s="1" t="s">
        <v>138</v>
      </c>
      <c r="C317" s="2"/>
      <c r="D317" s="3" t="s">
        <v>18</v>
      </c>
      <c r="E317" s="3" t="s">
        <v>38</v>
      </c>
      <c r="F317" s="3" t="s">
        <v>221</v>
      </c>
      <c r="G317" s="3"/>
      <c r="H317" s="162">
        <f t="shared" ref="H317" si="113">I317+J317+K317+L317</f>
        <v>0</v>
      </c>
      <c r="I317" s="163">
        <f>I318+I322+I326</f>
        <v>0</v>
      </c>
      <c r="J317" s="163">
        <f t="shared" ref="J317:L317" si="114">J318+J322+J326</f>
        <v>0</v>
      </c>
      <c r="K317" s="163">
        <f t="shared" si="114"/>
        <v>0</v>
      </c>
      <c r="L317" s="163">
        <f t="shared" si="114"/>
        <v>0</v>
      </c>
    </row>
    <row r="318" spans="1:13" ht="89.25" hidden="1">
      <c r="A318" s="11"/>
      <c r="B318" s="1" t="s">
        <v>56</v>
      </c>
      <c r="C318" s="2"/>
      <c r="D318" s="3" t="s">
        <v>18</v>
      </c>
      <c r="E318" s="3" t="s">
        <v>38</v>
      </c>
      <c r="F318" s="3" t="s">
        <v>221</v>
      </c>
      <c r="G318" s="3" t="s">
        <v>57</v>
      </c>
      <c r="H318" s="162">
        <f>H319</f>
        <v>0</v>
      </c>
      <c r="I318" s="163">
        <f>I319</f>
        <v>0</v>
      </c>
      <c r="J318" s="163">
        <f>J319</f>
        <v>0</v>
      </c>
      <c r="K318" s="163">
        <f>K319</f>
        <v>0</v>
      </c>
      <c r="L318" s="163">
        <f>L319</f>
        <v>0</v>
      </c>
    </row>
    <row r="319" spans="1:13" ht="25.5" hidden="1">
      <c r="A319" s="11"/>
      <c r="B319" s="1" t="s">
        <v>69</v>
      </c>
      <c r="C319" s="2"/>
      <c r="D319" s="3" t="s">
        <v>18</v>
      </c>
      <c r="E319" s="3" t="s">
        <v>38</v>
      </c>
      <c r="F319" s="3" t="s">
        <v>221</v>
      </c>
      <c r="G319" s="3" t="s">
        <v>70</v>
      </c>
      <c r="H319" s="162">
        <f t="shared" ref="H319:H328" si="115">SUM(I319:L319)</f>
        <v>0</v>
      </c>
      <c r="I319" s="163">
        <f>I320+I321</f>
        <v>0</v>
      </c>
      <c r="J319" s="163">
        <f>J320+J321</f>
        <v>0</v>
      </c>
      <c r="K319" s="163">
        <f>K320+K321</f>
        <v>0</v>
      </c>
      <c r="L319" s="163">
        <f>L320+L321</f>
        <v>0</v>
      </c>
    </row>
    <row r="320" spans="1:13" ht="51" hidden="1">
      <c r="A320" s="11"/>
      <c r="B320" s="1" t="s">
        <v>92</v>
      </c>
      <c r="C320" s="2"/>
      <c r="D320" s="3" t="s">
        <v>18</v>
      </c>
      <c r="E320" s="3" t="s">
        <v>38</v>
      </c>
      <c r="F320" s="3" t="s">
        <v>221</v>
      </c>
      <c r="G320" s="3" t="s">
        <v>71</v>
      </c>
      <c r="H320" s="162">
        <f t="shared" si="115"/>
        <v>0</v>
      </c>
      <c r="I320" s="163">
        <v>0</v>
      </c>
      <c r="J320" s="164">
        <v>0</v>
      </c>
      <c r="K320" s="164">
        <v>0</v>
      </c>
      <c r="L320" s="164">
        <v>0</v>
      </c>
    </row>
    <row r="321" spans="1:12" ht="38.25" hidden="1">
      <c r="A321" s="11"/>
      <c r="B321" s="1" t="s">
        <v>93</v>
      </c>
      <c r="C321" s="2"/>
      <c r="D321" s="3" t="s">
        <v>18</v>
      </c>
      <c r="E321" s="3" t="s">
        <v>38</v>
      </c>
      <c r="F321" s="3" t="s">
        <v>221</v>
      </c>
      <c r="G321" s="3" t="s">
        <v>72</v>
      </c>
      <c r="H321" s="162">
        <f t="shared" si="115"/>
        <v>0</v>
      </c>
      <c r="I321" s="163">
        <v>0</v>
      </c>
      <c r="J321" s="164">
        <v>0</v>
      </c>
      <c r="K321" s="164">
        <v>0</v>
      </c>
      <c r="L321" s="164">
        <v>0</v>
      </c>
    </row>
    <row r="322" spans="1:12" ht="38.25" hidden="1">
      <c r="A322" s="11"/>
      <c r="B322" s="1" t="s">
        <v>88</v>
      </c>
      <c r="C322" s="2"/>
      <c r="D322" s="3" t="s">
        <v>18</v>
      </c>
      <c r="E322" s="3" t="s">
        <v>38</v>
      </c>
      <c r="F322" s="3" t="s">
        <v>221</v>
      </c>
      <c r="G322" s="3" t="s">
        <v>59</v>
      </c>
      <c r="H322" s="162">
        <f t="shared" si="115"/>
        <v>0</v>
      </c>
      <c r="I322" s="163">
        <f>I323</f>
        <v>0</v>
      </c>
      <c r="J322" s="163">
        <f>J323</f>
        <v>0</v>
      </c>
      <c r="K322" s="163">
        <f>K323</f>
        <v>0</v>
      </c>
      <c r="L322" s="163">
        <f>L323</f>
        <v>0</v>
      </c>
    </row>
    <row r="323" spans="1:12" ht="38.25" hidden="1">
      <c r="A323" s="11"/>
      <c r="B323" s="1" t="s">
        <v>60</v>
      </c>
      <c r="C323" s="2"/>
      <c r="D323" s="3" t="s">
        <v>18</v>
      </c>
      <c r="E323" s="3" t="s">
        <v>38</v>
      </c>
      <c r="F323" s="3" t="s">
        <v>221</v>
      </c>
      <c r="G323" s="3" t="s">
        <v>61</v>
      </c>
      <c r="H323" s="162">
        <f t="shared" si="115"/>
        <v>0</v>
      </c>
      <c r="I323" s="163">
        <f>I324+I325</f>
        <v>0</v>
      </c>
      <c r="J323" s="163">
        <f>J325</f>
        <v>0</v>
      </c>
      <c r="K323" s="163">
        <f>K325</f>
        <v>0</v>
      </c>
      <c r="L323" s="163">
        <f>L325</f>
        <v>0</v>
      </c>
    </row>
    <row r="324" spans="1:12" ht="38.25" hidden="1">
      <c r="A324" s="11"/>
      <c r="B324" s="1" t="s">
        <v>65</v>
      </c>
      <c r="C324" s="2"/>
      <c r="D324" s="3" t="s">
        <v>18</v>
      </c>
      <c r="E324" s="3" t="s">
        <v>38</v>
      </c>
      <c r="F324" s="3" t="s">
        <v>221</v>
      </c>
      <c r="G324" s="3" t="s">
        <v>64</v>
      </c>
      <c r="H324" s="162">
        <f t="shared" si="115"/>
        <v>0</v>
      </c>
      <c r="I324" s="163">
        <v>0</v>
      </c>
      <c r="J324" s="164">
        <v>0</v>
      </c>
      <c r="K324" s="164">
        <v>0</v>
      </c>
      <c r="L324" s="164">
        <v>0</v>
      </c>
    </row>
    <row r="325" spans="1:12" ht="38.25" hidden="1">
      <c r="A325" s="11"/>
      <c r="B325" s="1" t="s">
        <v>62</v>
      </c>
      <c r="C325" s="2"/>
      <c r="D325" s="3" t="s">
        <v>18</v>
      </c>
      <c r="E325" s="3" t="s">
        <v>38</v>
      </c>
      <c r="F325" s="3" t="s">
        <v>221</v>
      </c>
      <c r="G325" s="3" t="s">
        <v>63</v>
      </c>
      <c r="H325" s="162">
        <f t="shared" si="115"/>
        <v>0</v>
      </c>
      <c r="I325" s="163">
        <v>0</v>
      </c>
      <c r="J325" s="164">
        <v>0</v>
      </c>
      <c r="K325" s="164">
        <v>0</v>
      </c>
      <c r="L325" s="164">
        <v>0</v>
      </c>
    </row>
    <row r="326" spans="1:12" hidden="1">
      <c r="A326" s="11"/>
      <c r="B326" s="1" t="s">
        <v>73</v>
      </c>
      <c r="C326" s="2"/>
      <c r="D326" s="3" t="s">
        <v>18</v>
      </c>
      <c r="E326" s="3" t="s">
        <v>38</v>
      </c>
      <c r="F326" s="3" t="s">
        <v>221</v>
      </c>
      <c r="G326" s="3" t="s">
        <v>74</v>
      </c>
      <c r="H326" s="162">
        <f t="shared" si="115"/>
        <v>0</v>
      </c>
      <c r="I326" s="163">
        <f>I327</f>
        <v>0</v>
      </c>
      <c r="J326" s="163">
        <f t="shared" ref="J326:L327" si="116">J327</f>
        <v>0</v>
      </c>
      <c r="K326" s="163">
        <f t="shared" si="116"/>
        <v>0</v>
      </c>
      <c r="L326" s="163">
        <f t="shared" si="116"/>
        <v>0</v>
      </c>
    </row>
    <row r="327" spans="1:12" ht="25.5" hidden="1">
      <c r="A327" s="11"/>
      <c r="B327" s="1" t="s">
        <v>75</v>
      </c>
      <c r="C327" s="2"/>
      <c r="D327" s="3" t="s">
        <v>18</v>
      </c>
      <c r="E327" s="3" t="s">
        <v>38</v>
      </c>
      <c r="F327" s="3" t="s">
        <v>221</v>
      </c>
      <c r="G327" s="3" t="s">
        <v>76</v>
      </c>
      <c r="H327" s="162">
        <f t="shared" si="115"/>
        <v>0</v>
      </c>
      <c r="I327" s="163">
        <f>I328</f>
        <v>0</v>
      </c>
      <c r="J327" s="163">
        <f t="shared" si="116"/>
        <v>0</v>
      </c>
      <c r="K327" s="163">
        <f t="shared" si="116"/>
        <v>0</v>
      </c>
      <c r="L327" s="163">
        <f t="shared" si="116"/>
        <v>0</v>
      </c>
    </row>
    <row r="328" spans="1:12" ht="25.5" hidden="1">
      <c r="A328" s="11"/>
      <c r="B328" s="1" t="s">
        <v>77</v>
      </c>
      <c r="C328" s="2"/>
      <c r="D328" s="3" t="s">
        <v>18</v>
      </c>
      <c r="E328" s="3" t="s">
        <v>38</v>
      </c>
      <c r="F328" s="3" t="s">
        <v>221</v>
      </c>
      <c r="G328" s="3" t="s">
        <v>78</v>
      </c>
      <c r="H328" s="162">
        <f t="shared" si="115"/>
        <v>0</v>
      </c>
      <c r="I328" s="163">
        <v>0</v>
      </c>
      <c r="J328" s="164">
        <v>0</v>
      </c>
      <c r="K328" s="164">
        <v>0</v>
      </c>
      <c r="L328" s="164">
        <v>0</v>
      </c>
    </row>
    <row r="329" spans="1:12" s="39" customFormat="1" ht="102" hidden="1">
      <c r="A329" s="11"/>
      <c r="B329" s="1" t="s">
        <v>139</v>
      </c>
      <c r="C329" s="7"/>
      <c r="D329" s="3" t="s">
        <v>18</v>
      </c>
      <c r="E329" s="3" t="s">
        <v>38</v>
      </c>
      <c r="F329" s="3" t="s">
        <v>222</v>
      </c>
      <c r="G329" s="3"/>
      <c r="H329" s="162">
        <f>I329</f>
        <v>0</v>
      </c>
      <c r="I329" s="163">
        <f>I330</f>
        <v>0</v>
      </c>
      <c r="J329" s="163">
        <f t="shared" ref="J329:L329" si="117">J330</f>
        <v>0</v>
      </c>
      <c r="K329" s="163">
        <f t="shared" si="117"/>
        <v>0</v>
      </c>
      <c r="L329" s="163">
        <f t="shared" si="117"/>
        <v>0</v>
      </c>
    </row>
    <row r="330" spans="1:12" ht="38.25" hidden="1">
      <c r="A330" s="11"/>
      <c r="B330" s="1" t="s">
        <v>88</v>
      </c>
      <c r="C330" s="2"/>
      <c r="D330" s="3" t="s">
        <v>18</v>
      </c>
      <c r="E330" s="3" t="s">
        <v>38</v>
      </c>
      <c r="F330" s="3" t="s">
        <v>222</v>
      </c>
      <c r="G330" s="3" t="s">
        <v>59</v>
      </c>
      <c r="H330" s="162">
        <f t="shared" ref="H330:H332" si="118">SUM(I330:L330)</f>
        <v>0</v>
      </c>
      <c r="I330" s="163">
        <f t="shared" ref="I330:L331" si="119">I331</f>
        <v>0</v>
      </c>
      <c r="J330" s="163">
        <f t="shared" si="119"/>
        <v>0</v>
      </c>
      <c r="K330" s="163">
        <f t="shared" si="119"/>
        <v>0</v>
      </c>
      <c r="L330" s="163">
        <f t="shared" si="119"/>
        <v>0</v>
      </c>
    </row>
    <row r="331" spans="1:12" ht="38.25" hidden="1">
      <c r="A331" s="11"/>
      <c r="B331" s="1" t="s">
        <v>60</v>
      </c>
      <c r="C331" s="2"/>
      <c r="D331" s="3" t="s">
        <v>18</v>
      </c>
      <c r="E331" s="3" t="s">
        <v>38</v>
      </c>
      <c r="F331" s="3" t="s">
        <v>222</v>
      </c>
      <c r="G331" s="3" t="s">
        <v>61</v>
      </c>
      <c r="H331" s="162">
        <f t="shared" si="118"/>
        <v>0</v>
      </c>
      <c r="I331" s="163">
        <f t="shared" si="119"/>
        <v>0</v>
      </c>
      <c r="J331" s="163">
        <f t="shared" si="119"/>
        <v>0</v>
      </c>
      <c r="K331" s="163">
        <f t="shared" si="119"/>
        <v>0</v>
      </c>
      <c r="L331" s="163">
        <f t="shared" si="119"/>
        <v>0</v>
      </c>
    </row>
    <row r="332" spans="1:12" ht="38.25" hidden="1">
      <c r="A332" s="11"/>
      <c r="B332" s="1" t="s">
        <v>62</v>
      </c>
      <c r="C332" s="2"/>
      <c r="D332" s="3" t="s">
        <v>18</v>
      </c>
      <c r="E332" s="3" t="s">
        <v>38</v>
      </c>
      <c r="F332" s="3" t="s">
        <v>222</v>
      </c>
      <c r="G332" s="3" t="s">
        <v>63</v>
      </c>
      <c r="H332" s="162">
        <f t="shared" si="118"/>
        <v>0</v>
      </c>
      <c r="I332" s="163">
        <v>0</v>
      </c>
      <c r="J332" s="164">
        <v>0</v>
      </c>
      <c r="K332" s="164">
        <v>0</v>
      </c>
      <c r="L332" s="164">
        <v>0</v>
      </c>
    </row>
    <row r="333" spans="1:12" s="39" customFormat="1" ht="76.5">
      <c r="A333" s="11"/>
      <c r="B333" s="1" t="s">
        <v>142</v>
      </c>
      <c r="C333" s="7"/>
      <c r="D333" s="3" t="s">
        <v>18</v>
      </c>
      <c r="E333" s="3" t="s">
        <v>38</v>
      </c>
      <c r="F333" s="3" t="s">
        <v>223</v>
      </c>
      <c r="G333" s="3"/>
      <c r="H333" s="162">
        <f>I333</f>
        <v>99.9</v>
      </c>
      <c r="I333" s="163">
        <f>I334</f>
        <v>99.9</v>
      </c>
      <c r="J333" s="163">
        <f t="shared" ref="J333:L336" si="120">J334</f>
        <v>0</v>
      </c>
      <c r="K333" s="163">
        <f t="shared" si="120"/>
        <v>0</v>
      </c>
      <c r="L333" s="163">
        <f t="shared" si="120"/>
        <v>0</v>
      </c>
    </row>
    <row r="334" spans="1:12" s="39" customFormat="1" ht="89.25">
      <c r="A334" s="11"/>
      <c r="B334" s="1" t="s">
        <v>140</v>
      </c>
      <c r="C334" s="7"/>
      <c r="D334" s="3" t="s">
        <v>18</v>
      </c>
      <c r="E334" s="3" t="s">
        <v>38</v>
      </c>
      <c r="F334" s="3" t="s">
        <v>224</v>
      </c>
      <c r="G334" s="3"/>
      <c r="H334" s="162">
        <f>I334</f>
        <v>99.9</v>
      </c>
      <c r="I334" s="163">
        <f>I335</f>
        <v>99.9</v>
      </c>
      <c r="J334" s="163">
        <f t="shared" si="120"/>
        <v>0</v>
      </c>
      <c r="K334" s="163">
        <f t="shared" si="120"/>
        <v>0</v>
      </c>
      <c r="L334" s="163">
        <f t="shared" si="120"/>
        <v>0</v>
      </c>
    </row>
    <row r="335" spans="1:12" ht="38.25">
      <c r="A335" s="11"/>
      <c r="B335" s="1" t="s">
        <v>88</v>
      </c>
      <c r="C335" s="2"/>
      <c r="D335" s="3" t="s">
        <v>18</v>
      </c>
      <c r="E335" s="3" t="s">
        <v>38</v>
      </c>
      <c r="F335" s="3" t="s">
        <v>224</v>
      </c>
      <c r="G335" s="3" t="s">
        <v>59</v>
      </c>
      <c r="H335" s="162">
        <f t="shared" ref="H335:H337" si="121">SUM(I335:L335)</f>
        <v>99.9</v>
      </c>
      <c r="I335" s="163">
        <f>I336</f>
        <v>99.9</v>
      </c>
      <c r="J335" s="163">
        <f t="shared" si="120"/>
        <v>0</v>
      </c>
      <c r="K335" s="163">
        <f t="shared" si="120"/>
        <v>0</v>
      </c>
      <c r="L335" s="163">
        <f t="shared" si="120"/>
        <v>0</v>
      </c>
    </row>
    <row r="336" spans="1:12" ht="38.25">
      <c r="A336" s="11"/>
      <c r="B336" s="1" t="s">
        <v>60</v>
      </c>
      <c r="C336" s="2"/>
      <c r="D336" s="3" t="s">
        <v>18</v>
      </c>
      <c r="E336" s="3" t="s">
        <v>38</v>
      </c>
      <c r="F336" s="3" t="s">
        <v>224</v>
      </c>
      <c r="G336" s="3" t="s">
        <v>61</v>
      </c>
      <c r="H336" s="162">
        <f t="shared" si="121"/>
        <v>99.9</v>
      </c>
      <c r="I336" s="163">
        <f>I337</f>
        <v>99.9</v>
      </c>
      <c r="J336" s="163">
        <f t="shared" si="120"/>
        <v>0</v>
      </c>
      <c r="K336" s="163">
        <f t="shared" si="120"/>
        <v>0</v>
      </c>
      <c r="L336" s="163">
        <f t="shared" si="120"/>
        <v>0</v>
      </c>
    </row>
    <row r="337" spans="1:12" ht="38.25">
      <c r="A337" s="11"/>
      <c r="B337" s="1" t="s">
        <v>62</v>
      </c>
      <c r="C337" s="2"/>
      <c r="D337" s="3" t="s">
        <v>18</v>
      </c>
      <c r="E337" s="3" t="s">
        <v>38</v>
      </c>
      <c r="F337" s="3" t="s">
        <v>224</v>
      </c>
      <c r="G337" s="3" t="s">
        <v>63</v>
      </c>
      <c r="H337" s="162">
        <f t="shared" si="121"/>
        <v>99.9</v>
      </c>
      <c r="I337" s="163">
        <f>27.9+72</f>
        <v>99.9</v>
      </c>
      <c r="J337" s="164">
        <v>0</v>
      </c>
      <c r="K337" s="164">
        <v>0</v>
      </c>
      <c r="L337" s="164">
        <v>0</v>
      </c>
    </row>
    <row r="338" spans="1:12" s="39" customFormat="1" ht="89.25" hidden="1">
      <c r="A338" s="11"/>
      <c r="B338" s="1" t="s">
        <v>143</v>
      </c>
      <c r="C338" s="7"/>
      <c r="D338" s="3" t="s">
        <v>18</v>
      </c>
      <c r="E338" s="3" t="s">
        <v>38</v>
      </c>
      <c r="F338" s="3" t="s">
        <v>225</v>
      </c>
      <c r="G338" s="3"/>
      <c r="H338" s="162">
        <f>I338</f>
        <v>0</v>
      </c>
      <c r="I338" s="163">
        <f>I339</f>
        <v>0</v>
      </c>
      <c r="J338" s="163">
        <f t="shared" ref="J338:L341" si="122">J339</f>
        <v>0</v>
      </c>
      <c r="K338" s="163">
        <f t="shared" si="122"/>
        <v>0</v>
      </c>
      <c r="L338" s="163">
        <f t="shared" si="122"/>
        <v>0</v>
      </c>
    </row>
    <row r="339" spans="1:12" s="39" customFormat="1" ht="102" hidden="1">
      <c r="A339" s="11"/>
      <c r="B339" s="1" t="s">
        <v>141</v>
      </c>
      <c r="C339" s="7"/>
      <c r="D339" s="3" t="s">
        <v>18</v>
      </c>
      <c r="E339" s="3" t="s">
        <v>38</v>
      </c>
      <c r="F339" s="3" t="s">
        <v>226</v>
      </c>
      <c r="G339" s="3"/>
      <c r="H339" s="162">
        <f>I339</f>
        <v>0</v>
      </c>
      <c r="I339" s="163">
        <f>I340</f>
        <v>0</v>
      </c>
      <c r="J339" s="163">
        <f t="shared" si="122"/>
        <v>0</v>
      </c>
      <c r="K339" s="163">
        <f t="shared" si="122"/>
        <v>0</v>
      </c>
      <c r="L339" s="163">
        <f t="shared" si="122"/>
        <v>0</v>
      </c>
    </row>
    <row r="340" spans="1:12" ht="38.25" hidden="1">
      <c r="A340" s="11"/>
      <c r="B340" s="1" t="s">
        <v>88</v>
      </c>
      <c r="C340" s="2"/>
      <c r="D340" s="3" t="s">
        <v>18</v>
      </c>
      <c r="E340" s="3" t="s">
        <v>38</v>
      </c>
      <c r="F340" s="3" t="s">
        <v>226</v>
      </c>
      <c r="G340" s="3" t="s">
        <v>59</v>
      </c>
      <c r="H340" s="162">
        <f t="shared" ref="H340:H342" si="123">SUM(I340:L340)</f>
        <v>0</v>
      </c>
      <c r="I340" s="163">
        <f>I341</f>
        <v>0</v>
      </c>
      <c r="J340" s="163">
        <f t="shared" si="122"/>
        <v>0</v>
      </c>
      <c r="K340" s="163">
        <f t="shared" si="122"/>
        <v>0</v>
      </c>
      <c r="L340" s="163">
        <f t="shared" si="122"/>
        <v>0</v>
      </c>
    </row>
    <row r="341" spans="1:12" ht="38.25" hidden="1">
      <c r="A341" s="11"/>
      <c r="B341" s="1" t="s">
        <v>60</v>
      </c>
      <c r="C341" s="2"/>
      <c r="D341" s="3" t="s">
        <v>18</v>
      </c>
      <c r="E341" s="3" t="s">
        <v>38</v>
      </c>
      <c r="F341" s="3" t="s">
        <v>226</v>
      </c>
      <c r="G341" s="3" t="s">
        <v>61</v>
      </c>
      <c r="H341" s="162">
        <f t="shared" si="123"/>
        <v>0</v>
      </c>
      <c r="I341" s="163">
        <f>I342</f>
        <v>0</v>
      </c>
      <c r="J341" s="163">
        <f t="shared" si="122"/>
        <v>0</v>
      </c>
      <c r="K341" s="163">
        <f t="shared" si="122"/>
        <v>0</v>
      </c>
      <c r="L341" s="163">
        <f t="shared" si="122"/>
        <v>0</v>
      </c>
    </row>
    <row r="342" spans="1:12" ht="38.25" hidden="1">
      <c r="A342" s="11"/>
      <c r="B342" s="1" t="s">
        <v>62</v>
      </c>
      <c r="C342" s="2"/>
      <c r="D342" s="3" t="s">
        <v>18</v>
      </c>
      <c r="E342" s="3" t="s">
        <v>38</v>
      </c>
      <c r="F342" s="3" t="s">
        <v>226</v>
      </c>
      <c r="G342" s="3" t="s">
        <v>63</v>
      </c>
      <c r="H342" s="162">
        <f t="shared" si="123"/>
        <v>0</v>
      </c>
      <c r="I342" s="163">
        <v>0</v>
      </c>
      <c r="J342" s="164">
        <v>0</v>
      </c>
      <c r="K342" s="164">
        <v>0</v>
      </c>
      <c r="L342" s="164">
        <v>0</v>
      </c>
    </row>
    <row r="343" spans="1:12" s="38" customFormat="1" ht="30.75" customHeight="1">
      <c r="A343" s="5"/>
      <c r="B343" s="6" t="s">
        <v>25</v>
      </c>
      <c r="C343" s="7"/>
      <c r="D343" s="4" t="s">
        <v>19</v>
      </c>
      <c r="E343" s="4" t="s">
        <v>15</v>
      </c>
      <c r="F343" s="4"/>
      <c r="G343" s="4"/>
      <c r="H343" s="162">
        <f>I343+J343+K343+L343</f>
        <v>17678.7</v>
      </c>
      <c r="I343" s="162">
        <f>I344+I391+I448+I484</f>
        <v>16376.6</v>
      </c>
      <c r="J343" s="162">
        <f>J344+J391+J448+J484</f>
        <v>0</v>
      </c>
      <c r="K343" s="162">
        <f>K344+K391+K448+K484</f>
        <v>1302.0999999999999</v>
      </c>
      <c r="L343" s="162">
        <f>L344+L391+L448+L484</f>
        <v>0</v>
      </c>
    </row>
    <row r="344" spans="1:12" s="39" customFormat="1">
      <c r="A344" s="5"/>
      <c r="B344" s="2" t="s">
        <v>26</v>
      </c>
      <c r="C344" s="7"/>
      <c r="D344" s="4" t="s">
        <v>19</v>
      </c>
      <c r="E344" s="4" t="s">
        <v>14</v>
      </c>
      <c r="F344" s="4"/>
      <c r="G344" s="4"/>
      <c r="H344" s="162">
        <f t="shared" ref="H344:H371" si="124">I344+J344+K344+L344</f>
        <v>10049.9</v>
      </c>
      <c r="I344" s="162">
        <f>I368+I373+I345+I362+I386</f>
        <v>10049.9</v>
      </c>
      <c r="J344" s="162">
        <f t="shared" ref="J344:L344" si="125">J368+J373+J345+J362+J386</f>
        <v>0</v>
      </c>
      <c r="K344" s="162">
        <f t="shared" si="125"/>
        <v>0</v>
      </c>
      <c r="L344" s="162">
        <f t="shared" si="125"/>
        <v>0</v>
      </c>
    </row>
    <row r="345" spans="1:12" s="39" customFormat="1" ht="51">
      <c r="A345" s="11"/>
      <c r="B345" s="1" t="s">
        <v>263</v>
      </c>
      <c r="C345" s="1"/>
      <c r="D345" s="3" t="s">
        <v>19</v>
      </c>
      <c r="E345" s="3" t="s">
        <v>14</v>
      </c>
      <c r="F345" s="3" t="s">
        <v>309</v>
      </c>
      <c r="G345" s="3"/>
      <c r="H345" s="162">
        <f t="shared" si="124"/>
        <v>7894.0999999999995</v>
      </c>
      <c r="I345" s="163">
        <f>I346+I350+I354+I358</f>
        <v>7894.0999999999995</v>
      </c>
      <c r="J345" s="163">
        <f t="shared" ref="J345:L345" si="126">J346+J350+J354+J358</f>
        <v>0</v>
      </c>
      <c r="K345" s="163">
        <f t="shared" si="126"/>
        <v>0</v>
      </c>
      <c r="L345" s="163">
        <f t="shared" si="126"/>
        <v>0</v>
      </c>
    </row>
    <row r="346" spans="1:12" s="39" customFormat="1" ht="165.75" hidden="1">
      <c r="A346" s="11"/>
      <c r="B346" s="1" t="s">
        <v>359</v>
      </c>
      <c r="C346" s="1"/>
      <c r="D346" s="3" t="s">
        <v>19</v>
      </c>
      <c r="E346" s="3" t="s">
        <v>14</v>
      </c>
      <c r="F346" s="3" t="s">
        <v>469</v>
      </c>
      <c r="G346" s="3"/>
      <c r="H346" s="162">
        <f t="shared" si="124"/>
        <v>0</v>
      </c>
      <c r="I346" s="163">
        <f>I347</f>
        <v>0</v>
      </c>
      <c r="J346" s="163">
        <f t="shared" ref="J346:L348" si="127">J347</f>
        <v>0</v>
      </c>
      <c r="K346" s="163">
        <f t="shared" si="127"/>
        <v>0</v>
      </c>
      <c r="L346" s="163">
        <f t="shared" si="127"/>
        <v>0</v>
      </c>
    </row>
    <row r="347" spans="1:12" s="39" customFormat="1" ht="51" hidden="1">
      <c r="A347" s="11"/>
      <c r="B347" s="1" t="s">
        <v>94</v>
      </c>
      <c r="C347" s="30"/>
      <c r="D347" s="3" t="s">
        <v>19</v>
      </c>
      <c r="E347" s="3" t="s">
        <v>14</v>
      </c>
      <c r="F347" s="3" t="s">
        <v>469</v>
      </c>
      <c r="G347" s="3" t="s">
        <v>79</v>
      </c>
      <c r="H347" s="162">
        <f t="shared" si="124"/>
        <v>0</v>
      </c>
      <c r="I347" s="163">
        <f>I348</f>
        <v>0</v>
      </c>
      <c r="J347" s="163">
        <f t="shared" si="127"/>
        <v>0</v>
      </c>
      <c r="K347" s="163">
        <f t="shared" si="127"/>
        <v>0</v>
      </c>
      <c r="L347" s="163">
        <f t="shared" si="127"/>
        <v>0</v>
      </c>
    </row>
    <row r="348" spans="1:12" s="39" customFormat="1" hidden="1">
      <c r="A348" s="11"/>
      <c r="B348" s="1" t="s">
        <v>35</v>
      </c>
      <c r="C348" s="30"/>
      <c r="D348" s="3" t="s">
        <v>19</v>
      </c>
      <c r="E348" s="3" t="s">
        <v>14</v>
      </c>
      <c r="F348" s="3" t="s">
        <v>469</v>
      </c>
      <c r="G348" s="3" t="s">
        <v>80</v>
      </c>
      <c r="H348" s="162">
        <f t="shared" si="124"/>
        <v>0</v>
      </c>
      <c r="I348" s="163">
        <f>I349</f>
        <v>0</v>
      </c>
      <c r="J348" s="163">
        <f t="shared" si="127"/>
        <v>0</v>
      </c>
      <c r="K348" s="163">
        <f t="shared" si="127"/>
        <v>0</v>
      </c>
      <c r="L348" s="163">
        <f t="shared" si="127"/>
        <v>0</v>
      </c>
    </row>
    <row r="349" spans="1:12" s="39" customFormat="1" ht="63.75" hidden="1">
      <c r="A349" s="11"/>
      <c r="B349" s="1" t="s">
        <v>264</v>
      </c>
      <c r="C349" s="1"/>
      <c r="D349" s="3" t="s">
        <v>19</v>
      </c>
      <c r="E349" s="3" t="s">
        <v>14</v>
      </c>
      <c r="F349" s="3" t="s">
        <v>469</v>
      </c>
      <c r="G349" s="3" t="s">
        <v>265</v>
      </c>
      <c r="H349" s="162">
        <f t="shared" si="124"/>
        <v>0</v>
      </c>
      <c r="I349" s="163">
        <v>0</v>
      </c>
      <c r="J349" s="163">
        <v>0</v>
      </c>
      <c r="K349" s="163">
        <v>0</v>
      </c>
      <c r="L349" s="163">
        <v>0</v>
      </c>
    </row>
    <row r="350" spans="1:12" s="39" customFormat="1" ht="127.5" hidden="1">
      <c r="A350" s="11"/>
      <c r="B350" s="39" t="s">
        <v>579</v>
      </c>
      <c r="C350" s="1"/>
      <c r="D350" s="3" t="s">
        <v>19</v>
      </c>
      <c r="E350" s="3" t="s">
        <v>14</v>
      </c>
      <c r="F350" s="3" t="s">
        <v>470</v>
      </c>
      <c r="G350" s="3"/>
      <c r="H350" s="162">
        <f t="shared" si="124"/>
        <v>0</v>
      </c>
      <c r="I350" s="163">
        <f>I351</f>
        <v>0</v>
      </c>
      <c r="J350" s="163">
        <f t="shared" ref="J350:L350" si="128">J351+J354</f>
        <v>0</v>
      </c>
      <c r="K350" s="163">
        <f>K351</f>
        <v>0</v>
      </c>
      <c r="L350" s="163">
        <f t="shared" si="128"/>
        <v>0</v>
      </c>
    </row>
    <row r="351" spans="1:12" s="39" customFormat="1" ht="51" hidden="1">
      <c r="A351" s="11"/>
      <c r="B351" s="1" t="s">
        <v>94</v>
      </c>
      <c r="C351" s="1"/>
      <c r="D351" s="3" t="s">
        <v>19</v>
      </c>
      <c r="E351" s="3" t="s">
        <v>14</v>
      </c>
      <c r="F351" s="3" t="s">
        <v>470</v>
      </c>
      <c r="G351" s="3" t="s">
        <v>79</v>
      </c>
      <c r="H351" s="162">
        <f t="shared" si="124"/>
        <v>0</v>
      </c>
      <c r="I351" s="163">
        <f>I352</f>
        <v>0</v>
      </c>
      <c r="J351" s="163">
        <f t="shared" ref="J351:L356" si="129">J352</f>
        <v>0</v>
      </c>
      <c r="K351" s="163">
        <f t="shared" si="129"/>
        <v>0</v>
      </c>
      <c r="L351" s="163">
        <f t="shared" si="129"/>
        <v>0</v>
      </c>
    </row>
    <row r="352" spans="1:12" s="39" customFormat="1" hidden="1">
      <c r="A352" s="11"/>
      <c r="B352" s="1" t="s">
        <v>35</v>
      </c>
      <c r="C352" s="1"/>
      <c r="D352" s="3" t="s">
        <v>19</v>
      </c>
      <c r="E352" s="3" t="s">
        <v>14</v>
      </c>
      <c r="F352" s="3" t="s">
        <v>470</v>
      </c>
      <c r="G352" s="3" t="s">
        <v>80</v>
      </c>
      <c r="H352" s="162">
        <f t="shared" si="124"/>
        <v>0</v>
      </c>
      <c r="I352" s="163">
        <v>0</v>
      </c>
      <c r="J352" s="163">
        <f>J353</f>
        <v>0</v>
      </c>
      <c r="K352" s="163">
        <f>K353</f>
        <v>0</v>
      </c>
      <c r="L352" s="163">
        <f>L353</f>
        <v>0</v>
      </c>
    </row>
    <row r="353" spans="1:12" s="39" customFormat="1" ht="63.75" hidden="1">
      <c r="A353" s="11"/>
      <c r="B353" s="1" t="s">
        <v>264</v>
      </c>
      <c r="C353" s="1"/>
      <c r="D353" s="3" t="s">
        <v>19</v>
      </c>
      <c r="E353" s="3" t="s">
        <v>14</v>
      </c>
      <c r="F353" s="3" t="s">
        <v>470</v>
      </c>
      <c r="G353" s="3" t="s">
        <v>265</v>
      </c>
      <c r="H353" s="162">
        <f t="shared" si="124"/>
        <v>0</v>
      </c>
      <c r="I353" s="163">
        <v>0</v>
      </c>
      <c r="J353" s="163">
        <v>0</v>
      </c>
      <c r="K353" s="163">
        <v>0</v>
      </c>
      <c r="L353" s="163">
        <v>0</v>
      </c>
    </row>
    <row r="354" spans="1:12" s="39" customFormat="1" ht="102">
      <c r="A354" s="11"/>
      <c r="B354" s="39" t="s">
        <v>580</v>
      </c>
      <c r="C354" s="1"/>
      <c r="D354" s="3" t="s">
        <v>19</v>
      </c>
      <c r="E354" s="3" t="s">
        <v>14</v>
      </c>
      <c r="F354" s="3" t="s">
        <v>581</v>
      </c>
      <c r="G354" s="3"/>
      <c r="H354" s="162">
        <f t="shared" si="124"/>
        <v>7756.2</v>
      </c>
      <c r="I354" s="163">
        <f>I355</f>
        <v>7756.2</v>
      </c>
      <c r="J354" s="163">
        <f t="shared" si="129"/>
        <v>0</v>
      </c>
      <c r="K354" s="163">
        <f t="shared" si="129"/>
        <v>0</v>
      </c>
      <c r="L354" s="163">
        <f t="shared" si="129"/>
        <v>0</v>
      </c>
    </row>
    <row r="355" spans="1:12" s="39" customFormat="1" ht="51">
      <c r="A355" s="11"/>
      <c r="B355" s="1" t="s">
        <v>94</v>
      </c>
      <c r="C355" s="1"/>
      <c r="D355" s="3" t="s">
        <v>19</v>
      </c>
      <c r="E355" s="3" t="s">
        <v>14</v>
      </c>
      <c r="F355" s="3" t="s">
        <v>581</v>
      </c>
      <c r="G355" s="3" t="s">
        <v>79</v>
      </c>
      <c r="H355" s="162">
        <f t="shared" si="124"/>
        <v>7756.2</v>
      </c>
      <c r="I355" s="163">
        <f>I356</f>
        <v>7756.2</v>
      </c>
      <c r="J355" s="163">
        <f t="shared" si="129"/>
        <v>0</v>
      </c>
      <c r="K355" s="163">
        <f t="shared" si="129"/>
        <v>0</v>
      </c>
      <c r="L355" s="163">
        <f t="shared" si="129"/>
        <v>0</v>
      </c>
    </row>
    <row r="356" spans="1:12" s="39" customFormat="1">
      <c r="A356" s="11"/>
      <c r="B356" s="1" t="s">
        <v>35</v>
      </c>
      <c r="C356" s="1"/>
      <c r="D356" s="3" t="s">
        <v>19</v>
      </c>
      <c r="E356" s="3" t="s">
        <v>14</v>
      </c>
      <c r="F356" s="3" t="s">
        <v>581</v>
      </c>
      <c r="G356" s="3" t="s">
        <v>80</v>
      </c>
      <c r="H356" s="162">
        <f t="shared" si="124"/>
        <v>7756.2</v>
      </c>
      <c r="I356" s="163">
        <f>I357</f>
        <v>7756.2</v>
      </c>
      <c r="J356" s="163">
        <f t="shared" si="129"/>
        <v>0</v>
      </c>
      <c r="K356" s="163">
        <f t="shared" si="129"/>
        <v>0</v>
      </c>
      <c r="L356" s="163">
        <f t="shared" si="129"/>
        <v>0</v>
      </c>
    </row>
    <row r="357" spans="1:12" s="39" customFormat="1" ht="63.75">
      <c r="A357" s="11"/>
      <c r="B357" s="1" t="s">
        <v>264</v>
      </c>
      <c r="C357" s="1"/>
      <c r="D357" s="3" t="s">
        <v>19</v>
      </c>
      <c r="E357" s="3" t="s">
        <v>14</v>
      </c>
      <c r="F357" s="3" t="s">
        <v>581</v>
      </c>
      <c r="G357" s="3" t="s">
        <v>265</v>
      </c>
      <c r="H357" s="162">
        <f t="shared" si="124"/>
        <v>7756.2</v>
      </c>
      <c r="I357" s="163">
        <v>7756.2</v>
      </c>
      <c r="J357" s="163">
        <v>0</v>
      </c>
      <c r="K357" s="163">
        <v>0</v>
      </c>
      <c r="L357" s="163">
        <v>0</v>
      </c>
    </row>
    <row r="358" spans="1:12" s="39" customFormat="1" ht="63.75">
      <c r="A358" s="11"/>
      <c r="B358" s="1" t="s">
        <v>358</v>
      </c>
      <c r="C358" s="19"/>
      <c r="D358" s="3" t="s">
        <v>19</v>
      </c>
      <c r="E358" s="3" t="s">
        <v>14</v>
      </c>
      <c r="F358" s="3" t="s">
        <v>376</v>
      </c>
      <c r="G358" s="3"/>
      <c r="H358" s="162">
        <f>SUM(I358:L358)</f>
        <v>137.9</v>
      </c>
      <c r="I358" s="163">
        <f>I359</f>
        <v>137.9</v>
      </c>
      <c r="J358" s="163">
        <f t="shared" ref="J358:L358" si="130">J359</f>
        <v>0</v>
      </c>
      <c r="K358" s="163">
        <f t="shared" si="130"/>
        <v>0</v>
      </c>
      <c r="L358" s="163">
        <f t="shared" si="130"/>
        <v>0</v>
      </c>
    </row>
    <row r="359" spans="1:12" s="39" customFormat="1" ht="25.5">
      <c r="A359" s="11"/>
      <c r="B359" s="1" t="s">
        <v>58</v>
      </c>
      <c r="C359" s="1"/>
      <c r="D359" s="3" t="s">
        <v>19</v>
      </c>
      <c r="E359" s="3" t="s">
        <v>14</v>
      </c>
      <c r="F359" s="3" t="s">
        <v>376</v>
      </c>
      <c r="G359" s="3" t="s">
        <v>59</v>
      </c>
      <c r="H359" s="162">
        <f t="shared" ref="H359:H360" si="131">I359+J359+K359+L359</f>
        <v>137.9</v>
      </c>
      <c r="I359" s="163">
        <f>I360</f>
        <v>137.9</v>
      </c>
      <c r="J359" s="163">
        <f t="shared" ref="J359:L359" si="132">J360</f>
        <v>0</v>
      </c>
      <c r="K359" s="163">
        <f t="shared" si="132"/>
        <v>0</v>
      </c>
      <c r="L359" s="163">
        <f t="shared" si="132"/>
        <v>0</v>
      </c>
    </row>
    <row r="360" spans="1:12" s="39" customFormat="1" ht="38.25">
      <c r="A360" s="11"/>
      <c r="B360" s="1" t="s">
        <v>60</v>
      </c>
      <c r="C360" s="1"/>
      <c r="D360" s="3" t="s">
        <v>19</v>
      </c>
      <c r="E360" s="3" t="s">
        <v>14</v>
      </c>
      <c r="F360" s="3" t="s">
        <v>376</v>
      </c>
      <c r="G360" s="3" t="s">
        <v>61</v>
      </c>
      <c r="H360" s="162">
        <f t="shared" si="131"/>
        <v>137.9</v>
      </c>
      <c r="I360" s="163">
        <f>I361</f>
        <v>137.9</v>
      </c>
      <c r="J360" s="163">
        <f>J361</f>
        <v>0</v>
      </c>
      <c r="K360" s="163">
        <f>K361</f>
        <v>0</v>
      </c>
      <c r="L360" s="163">
        <f>L361</f>
        <v>0</v>
      </c>
    </row>
    <row r="361" spans="1:12" s="39" customFormat="1" ht="38.25">
      <c r="A361" s="11"/>
      <c r="B361" s="1" t="s">
        <v>62</v>
      </c>
      <c r="C361" s="1"/>
      <c r="D361" s="3" t="s">
        <v>19</v>
      </c>
      <c r="E361" s="3" t="s">
        <v>14</v>
      </c>
      <c r="F361" s="3" t="s">
        <v>376</v>
      </c>
      <c r="G361" s="3" t="s">
        <v>63</v>
      </c>
      <c r="H361" s="162">
        <f>I361+J361+K361+L361</f>
        <v>137.9</v>
      </c>
      <c r="I361" s="163">
        <f>137.9</f>
        <v>137.9</v>
      </c>
      <c r="J361" s="163">
        <v>0</v>
      </c>
      <c r="K361" s="163">
        <v>0</v>
      </c>
      <c r="L361" s="163">
        <v>0</v>
      </c>
    </row>
    <row r="362" spans="1:12" s="39" customFormat="1" ht="51">
      <c r="A362" s="11"/>
      <c r="B362" s="1" t="s">
        <v>129</v>
      </c>
      <c r="C362" s="1"/>
      <c r="D362" s="3" t="s">
        <v>19</v>
      </c>
      <c r="E362" s="3" t="s">
        <v>14</v>
      </c>
      <c r="F362" s="3" t="s">
        <v>175</v>
      </c>
      <c r="G362" s="3"/>
      <c r="H362" s="162">
        <f>SUM(I362:L362)</f>
        <v>2055.8000000000002</v>
      </c>
      <c r="I362" s="163">
        <f>I363</f>
        <v>2055.8000000000002</v>
      </c>
      <c r="J362" s="163">
        <f t="shared" ref="J362:L362" si="133">J363</f>
        <v>0</v>
      </c>
      <c r="K362" s="163">
        <f t="shared" si="133"/>
        <v>0</v>
      </c>
      <c r="L362" s="163">
        <f t="shared" si="133"/>
        <v>0</v>
      </c>
    </row>
    <row r="363" spans="1:12" s="39" customFormat="1" ht="102">
      <c r="A363" s="11"/>
      <c r="B363" s="1" t="s">
        <v>669</v>
      </c>
      <c r="C363" s="7"/>
      <c r="D363" s="3" t="s">
        <v>19</v>
      </c>
      <c r="E363" s="3" t="s">
        <v>14</v>
      </c>
      <c r="F363" s="3" t="s">
        <v>192</v>
      </c>
      <c r="G363" s="3"/>
      <c r="H363" s="162">
        <f t="shared" ref="H363" si="134">I363+J363+K363+L363</f>
        <v>2055.8000000000002</v>
      </c>
      <c r="I363" s="163">
        <f>I364</f>
        <v>2055.8000000000002</v>
      </c>
      <c r="J363" s="163">
        <f t="shared" ref="J363:L366" si="135">J364</f>
        <v>0</v>
      </c>
      <c r="K363" s="163">
        <f t="shared" si="135"/>
        <v>0</v>
      </c>
      <c r="L363" s="163">
        <f t="shared" si="135"/>
        <v>0</v>
      </c>
    </row>
    <row r="364" spans="1:12" s="39" customFormat="1" ht="114.75">
      <c r="A364" s="11"/>
      <c r="B364" s="1" t="s">
        <v>450</v>
      </c>
      <c r="C364" s="7"/>
      <c r="D364" s="3" t="s">
        <v>19</v>
      </c>
      <c r="E364" s="3" t="s">
        <v>14</v>
      </c>
      <c r="F364" s="3" t="s">
        <v>194</v>
      </c>
      <c r="G364" s="3"/>
      <c r="H364" s="162">
        <f>SUM(I364:L364)</f>
        <v>2055.8000000000002</v>
      </c>
      <c r="I364" s="163">
        <f>I365</f>
        <v>2055.8000000000002</v>
      </c>
      <c r="J364" s="163">
        <f t="shared" si="135"/>
        <v>0</v>
      </c>
      <c r="K364" s="163">
        <f t="shared" si="135"/>
        <v>0</v>
      </c>
      <c r="L364" s="163">
        <f t="shared" si="135"/>
        <v>0</v>
      </c>
    </row>
    <row r="365" spans="1:12" s="39" customFormat="1" ht="38.25">
      <c r="A365" s="11"/>
      <c r="B365" s="1" t="s">
        <v>88</v>
      </c>
      <c r="C365" s="7"/>
      <c r="D365" s="3" t="s">
        <v>19</v>
      </c>
      <c r="E365" s="3" t="s">
        <v>14</v>
      </c>
      <c r="F365" s="3" t="s">
        <v>194</v>
      </c>
      <c r="G365" s="3" t="s">
        <v>59</v>
      </c>
      <c r="H365" s="162">
        <f t="shared" ref="H365:H367" si="136">I365+J365+K365+L365</f>
        <v>2055.8000000000002</v>
      </c>
      <c r="I365" s="163">
        <f>I366</f>
        <v>2055.8000000000002</v>
      </c>
      <c r="J365" s="163">
        <f t="shared" si="135"/>
        <v>0</v>
      </c>
      <c r="K365" s="163">
        <f t="shared" si="135"/>
        <v>0</v>
      </c>
      <c r="L365" s="163">
        <f t="shared" si="135"/>
        <v>0</v>
      </c>
    </row>
    <row r="366" spans="1:12" s="39" customFormat="1" ht="38.25">
      <c r="A366" s="11"/>
      <c r="B366" s="1" t="s">
        <v>60</v>
      </c>
      <c r="C366" s="7"/>
      <c r="D366" s="3" t="s">
        <v>19</v>
      </c>
      <c r="E366" s="3" t="s">
        <v>14</v>
      </c>
      <c r="F366" s="3" t="s">
        <v>194</v>
      </c>
      <c r="G366" s="3" t="s">
        <v>61</v>
      </c>
      <c r="H366" s="162">
        <f t="shared" si="136"/>
        <v>2055.8000000000002</v>
      </c>
      <c r="I366" s="163">
        <f>I367</f>
        <v>2055.8000000000002</v>
      </c>
      <c r="J366" s="163">
        <f t="shared" si="135"/>
        <v>0</v>
      </c>
      <c r="K366" s="163">
        <f t="shared" si="135"/>
        <v>0</v>
      </c>
      <c r="L366" s="163">
        <f t="shared" si="135"/>
        <v>0</v>
      </c>
    </row>
    <row r="367" spans="1:12" s="39" customFormat="1" ht="38.25">
      <c r="A367" s="11"/>
      <c r="B367" s="1" t="s">
        <v>62</v>
      </c>
      <c r="C367" s="7"/>
      <c r="D367" s="3" t="s">
        <v>19</v>
      </c>
      <c r="E367" s="3" t="s">
        <v>14</v>
      </c>
      <c r="F367" s="3" t="s">
        <v>194</v>
      </c>
      <c r="G367" s="3" t="s">
        <v>63</v>
      </c>
      <c r="H367" s="162">
        <f t="shared" si="136"/>
        <v>2055.8000000000002</v>
      </c>
      <c r="I367" s="163">
        <f>2055.8</f>
        <v>2055.8000000000002</v>
      </c>
      <c r="J367" s="163">
        <v>0</v>
      </c>
      <c r="K367" s="163">
        <v>0</v>
      </c>
      <c r="L367" s="163">
        <v>0</v>
      </c>
    </row>
    <row r="368" spans="1:12" s="39" customFormat="1" ht="63.75" hidden="1">
      <c r="A368" s="11"/>
      <c r="B368" s="1" t="s">
        <v>465</v>
      </c>
      <c r="C368" s="16"/>
      <c r="D368" s="3" t="s">
        <v>19</v>
      </c>
      <c r="E368" s="3" t="s">
        <v>14</v>
      </c>
      <c r="F368" s="3" t="s">
        <v>214</v>
      </c>
      <c r="G368" s="3"/>
      <c r="H368" s="162">
        <f t="shared" si="124"/>
        <v>0</v>
      </c>
      <c r="I368" s="163">
        <f>I369</f>
        <v>0</v>
      </c>
      <c r="J368" s="163">
        <f t="shared" ref="J368:L370" si="137">J369</f>
        <v>0</v>
      </c>
      <c r="K368" s="163">
        <f t="shared" si="137"/>
        <v>0</v>
      </c>
      <c r="L368" s="163">
        <f t="shared" si="137"/>
        <v>0</v>
      </c>
    </row>
    <row r="369" spans="1:12" s="39" customFormat="1" ht="76.5" hidden="1">
      <c r="A369" s="11"/>
      <c r="B369" s="1" t="s">
        <v>466</v>
      </c>
      <c r="C369" s="7"/>
      <c r="D369" s="3" t="s">
        <v>19</v>
      </c>
      <c r="E369" s="3" t="s">
        <v>14</v>
      </c>
      <c r="F369" s="3" t="s">
        <v>215</v>
      </c>
      <c r="G369" s="3"/>
      <c r="H369" s="162">
        <f t="shared" si="124"/>
        <v>0</v>
      </c>
      <c r="I369" s="163">
        <f>I370</f>
        <v>0</v>
      </c>
      <c r="J369" s="163">
        <f t="shared" si="137"/>
        <v>0</v>
      </c>
      <c r="K369" s="163">
        <f t="shared" si="137"/>
        <v>0</v>
      </c>
      <c r="L369" s="163">
        <f t="shared" si="137"/>
        <v>0</v>
      </c>
    </row>
    <row r="370" spans="1:12" s="39" customFormat="1" ht="25.5" hidden="1">
      <c r="A370" s="11"/>
      <c r="B370" s="1" t="s">
        <v>58</v>
      </c>
      <c r="C370" s="1"/>
      <c r="D370" s="3" t="s">
        <v>19</v>
      </c>
      <c r="E370" s="3" t="s">
        <v>14</v>
      </c>
      <c r="F370" s="3" t="s">
        <v>215</v>
      </c>
      <c r="G370" s="3" t="s">
        <v>59</v>
      </c>
      <c r="H370" s="162">
        <f t="shared" si="124"/>
        <v>0</v>
      </c>
      <c r="I370" s="163">
        <f>I371</f>
        <v>0</v>
      </c>
      <c r="J370" s="163">
        <f t="shared" si="137"/>
        <v>0</v>
      </c>
      <c r="K370" s="163">
        <f t="shared" si="137"/>
        <v>0</v>
      </c>
      <c r="L370" s="163">
        <f t="shared" si="137"/>
        <v>0</v>
      </c>
    </row>
    <row r="371" spans="1:12" s="39" customFormat="1" ht="38.25" hidden="1">
      <c r="A371" s="11"/>
      <c r="B371" s="1" t="s">
        <v>60</v>
      </c>
      <c r="C371" s="1"/>
      <c r="D371" s="3" t="s">
        <v>19</v>
      </c>
      <c r="E371" s="3" t="s">
        <v>14</v>
      </c>
      <c r="F371" s="3" t="s">
        <v>215</v>
      </c>
      <c r="G371" s="3" t="s">
        <v>61</v>
      </c>
      <c r="H371" s="162">
        <f t="shared" si="124"/>
        <v>0</v>
      </c>
      <c r="I371" s="163">
        <f>I372</f>
        <v>0</v>
      </c>
      <c r="J371" s="163">
        <f>J372</f>
        <v>0</v>
      </c>
      <c r="K371" s="163">
        <f>K372</f>
        <v>0</v>
      </c>
      <c r="L371" s="163">
        <f>L372</f>
        <v>0</v>
      </c>
    </row>
    <row r="372" spans="1:12" s="39" customFormat="1" ht="38.25" hidden="1">
      <c r="A372" s="11"/>
      <c r="B372" s="1" t="s">
        <v>62</v>
      </c>
      <c r="C372" s="1"/>
      <c r="D372" s="3" t="s">
        <v>19</v>
      </c>
      <c r="E372" s="3" t="s">
        <v>14</v>
      </c>
      <c r="F372" s="3" t="s">
        <v>215</v>
      </c>
      <c r="G372" s="3" t="s">
        <v>63</v>
      </c>
      <c r="H372" s="162">
        <f>I372+J372+K372+L372</f>
        <v>0</v>
      </c>
      <c r="I372" s="163">
        <v>0</v>
      </c>
      <c r="J372" s="163">
        <v>0</v>
      </c>
      <c r="K372" s="163">
        <v>0</v>
      </c>
      <c r="L372" s="163">
        <v>0</v>
      </c>
    </row>
    <row r="373" spans="1:12" s="39" customFormat="1" ht="51" hidden="1">
      <c r="A373" s="11"/>
      <c r="B373" s="1" t="s">
        <v>104</v>
      </c>
      <c r="C373" s="18"/>
      <c r="D373" s="3" t="s">
        <v>19</v>
      </c>
      <c r="E373" s="3" t="s">
        <v>14</v>
      </c>
      <c r="F373" s="3" t="s">
        <v>377</v>
      </c>
      <c r="G373" s="3"/>
      <c r="H373" s="162">
        <f>I373+J373+K373+L373</f>
        <v>0</v>
      </c>
      <c r="I373" s="163">
        <f>I374+I380</f>
        <v>0</v>
      </c>
      <c r="J373" s="163">
        <f>J374+J380</f>
        <v>0</v>
      </c>
      <c r="K373" s="163">
        <f>K374+K380</f>
        <v>0</v>
      </c>
      <c r="L373" s="163">
        <f>L374+L380</f>
        <v>0</v>
      </c>
    </row>
    <row r="374" spans="1:12" s="39" customFormat="1" ht="76.5" hidden="1">
      <c r="A374" s="11"/>
      <c r="B374" s="1" t="s">
        <v>582</v>
      </c>
      <c r="C374" s="101"/>
      <c r="D374" s="3" t="s">
        <v>19</v>
      </c>
      <c r="E374" s="3" t="s">
        <v>14</v>
      </c>
      <c r="F374" s="3" t="s">
        <v>476</v>
      </c>
      <c r="G374" s="3"/>
      <c r="H374" s="162">
        <f t="shared" ref="H374:H428" si="138">I374+J374+K374+L374</f>
        <v>0</v>
      </c>
      <c r="I374" s="163">
        <f>I375</f>
        <v>0</v>
      </c>
      <c r="J374" s="163">
        <f t="shared" ref="J374:L376" si="139">J375</f>
        <v>0</v>
      </c>
      <c r="K374" s="163">
        <f>K375+K378</f>
        <v>0</v>
      </c>
      <c r="L374" s="163">
        <f t="shared" si="139"/>
        <v>0</v>
      </c>
    </row>
    <row r="375" spans="1:12" s="39" customFormat="1" ht="25.5" hidden="1">
      <c r="A375" s="11"/>
      <c r="B375" s="1" t="s">
        <v>58</v>
      </c>
      <c r="C375" s="1"/>
      <c r="D375" s="3" t="s">
        <v>19</v>
      </c>
      <c r="E375" s="3" t="s">
        <v>14</v>
      </c>
      <c r="F375" s="3" t="s">
        <v>476</v>
      </c>
      <c r="G375" s="3" t="s">
        <v>59</v>
      </c>
      <c r="H375" s="162">
        <f t="shared" si="138"/>
        <v>0</v>
      </c>
      <c r="I375" s="163">
        <f>I376</f>
        <v>0</v>
      </c>
      <c r="J375" s="163">
        <f t="shared" si="139"/>
        <v>0</v>
      </c>
      <c r="K375" s="163">
        <f t="shared" si="139"/>
        <v>0</v>
      </c>
      <c r="L375" s="163">
        <f t="shared" si="139"/>
        <v>0</v>
      </c>
    </row>
    <row r="376" spans="1:12" s="39" customFormat="1" ht="38.25" hidden="1">
      <c r="A376" s="11"/>
      <c r="B376" s="1" t="s">
        <v>60</v>
      </c>
      <c r="C376" s="1"/>
      <c r="D376" s="3" t="s">
        <v>19</v>
      </c>
      <c r="E376" s="3" t="s">
        <v>14</v>
      </c>
      <c r="F376" s="3" t="s">
        <v>476</v>
      </c>
      <c r="G376" s="3" t="s">
        <v>61</v>
      </c>
      <c r="H376" s="162">
        <f t="shared" si="138"/>
        <v>0</v>
      </c>
      <c r="I376" s="163">
        <f>I377</f>
        <v>0</v>
      </c>
      <c r="J376" s="163">
        <f t="shared" si="139"/>
        <v>0</v>
      </c>
      <c r="K376" s="163">
        <f t="shared" si="139"/>
        <v>0</v>
      </c>
      <c r="L376" s="163">
        <f t="shared" si="139"/>
        <v>0</v>
      </c>
    </row>
    <row r="377" spans="1:12" s="39" customFormat="1" ht="51" hidden="1">
      <c r="A377" s="11"/>
      <c r="B377" s="1" t="s">
        <v>625</v>
      </c>
      <c r="C377" s="1"/>
      <c r="D377" s="3" t="s">
        <v>19</v>
      </c>
      <c r="E377" s="3" t="s">
        <v>14</v>
      </c>
      <c r="F377" s="3" t="s">
        <v>476</v>
      </c>
      <c r="G377" s="3" t="s">
        <v>624</v>
      </c>
      <c r="H377" s="162">
        <f t="shared" si="138"/>
        <v>0</v>
      </c>
      <c r="I377" s="163">
        <v>0</v>
      </c>
      <c r="J377" s="163">
        <v>0</v>
      </c>
      <c r="K377" s="163">
        <v>0</v>
      </c>
      <c r="L377" s="163">
        <v>0</v>
      </c>
    </row>
    <row r="378" spans="1:12" s="38" customFormat="1" hidden="1">
      <c r="A378" s="5"/>
      <c r="B378" s="1" t="s">
        <v>73</v>
      </c>
      <c r="C378" s="18"/>
      <c r="D378" s="3" t="s">
        <v>19</v>
      </c>
      <c r="E378" s="3" t="s">
        <v>14</v>
      </c>
      <c r="F378" s="3" t="s">
        <v>476</v>
      </c>
      <c r="G378" s="3" t="s">
        <v>74</v>
      </c>
      <c r="H378" s="162">
        <f t="shared" si="138"/>
        <v>0</v>
      </c>
      <c r="I378" s="163">
        <f>I379</f>
        <v>0</v>
      </c>
      <c r="J378" s="163">
        <f t="shared" ref="J378:L378" si="140">J379</f>
        <v>0</v>
      </c>
      <c r="K378" s="163">
        <f t="shared" si="140"/>
        <v>0</v>
      </c>
      <c r="L378" s="163">
        <f t="shared" si="140"/>
        <v>0</v>
      </c>
    </row>
    <row r="379" spans="1:12" s="38" customFormat="1" ht="63.75" hidden="1">
      <c r="A379" s="5"/>
      <c r="B379" s="1" t="s">
        <v>81</v>
      </c>
      <c r="C379" s="18"/>
      <c r="D379" s="3" t="s">
        <v>19</v>
      </c>
      <c r="E379" s="3" t="s">
        <v>14</v>
      </c>
      <c r="F379" s="3" t="s">
        <v>476</v>
      </c>
      <c r="G379" s="3" t="s">
        <v>82</v>
      </c>
      <c r="H379" s="162">
        <f t="shared" si="138"/>
        <v>0</v>
      </c>
      <c r="I379" s="163">
        <v>0</v>
      </c>
      <c r="J379" s="163">
        <v>0</v>
      </c>
      <c r="K379" s="163">
        <v>0</v>
      </c>
      <c r="L379" s="163">
        <v>0</v>
      </c>
    </row>
    <row r="380" spans="1:12" s="39" customFormat="1" ht="51" hidden="1">
      <c r="A380" s="11"/>
      <c r="B380" s="1" t="s">
        <v>583</v>
      </c>
      <c r="C380" s="101"/>
      <c r="D380" s="3" t="s">
        <v>19</v>
      </c>
      <c r="E380" s="3" t="s">
        <v>14</v>
      </c>
      <c r="F380" s="3" t="s">
        <v>477</v>
      </c>
      <c r="G380" s="3"/>
      <c r="H380" s="162">
        <f t="shared" si="138"/>
        <v>0</v>
      </c>
      <c r="I380" s="163">
        <f>I381+I384</f>
        <v>0</v>
      </c>
      <c r="J380" s="163">
        <f t="shared" ref="J380:L382" si="141">J381</f>
        <v>0</v>
      </c>
      <c r="K380" s="163">
        <f t="shared" si="141"/>
        <v>0</v>
      </c>
      <c r="L380" s="163">
        <f t="shared" si="141"/>
        <v>0</v>
      </c>
    </row>
    <row r="381" spans="1:12" s="39" customFormat="1" ht="25.5" hidden="1">
      <c r="A381" s="11"/>
      <c r="B381" s="1" t="s">
        <v>58</v>
      </c>
      <c r="C381" s="1"/>
      <c r="D381" s="3" t="s">
        <v>19</v>
      </c>
      <c r="E381" s="3" t="s">
        <v>14</v>
      </c>
      <c r="F381" s="3" t="s">
        <v>477</v>
      </c>
      <c r="G381" s="3" t="s">
        <v>59</v>
      </c>
      <c r="H381" s="162">
        <f t="shared" si="138"/>
        <v>0</v>
      </c>
      <c r="I381" s="163">
        <f>I382</f>
        <v>0</v>
      </c>
      <c r="J381" s="163">
        <f t="shared" si="141"/>
        <v>0</v>
      </c>
      <c r="K381" s="163">
        <f t="shared" si="141"/>
        <v>0</v>
      </c>
      <c r="L381" s="163">
        <f t="shared" si="141"/>
        <v>0</v>
      </c>
    </row>
    <row r="382" spans="1:12" s="39" customFormat="1" ht="38.25" hidden="1">
      <c r="A382" s="11"/>
      <c r="B382" s="1" t="s">
        <v>60</v>
      </c>
      <c r="C382" s="1"/>
      <c r="D382" s="3" t="s">
        <v>19</v>
      </c>
      <c r="E382" s="3" t="s">
        <v>14</v>
      </c>
      <c r="F382" s="3" t="s">
        <v>477</v>
      </c>
      <c r="G382" s="3" t="s">
        <v>61</v>
      </c>
      <c r="H382" s="162">
        <f t="shared" si="138"/>
        <v>0</v>
      </c>
      <c r="I382" s="163">
        <f>I383</f>
        <v>0</v>
      </c>
      <c r="J382" s="163">
        <f t="shared" si="141"/>
        <v>0</v>
      </c>
      <c r="K382" s="163">
        <f t="shared" si="141"/>
        <v>0</v>
      </c>
      <c r="L382" s="163">
        <f t="shared" si="141"/>
        <v>0</v>
      </c>
    </row>
    <row r="383" spans="1:12" s="39" customFormat="1" ht="51" hidden="1">
      <c r="A383" s="11"/>
      <c r="B383" s="1" t="s">
        <v>625</v>
      </c>
      <c r="C383" s="1"/>
      <c r="D383" s="3" t="s">
        <v>19</v>
      </c>
      <c r="E383" s="3" t="s">
        <v>14</v>
      </c>
      <c r="F383" s="3" t="s">
        <v>477</v>
      </c>
      <c r="G383" s="3" t="s">
        <v>624</v>
      </c>
      <c r="H383" s="162">
        <f t="shared" si="138"/>
        <v>0</v>
      </c>
      <c r="I383" s="163">
        <v>0</v>
      </c>
      <c r="J383" s="163">
        <v>0</v>
      </c>
      <c r="K383" s="163">
        <v>0</v>
      </c>
      <c r="L383" s="163">
        <v>0</v>
      </c>
    </row>
    <row r="384" spans="1:12" s="38" customFormat="1" hidden="1">
      <c r="A384" s="5"/>
      <c r="B384" s="1" t="s">
        <v>73</v>
      </c>
      <c r="C384" s="18"/>
      <c r="D384" s="3" t="s">
        <v>19</v>
      </c>
      <c r="E384" s="3" t="s">
        <v>14</v>
      </c>
      <c r="F384" s="3" t="s">
        <v>477</v>
      </c>
      <c r="G384" s="3" t="s">
        <v>74</v>
      </c>
      <c r="H384" s="162">
        <f t="shared" si="138"/>
        <v>0</v>
      </c>
      <c r="I384" s="163">
        <f>I385</f>
        <v>0</v>
      </c>
      <c r="J384" s="163">
        <f t="shared" ref="J384:L384" si="142">J385</f>
        <v>0</v>
      </c>
      <c r="K384" s="163">
        <f t="shared" si="142"/>
        <v>0</v>
      </c>
      <c r="L384" s="163">
        <f t="shared" si="142"/>
        <v>0</v>
      </c>
    </row>
    <row r="385" spans="1:12" s="38" customFormat="1" ht="63.75" hidden="1">
      <c r="A385" s="5"/>
      <c r="B385" s="1" t="s">
        <v>81</v>
      </c>
      <c r="C385" s="18"/>
      <c r="D385" s="3" t="s">
        <v>19</v>
      </c>
      <c r="E385" s="3" t="s">
        <v>14</v>
      </c>
      <c r="F385" s="3" t="s">
        <v>477</v>
      </c>
      <c r="G385" s="3" t="s">
        <v>82</v>
      </c>
      <c r="H385" s="162">
        <f t="shared" si="138"/>
        <v>0</v>
      </c>
      <c r="I385" s="163">
        <v>0</v>
      </c>
      <c r="J385" s="163">
        <v>0</v>
      </c>
      <c r="K385" s="163">
        <v>0</v>
      </c>
      <c r="L385" s="163">
        <v>0</v>
      </c>
    </row>
    <row r="386" spans="1:12" s="38" customFormat="1">
      <c r="A386" s="5"/>
      <c r="B386" s="1" t="s">
        <v>460</v>
      </c>
      <c r="C386" s="18"/>
      <c r="D386" s="3" t="s">
        <v>19</v>
      </c>
      <c r="E386" s="3" t="s">
        <v>14</v>
      </c>
      <c r="F386" s="3" t="s">
        <v>248</v>
      </c>
      <c r="G386" s="3"/>
      <c r="H386" s="162">
        <f>SUM(I386:L386)</f>
        <v>100</v>
      </c>
      <c r="I386" s="163">
        <f>I387</f>
        <v>100</v>
      </c>
      <c r="J386" s="163">
        <f t="shared" ref="J386:L386" si="143">J387</f>
        <v>0</v>
      </c>
      <c r="K386" s="163">
        <f t="shared" si="143"/>
        <v>0</v>
      </c>
      <c r="L386" s="163">
        <f t="shared" si="143"/>
        <v>0</v>
      </c>
    </row>
    <row r="387" spans="1:12" s="38" customFormat="1">
      <c r="A387" s="5"/>
      <c r="B387" s="1" t="s">
        <v>258</v>
      </c>
      <c r="C387" s="18"/>
      <c r="D387" s="3" t="s">
        <v>19</v>
      </c>
      <c r="E387" s="3" t="s">
        <v>14</v>
      </c>
      <c r="F387" s="3" t="s">
        <v>257</v>
      </c>
      <c r="G387" s="3"/>
      <c r="H387" s="162">
        <f>SUM(I387:L387)</f>
        <v>100</v>
      </c>
      <c r="I387" s="163">
        <f>I388</f>
        <v>100</v>
      </c>
      <c r="J387" s="163">
        <f t="shared" ref="J387:L387" si="144">J388</f>
        <v>0</v>
      </c>
      <c r="K387" s="163">
        <f t="shared" si="144"/>
        <v>0</v>
      </c>
      <c r="L387" s="163">
        <f t="shared" si="144"/>
        <v>0</v>
      </c>
    </row>
    <row r="388" spans="1:12" s="39" customFormat="1" ht="25.5">
      <c r="A388" s="11"/>
      <c r="B388" s="1" t="s">
        <v>58</v>
      </c>
      <c r="C388" s="1"/>
      <c r="D388" s="3" t="s">
        <v>19</v>
      </c>
      <c r="E388" s="3" t="s">
        <v>14</v>
      </c>
      <c r="F388" s="3" t="s">
        <v>257</v>
      </c>
      <c r="G388" s="3" t="s">
        <v>59</v>
      </c>
      <c r="H388" s="162">
        <f t="shared" ref="H388:H389" si="145">I388+J388+K388+L388</f>
        <v>100</v>
      </c>
      <c r="I388" s="163">
        <f>I389</f>
        <v>100</v>
      </c>
      <c r="J388" s="163">
        <f t="shared" ref="J388:L388" si="146">J389</f>
        <v>0</v>
      </c>
      <c r="K388" s="163">
        <f t="shared" si="146"/>
        <v>0</v>
      </c>
      <c r="L388" s="163">
        <f t="shared" si="146"/>
        <v>0</v>
      </c>
    </row>
    <row r="389" spans="1:12" s="39" customFormat="1" ht="38.25">
      <c r="A389" s="11"/>
      <c r="B389" s="1" t="s">
        <v>60</v>
      </c>
      <c r="C389" s="1"/>
      <c r="D389" s="3" t="s">
        <v>19</v>
      </c>
      <c r="E389" s="3" t="s">
        <v>14</v>
      </c>
      <c r="F389" s="3" t="s">
        <v>257</v>
      </c>
      <c r="G389" s="3" t="s">
        <v>61</v>
      </c>
      <c r="H389" s="162">
        <f t="shared" si="145"/>
        <v>100</v>
      </c>
      <c r="I389" s="163">
        <f>I390</f>
        <v>100</v>
      </c>
      <c r="J389" s="163">
        <f>J390</f>
        <v>0</v>
      </c>
      <c r="K389" s="163">
        <f>K390</f>
        <v>0</v>
      </c>
      <c r="L389" s="163">
        <f>L390</f>
        <v>0</v>
      </c>
    </row>
    <row r="390" spans="1:12" s="39" customFormat="1" ht="38.25">
      <c r="A390" s="11"/>
      <c r="B390" s="1" t="s">
        <v>62</v>
      </c>
      <c r="C390" s="1"/>
      <c r="D390" s="3" t="s">
        <v>19</v>
      </c>
      <c r="E390" s="3" t="s">
        <v>14</v>
      </c>
      <c r="F390" s="3" t="s">
        <v>257</v>
      </c>
      <c r="G390" s="3" t="s">
        <v>63</v>
      </c>
      <c r="H390" s="162">
        <f>I390+J390+K390+L390</f>
        <v>100</v>
      </c>
      <c r="I390" s="163">
        <v>100</v>
      </c>
      <c r="J390" s="163">
        <v>0</v>
      </c>
      <c r="K390" s="163">
        <v>0</v>
      </c>
      <c r="L390" s="163">
        <v>0</v>
      </c>
    </row>
    <row r="391" spans="1:12">
      <c r="A391" s="5"/>
      <c r="B391" s="2" t="s">
        <v>27</v>
      </c>
      <c r="C391" s="6"/>
      <c r="D391" s="4" t="s">
        <v>19</v>
      </c>
      <c r="E391" s="4" t="s">
        <v>16</v>
      </c>
      <c r="F391" s="4"/>
      <c r="G391" s="4"/>
      <c r="H391" s="162">
        <f t="shared" si="138"/>
        <v>1309.2</v>
      </c>
      <c r="I391" s="162">
        <f>I392+I415+I444</f>
        <v>1309.2</v>
      </c>
      <c r="J391" s="162">
        <f t="shared" ref="J391:L391" si="147">J392+J415+J444</f>
        <v>0</v>
      </c>
      <c r="K391" s="162">
        <f t="shared" si="147"/>
        <v>0</v>
      </c>
      <c r="L391" s="162">
        <f t="shared" si="147"/>
        <v>0</v>
      </c>
    </row>
    <row r="392" spans="1:12" ht="63.75">
      <c r="A392" s="5"/>
      <c r="B392" s="1" t="s">
        <v>105</v>
      </c>
      <c r="C392" s="30"/>
      <c r="D392" s="3" t="s">
        <v>19</v>
      </c>
      <c r="E392" s="3" t="s">
        <v>16</v>
      </c>
      <c r="F392" s="3" t="s">
        <v>227</v>
      </c>
      <c r="G392" s="3"/>
      <c r="H392" s="162">
        <f t="shared" si="138"/>
        <v>17101.2</v>
      </c>
      <c r="I392" s="163">
        <f>I393+I399+I405+I411</f>
        <v>952.5</v>
      </c>
      <c r="J392" s="163">
        <f t="shared" ref="J392:L392" si="148">J393+J399+J405+J411</f>
        <v>0</v>
      </c>
      <c r="K392" s="163">
        <f t="shared" si="148"/>
        <v>16148.7</v>
      </c>
      <c r="L392" s="163">
        <f t="shared" si="148"/>
        <v>0</v>
      </c>
    </row>
    <row r="393" spans="1:12" ht="178.5">
      <c r="A393" s="5"/>
      <c r="B393" s="1" t="s">
        <v>566</v>
      </c>
      <c r="C393" s="30"/>
      <c r="D393" s="3" t="s">
        <v>19</v>
      </c>
      <c r="E393" s="3" t="s">
        <v>16</v>
      </c>
      <c r="F393" s="3" t="s">
        <v>478</v>
      </c>
      <c r="G393" s="3"/>
      <c r="H393" s="162">
        <f t="shared" si="138"/>
        <v>15349</v>
      </c>
      <c r="I393" s="163">
        <f>I398</f>
        <v>0</v>
      </c>
      <c r="J393" s="163">
        <f t="shared" ref="J393:L393" si="149">J398</f>
        <v>0</v>
      </c>
      <c r="K393" s="163">
        <f>K394+K397</f>
        <v>15349</v>
      </c>
      <c r="L393" s="163">
        <f t="shared" si="149"/>
        <v>0</v>
      </c>
    </row>
    <row r="394" spans="1:12" ht="51">
      <c r="A394" s="5"/>
      <c r="B394" s="1" t="s">
        <v>94</v>
      </c>
      <c r="C394" s="30"/>
      <c r="D394" s="3" t="s">
        <v>19</v>
      </c>
      <c r="E394" s="3" t="s">
        <v>16</v>
      </c>
      <c r="F394" s="3" t="s">
        <v>478</v>
      </c>
      <c r="G394" s="3" t="s">
        <v>79</v>
      </c>
      <c r="H394" s="162">
        <f t="shared" si="138"/>
        <v>15349</v>
      </c>
      <c r="I394" s="163">
        <f t="shared" ref="I394:L395" si="150">I395</f>
        <v>0</v>
      </c>
      <c r="J394" s="163">
        <f t="shared" si="150"/>
        <v>0</v>
      </c>
      <c r="K394" s="163">
        <f t="shared" si="150"/>
        <v>15349</v>
      </c>
      <c r="L394" s="163">
        <f t="shared" si="150"/>
        <v>0</v>
      </c>
    </row>
    <row r="395" spans="1:12">
      <c r="A395" s="5"/>
      <c r="B395" s="1" t="s">
        <v>35</v>
      </c>
      <c r="C395" s="30"/>
      <c r="D395" s="3" t="s">
        <v>19</v>
      </c>
      <c r="E395" s="3" t="s">
        <v>16</v>
      </c>
      <c r="F395" s="3" t="s">
        <v>478</v>
      </c>
      <c r="G395" s="3" t="s">
        <v>80</v>
      </c>
      <c r="H395" s="162">
        <f t="shared" si="138"/>
        <v>15349</v>
      </c>
      <c r="I395" s="163">
        <f t="shared" si="150"/>
        <v>0</v>
      </c>
      <c r="J395" s="163">
        <f t="shared" si="150"/>
        <v>0</v>
      </c>
      <c r="K395" s="163">
        <f t="shared" si="150"/>
        <v>15349</v>
      </c>
      <c r="L395" s="163">
        <f t="shared" si="150"/>
        <v>0</v>
      </c>
    </row>
    <row r="396" spans="1:12" ht="51">
      <c r="A396" s="5"/>
      <c r="B396" s="1" t="s">
        <v>95</v>
      </c>
      <c r="C396" s="30"/>
      <c r="D396" s="3" t="s">
        <v>19</v>
      </c>
      <c r="E396" s="3" t="s">
        <v>16</v>
      </c>
      <c r="F396" s="3" t="s">
        <v>478</v>
      </c>
      <c r="G396" s="3" t="s">
        <v>96</v>
      </c>
      <c r="H396" s="162">
        <f t="shared" si="138"/>
        <v>15349</v>
      </c>
      <c r="I396" s="163">
        <v>0</v>
      </c>
      <c r="J396" s="163">
        <v>0</v>
      </c>
      <c r="K396" s="163">
        <f>15349</f>
        <v>15349</v>
      </c>
      <c r="L396" s="163">
        <v>0</v>
      </c>
    </row>
    <row r="397" spans="1:12" hidden="1">
      <c r="A397" s="11"/>
      <c r="B397" s="1" t="s">
        <v>73</v>
      </c>
      <c r="C397" s="1"/>
      <c r="D397" s="3" t="s">
        <v>19</v>
      </c>
      <c r="E397" s="3" t="s">
        <v>16</v>
      </c>
      <c r="F397" s="3" t="s">
        <v>478</v>
      </c>
      <c r="G397" s="3" t="s">
        <v>74</v>
      </c>
      <c r="H397" s="162">
        <f t="shared" si="138"/>
        <v>0</v>
      </c>
      <c r="I397" s="163">
        <f>I398</f>
        <v>0</v>
      </c>
      <c r="J397" s="163">
        <f>J398</f>
        <v>0</v>
      </c>
      <c r="K397" s="163">
        <f>K398</f>
        <v>0</v>
      </c>
      <c r="L397" s="163">
        <f>L398</f>
        <v>0</v>
      </c>
    </row>
    <row r="398" spans="1:12" ht="63.75" hidden="1">
      <c r="A398" s="11"/>
      <c r="B398" s="1" t="s">
        <v>81</v>
      </c>
      <c r="C398" s="1"/>
      <c r="D398" s="3" t="s">
        <v>19</v>
      </c>
      <c r="E398" s="3" t="s">
        <v>16</v>
      </c>
      <c r="F398" s="3" t="s">
        <v>478</v>
      </c>
      <c r="G398" s="3" t="s">
        <v>82</v>
      </c>
      <c r="H398" s="162">
        <f t="shared" si="138"/>
        <v>0</v>
      </c>
      <c r="I398" s="163">
        <v>0</v>
      </c>
      <c r="J398" s="163">
        <v>0</v>
      </c>
      <c r="K398" s="163">
        <v>0</v>
      </c>
      <c r="L398" s="163">
        <v>0</v>
      </c>
    </row>
    <row r="399" spans="1:12" ht="102">
      <c r="A399" s="5"/>
      <c r="B399" s="39" t="s">
        <v>584</v>
      </c>
      <c r="C399" s="30"/>
      <c r="D399" s="3" t="s">
        <v>19</v>
      </c>
      <c r="E399" s="3" t="s">
        <v>16</v>
      </c>
      <c r="F399" s="3" t="s">
        <v>479</v>
      </c>
      <c r="G399" s="3"/>
      <c r="H399" s="162">
        <f t="shared" si="138"/>
        <v>799.7</v>
      </c>
      <c r="I399" s="163">
        <f>I403</f>
        <v>0</v>
      </c>
      <c r="J399" s="163">
        <f t="shared" ref="J399:L399" si="151">J403</f>
        <v>0</v>
      </c>
      <c r="K399" s="163">
        <f>K400+K403</f>
        <v>799.7</v>
      </c>
      <c r="L399" s="163">
        <f t="shared" si="151"/>
        <v>0</v>
      </c>
    </row>
    <row r="400" spans="1:12" ht="51">
      <c r="A400" s="5"/>
      <c r="B400" s="1" t="s">
        <v>94</v>
      </c>
      <c r="C400" s="30"/>
      <c r="D400" s="3" t="s">
        <v>19</v>
      </c>
      <c r="E400" s="3" t="s">
        <v>16</v>
      </c>
      <c r="F400" s="3" t="s">
        <v>479</v>
      </c>
      <c r="G400" s="3" t="s">
        <v>79</v>
      </c>
      <c r="H400" s="162">
        <f t="shared" ref="H400:H402" si="152">I400+J400+K400+L400</f>
        <v>799.7</v>
      </c>
      <c r="I400" s="163">
        <f t="shared" ref="I400:L401" si="153">I401</f>
        <v>0</v>
      </c>
      <c r="J400" s="163">
        <f t="shared" si="153"/>
        <v>0</v>
      </c>
      <c r="K400" s="163">
        <f t="shared" si="153"/>
        <v>799.7</v>
      </c>
      <c r="L400" s="163">
        <f t="shared" si="153"/>
        <v>0</v>
      </c>
    </row>
    <row r="401" spans="1:12">
      <c r="A401" s="5"/>
      <c r="B401" s="1" t="s">
        <v>35</v>
      </c>
      <c r="C401" s="30"/>
      <c r="D401" s="3" t="s">
        <v>19</v>
      </c>
      <c r="E401" s="3" t="s">
        <v>16</v>
      </c>
      <c r="F401" s="3" t="s">
        <v>479</v>
      </c>
      <c r="G401" s="3" t="s">
        <v>80</v>
      </c>
      <c r="H401" s="162">
        <f t="shared" si="152"/>
        <v>799.7</v>
      </c>
      <c r="I401" s="163">
        <f t="shared" si="153"/>
        <v>0</v>
      </c>
      <c r="J401" s="163">
        <f t="shared" si="153"/>
        <v>0</v>
      </c>
      <c r="K401" s="163">
        <f t="shared" si="153"/>
        <v>799.7</v>
      </c>
      <c r="L401" s="163">
        <f t="shared" si="153"/>
        <v>0</v>
      </c>
    </row>
    <row r="402" spans="1:12" ht="51.75" customHeight="1">
      <c r="A402" s="5"/>
      <c r="B402" s="1" t="s">
        <v>95</v>
      </c>
      <c r="C402" s="30"/>
      <c r="D402" s="3" t="s">
        <v>19</v>
      </c>
      <c r="E402" s="3" t="s">
        <v>16</v>
      </c>
      <c r="F402" s="3" t="s">
        <v>479</v>
      </c>
      <c r="G402" s="3" t="s">
        <v>96</v>
      </c>
      <c r="H402" s="162">
        <f t="shared" si="152"/>
        <v>799.7</v>
      </c>
      <c r="I402" s="163">
        <v>0</v>
      </c>
      <c r="J402" s="163">
        <v>0</v>
      </c>
      <c r="K402" s="163">
        <v>799.7</v>
      </c>
      <c r="L402" s="163">
        <v>0</v>
      </c>
    </row>
    <row r="403" spans="1:12" hidden="1">
      <c r="A403" s="11"/>
      <c r="B403" s="1" t="s">
        <v>73</v>
      </c>
      <c r="C403" s="1"/>
      <c r="D403" s="3" t="s">
        <v>19</v>
      </c>
      <c r="E403" s="3" t="s">
        <v>16</v>
      </c>
      <c r="F403" s="3" t="s">
        <v>479</v>
      </c>
      <c r="G403" s="3" t="s">
        <v>74</v>
      </c>
      <c r="H403" s="162">
        <f t="shared" si="138"/>
        <v>0</v>
      </c>
      <c r="I403" s="163">
        <f>I404</f>
        <v>0</v>
      </c>
      <c r="J403" s="163">
        <f>J404</f>
        <v>0</v>
      </c>
      <c r="K403" s="163">
        <f>K404</f>
        <v>0</v>
      </c>
      <c r="L403" s="163">
        <f>L404</f>
        <v>0</v>
      </c>
    </row>
    <row r="404" spans="1:12" ht="63.75" hidden="1">
      <c r="A404" s="11"/>
      <c r="B404" s="1" t="s">
        <v>81</v>
      </c>
      <c r="C404" s="1"/>
      <c r="D404" s="3" t="s">
        <v>19</v>
      </c>
      <c r="E404" s="3" t="s">
        <v>16</v>
      </c>
      <c r="F404" s="3" t="s">
        <v>479</v>
      </c>
      <c r="G404" s="3" t="s">
        <v>82</v>
      </c>
      <c r="H404" s="162">
        <f t="shared" si="138"/>
        <v>0</v>
      </c>
      <c r="I404" s="163">
        <v>0</v>
      </c>
      <c r="J404" s="164">
        <v>0</v>
      </c>
      <c r="K404" s="164">
        <v>0</v>
      </c>
      <c r="L404" s="164">
        <v>0</v>
      </c>
    </row>
    <row r="405" spans="1:12" ht="63.75">
      <c r="A405" s="11"/>
      <c r="B405" s="39" t="s">
        <v>585</v>
      </c>
      <c r="C405" s="30"/>
      <c r="D405" s="3" t="s">
        <v>19</v>
      </c>
      <c r="E405" s="3" t="s">
        <v>16</v>
      </c>
      <c r="F405" s="3" t="s">
        <v>586</v>
      </c>
      <c r="G405" s="3"/>
      <c r="H405" s="162">
        <f t="shared" si="138"/>
        <v>600.5</v>
      </c>
      <c r="I405" s="163">
        <f>I406+I409</f>
        <v>600.5</v>
      </c>
      <c r="J405" s="163">
        <f t="shared" ref="J405:L405" si="154">J406+J409</f>
        <v>0</v>
      </c>
      <c r="K405" s="163">
        <f t="shared" si="154"/>
        <v>0</v>
      </c>
      <c r="L405" s="163">
        <f t="shared" si="154"/>
        <v>0</v>
      </c>
    </row>
    <row r="406" spans="1:12" ht="51">
      <c r="A406" s="5"/>
      <c r="B406" s="1" t="s">
        <v>94</v>
      </c>
      <c r="C406" s="30"/>
      <c r="D406" s="3" t="s">
        <v>19</v>
      </c>
      <c r="E406" s="3" t="s">
        <v>16</v>
      </c>
      <c r="F406" s="3" t="s">
        <v>586</v>
      </c>
      <c r="G406" s="3" t="s">
        <v>79</v>
      </c>
      <c r="H406" s="162">
        <f t="shared" ref="H406:H408" si="155">I406+J406+K406+L406</f>
        <v>600.5</v>
      </c>
      <c r="I406" s="163">
        <f t="shared" ref="I406:L407" si="156">I407</f>
        <v>600.5</v>
      </c>
      <c r="J406" s="163">
        <f t="shared" si="156"/>
        <v>0</v>
      </c>
      <c r="K406" s="163">
        <f t="shared" si="156"/>
        <v>0</v>
      </c>
      <c r="L406" s="163">
        <f t="shared" si="156"/>
        <v>0</v>
      </c>
    </row>
    <row r="407" spans="1:12">
      <c r="A407" s="5"/>
      <c r="B407" s="1" t="s">
        <v>35</v>
      </c>
      <c r="C407" s="30"/>
      <c r="D407" s="3" t="s">
        <v>19</v>
      </c>
      <c r="E407" s="3" t="s">
        <v>16</v>
      </c>
      <c r="F407" s="3" t="s">
        <v>586</v>
      </c>
      <c r="G407" s="3" t="s">
        <v>80</v>
      </c>
      <c r="H407" s="162">
        <f t="shared" si="155"/>
        <v>600.5</v>
      </c>
      <c r="I407" s="163">
        <f t="shared" si="156"/>
        <v>600.5</v>
      </c>
      <c r="J407" s="163">
        <f t="shared" si="156"/>
        <v>0</v>
      </c>
      <c r="K407" s="163">
        <f t="shared" si="156"/>
        <v>0</v>
      </c>
      <c r="L407" s="163">
        <f t="shared" si="156"/>
        <v>0</v>
      </c>
    </row>
    <row r="408" spans="1:12" ht="51">
      <c r="A408" s="5"/>
      <c r="B408" s="1" t="s">
        <v>95</v>
      </c>
      <c r="C408" s="30"/>
      <c r="D408" s="3" t="s">
        <v>19</v>
      </c>
      <c r="E408" s="3" t="s">
        <v>16</v>
      </c>
      <c r="F408" s="3" t="s">
        <v>586</v>
      </c>
      <c r="G408" s="3" t="s">
        <v>96</v>
      </c>
      <c r="H408" s="162">
        <f t="shared" si="155"/>
        <v>600.5</v>
      </c>
      <c r="I408" s="163">
        <f>592.4+8.1</f>
        <v>600.5</v>
      </c>
      <c r="J408" s="163">
        <v>0</v>
      </c>
      <c r="K408" s="163">
        <v>0</v>
      </c>
      <c r="L408" s="163">
        <v>0</v>
      </c>
    </row>
    <row r="409" spans="1:12" hidden="1">
      <c r="A409" s="11"/>
      <c r="B409" s="1" t="s">
        <v>73</v>
      </c>
      <c r="C409" s="1"/>
      <c r="D409" s="3" t="s">
        <v>19</v>
      </c>
      <c r="E409" s="3" t="s">
        <v>16</v>
      </c>
      <c r="F409" s="3" t="s">
        <v>586</v>
      </c>
      <c r="G409" s="3" t="s">
        <v>74</v>
      </c>
      <c r="H409" s="162">
        <f t="shared" si="138"/>
        <v>0</v>
      </c>
      <c r="I409" s="163">
        <f>I410</f>
        <v>0</v>
      </c>
      <c r="J409" s="163">
        <f>J410</f>
        <v>0</v>
      </c>
      <c r="K409" s="163">
        <f>K410</f>
        <v>0</v>
      </c>
      <c r="L409" s="163">
        <f>L410</f>
        <v>0</v>
      </c>
    </row>
    <row r="410" spans="1:12" ht="63.75" hidden="1">
      <c r="A410" s="11"/>
      <c r="B410" s="1" t="s">
        <v>81</v>
      </c>
      <c r="C410" s="1"/>
      <c r="D410" s="3" t="s">
        <v>19</v>
      </c>
      <c r="E410" s="3" t="s">
        <v>16</v>
      </c>
      <c r="F410" s="3" t="s">
        <v>586</v>
      </c>
      <c r="G410" s="3" t="s">
        <v>82</v>
      </c>
      <c r="H410" s="162">
        <f t="shared" si="138"/>
        <v>0</v>
      </c>
      <c r="I410" s="163">
        <v>0</v>
      </c>
      <c r="J410" s="164">
        <v>0</v>
      </c>
      <c r="K410" s="164">
        <v>0</v>
      </c>
      <c r="L410" s="164">
        <v>0</v>
      </c>
    </row>
    <row r="411" spans="1:12" ht="76.5">
      <c r="A411" s="11"/>
      <c r="B411" s="1" t="s">
        <v>484</v>
      </c>
      <c r="C411" s="19"/>
      <c r="D411" s="3" t="s">
        <v>19</v>
      </c>
      <c r="E411" s="3" t="s">
        <v>16</v>
      </c>
      <c r="F411" s="3" t="s">
        <v>483</v>
      </c>
      <c r="G411" s="3"/>
      <c r="H411" s="162">
        <f>SUM(I411:L411)</f>
        <v>352</v>
      </c>
      <c r="I411" s="163">
        <f>I412</f>
        <v>352</v>
      </c>
      <c r="J411" s="163">
        <f t="shared" ref="J411:L411" si="157">J412</f>
        <v>0</v>
      </c>
      <c r="K411" s="163">
        <f t="shared" si="157"/>
        <v>0</v>
      </c>
      <c r="L411" s="163">
        <f t="shared" si="157"/>
        <v>0</v>
      </c>
    </row>
    <row r="412" spans="1:12" ht="51">
      <c r="A412" s="5"/>
      <c r="B412" s="1" t="s">
        <v>94</v>
      </c>
      <c r="C412" s="30"/>
      <c r="D412" s="3" t="s">
        <v>19</v>
      </c>
      <c r="E412" s="3" t="s">
        <v>16</v>
      </c>
      <c r="F412" s="3" t="s">
        <v>483</v>
      </c>
      <c r="G412" s="3" t="s">
        <v>79</v>
      </c>
      <c r="H412" s="162">
        <f t="shared" ref="H412:H414" si="158">I412+J412+K412+L412</f>
        <v>352</v>
      </c>
      <c r="I412" s="163">
        <f t="shared" ref="I412:L413" si="159">I413</f>
        <v>352</v>
      </c>
      <c r="J412" s="163">
        <f t="shared" si="159"/>
        <v>0</v>
      </c>
      <c r="K412" s="163">
        <f t="shared" si="159"/>
        <v>0</v>
      </c>
      <c r="L412" s="163">
        <f t="shared" si="159"/>
        <v>0</v>
      </c>
    </row>
    <row r="413" spans="1:12">
      <c r="A413" s="5"/>
      <c r="B413" s="1" t="s">
        <v>35</v>
      </c>
      <c r="C413" s="30"/>
      <c r="D413" s="3" t="s">
        <v>19</v>
      </c>
      <c r="E413" s="3" t="s">
        <v>16</v>
      </c>
      <c r="F413" s="3" t="s">
        <v>483</v>
      </c>
      <c r="G413" s="3" t="s">
        <v>80</v>
      </c>
      <c r="H413" s="162">
        <f t="shared" si="158"/>
        <v>352</v>
      </c>
      <c r="I413" s="163">
        <f t="shared" si="159"/>
        <v>352</v>
      </c>
      <c r="J413" s="163">
        <f t="shared" si="159"/>
        <v>0</v>
      </c>
      <c r="K413" s="163">
        <f t="shared" si="159"/>
        <v>0</v>
      </c>
      <c r="L413" s="163">
        <f t="shared" si="159"/>
        <v>0</v>
      </c>
    </row>
    <row r="414" spans="1:12" ht="51">
      <c r="A414" s="5"/>
      <c r="B414" s="1" t="s">
        <v>95</v>
      </c>
      <c r="C414" s="30"/>
      <c r="D414" s="3" t="s">
        <v>19</v>
      </c>
      <c r="E414" s="3" t="s">
        <v>16</v>
      </c>
      <c r="F414" s="3" t="s">
        <v>483</v>
      </c>
      <c r="G414" s="3" t="s">
        <v>96</v>
      </c>
      <c r="H414" s="162">
        <f t="shared" si="158"/>
        <v>352</v>
      </c>
      <c r="I414" s="163">
        <v>352</v>
      </c>
      <c r="J414" s="163">
        <v>0</v>
      </c>
      <c r="K414" s="163">
        <v>0</v>
      </c>
      <c r="L414" s="163">
        <v>0</v>
      </c>
    </row>
    <row r="415" spans="1:12" ht="63.75">
      <c r="A415" s="11"/>
      <c r="B415" s="15" t="s">
        <v>111</v>
      </c>
      <c r="C415" s="101"/>
      <c r="D415" s="3" t="s">
        <v>19</v>
      </c>
      <c r="E415" s="3" t="s">
        <v>16</v>
      </c>
      <c r="F415" s="3" t="s">
        <v>378</v>
      </c>
      <c r="G415" s="3"/>
      <c r="H415" s="162">
        <f t="shared" si="138"/>
        <v>-15792</v>
      </c>
      <c r="I415" s="163">
        <f>I416+I420+I424+I428+I432+I436+I440</f>
        <v>356.7</v>
      </c>
      <c r="J415" s="163">
        <f t="shared" ref="J415:L415" si="160">J416+J420+J424+J428+J432+J436</f>
        <v>0</v>
      </c>
      <c r="K415" s="163">
        <f t="shared" si="160"/>
        <v>-16148.7</v>
      </c>
      <c r="L415" s="163">
        <f t="shared" si="160"/>
        <v>0</v>
      </c>
    </row>
    <row r="416" spans="1:12" ht="165.75" hidden="1">
      <c r="A416" s="11"/>
      <c r="B416" s="1" t="s">
        <v>359</v>
      </c>
      <c r="C416" s="101"/>
      <c r="D416" s="3" t="s">
        <v>19</v>
      </c>
      <c r="E416" s="3" t="s">
        <v>16</v>
      </c>
      <c r="F416" s="3" t="s">
        <v>480</v>
      </c>
      <c r="G416" s="3"/>
      <c r="H416" s="162">
        <f t="shared" si="138"/>
        <v>0</v>
      </c>
      <c r="I416" s="163">
        <f t="shared" ref="I416:L418" si="161">I417</f>
        <v>0</v>
      </c>
      <c r="J416" s="163">
        <f t="shared" si="161"/>
        <v>0</v>
      </c>
      <c r="K416" s="163">
        <f t="shared" si="161"/>
        <v>0</v>
      </c>
      <c r="L416" s="163">
        <f t="shared" si="161"/>
        <v>0</v>
      </c>
    </row>
    <row r="417" spans="1:12" ht="51" hidden="1">
      <c r="A417" s="5"/>
      <c r="B417" s="1" t="s">
        <v>94</v>
      </c>
      <c r="C417" s="30"/>
      <c r="D417" s="3" t="s">
        <v>19</v>
      </c>
      <c r="E417" s="3" t="s">
        <v>16</v>
      </c>
      <c r="F417" s="3" t="s">
        <v>480</v>
      </c>
      <c r="G417" s="3" t="s">
        <v>79</v>
      </c>
      <c r="H417" s="162">
        <f t="shared" si="138"/>
        <v>0</v>
      </c>
      <c r="I417" s="163">
        <f t="shared" si="161"/>
        <v>0</v>
      </c>
      <c r="J417" s="163">
        <f t="shared" si="161"/>
        <v>0</v>
      </c>
      <c r="K417" s="163">
        <f t="shared" si="161"/>
        <v>0</v>
      </c>
      <c r="L417" s="163">
        <f t="shared" si="161"/>
        <v>0</v>
      </c>
    </row>
    <row r="418" spans="1:12" hidden="1">
      <c r="A418" s="5"/>
      <c r="B418" s="1" t="s">
        <v>35</v>
      </c>
      <c r="C418" s="30"/>
      <c r="D418" s="3" t="s">
        <v>19</v>
      </c>
      <c r="E418" s="3" t="s">
        <v>16</v>
      </c>
      <c r="F418" s="3" t="s">
        <v>480</v>
      </c>
      <c r="G418" s="3" t="s">
        <v>80</v>
      </c>
      <c r="H418" s="162">
        <f t="shared" si="138"/>
        <v>0</v>
      </c>
      <c r="I418" s="163">
        <f t="shared" si="161"/>
        <v>0</v>
      </c>
      <c r="J418" s="163">
        <f t="shared" si="161"/>
        <v>0</v>
      </c>
      <c r="K418" s="163">
        <f t="shared" si="161"/>
        <v>0</v>
      </c>
      <c r="L418" s="163">
        <f t="shared" si="161"/>
        <v>0</v>
      </c>
    </row>
    <row r="419" spans="1:12" ht="51" hidden="1">
      <c r="A419" s="5"/>
      <c r="B419" s="1" t="s">
        <v>95</v>
      </c>
      <c r="C419" s="30"/>
      <c r="D419" s="3" t="s">
        <v>19</v>
      </c>
      <c r="E419" s="3" t="s">
        <v>16</v>
      </c>
      <c r="F419" s="3" t="s">
        <v>480</v>
      </c>
      <c r="G419" s="3" t="s">
        <v>96</v>
      </c>
      <c r="H419" s="162">
        <f t="shared" si="138"/>
        <v>0</v>
      </c>
      <c r="I419" s="163">
        <v>0</v>
      </c>
      <c r="J419" s="163">
        <v>0</v>
      </c>
      <c r="K419" s="163">
        <v>0</v>
      </c>
      <c r="L419" s="163">
        <v>0</v>
      </c>
    </row>
    <row r="420" spans="1:12" ht="127.5" hidden="1">
      <c r="A420" s="11"/>
      <c r="B420" s="39" t="s">
        <v>587</v>
      </c>
      <c r="C420" s="1"/>
      <c r="D420" s="3" t="s">
        <v>19</v>
      </c>
      <c r="E420" s="3" t="s">
        <v>16</v>
      </c>
      <c r="F420" s="3" t="s">
        <v>481</v>
      </c>
      <c r="G420" s="3"/>
      <c r="H420" s="162">
        <f t="shared" si="138"/>
        <v>0</v>
      </c>
      <c r="I420" s="163">
        <f>I421</f>
        <v>0</v>
      </c>
      <c r="J420" s="163">
        <f t="shared" ref="J420:L420" si="162">J421</f>
        <v>0</v>
      </c>
      <c r="K420" s="163">
        <f t="shared" si="162"/>
        <v>0</v>
      </c>
      <c r="L420" s="163">
        <f t="shared" si="162"/>
        <v>0</v>
      </c>
    </row>
    <row r="421" spans="1:12" ht="51" hidden="1">
      <c r="A421" s="5"/>
      <c r="B421" s="1" t="s">
        <v>94</v>
      </c>
      <c r="C421" s="1"/>
      <c r="D421" s="3" t="s">
        <v>19</v>
      </c>
      <c r="E421" s="3" t="s">
        <v>16</v>
      </c>
      <c r="F421" s="3" t="s">
        <v>481</v>
      </c>
      <c r="G421" s="3" t="s">
        <v>79</v>
      </c>
      <c r="H421" s="162">
        <f t="shared" si="138"/>
        <v>0</v>
      </c>
      <c r="I421" s="163">
        <f t="shared" ref="I421:L426" si="163">I422</f>
        <v>0</v>
      </c>
      <c r="J421" s="163">
        <f t="shared" si="163"/>
        <v>0</v>
      </c>
      <c r="K421" s="163">
        <f t="shared" si="163"/>
        <v>0</v>
      </c>
      <c r="L421" s="163">
        <f t="shared" si="163"/>
        <v>0</v>
      </c>
    </row>
    <row r="422" spans="1:12" hidden="1">
      <c r="A422" s="5"/>
      <c r="B422" s="1" t="s">
        <v>35</v>
      </c>
      <c r="C422" s="1"/>
      <c r="D422" s="3" t="s">
        <v>19</v>
      </c>
      <c r="E422" s="3" t="s">
        <v>16</v>
      </c>
      <c r="F422" s="3" t="s">
        <v>481</v>
      </c>
      <c r="G422" s="3" t="s">
        <v>80</v>
      </c>
      <c r="H422" s="162">
        <f t="shared" si="138"/>
        <v>0</v>
      </c>
      <c r="I422" s="163">
        <f t="shared" si="163"/>
        <v>0</v>
      </c>
      <c r="J422" s="163">
        <f t="shared" si="163"/>
        <v>0</v>
      </c>
      <c r="K422" s="163">
        <f t="shared" si="163"/>
        <v>0</v>
      </c>
      <c r="L422" s="163">
        <f t="shared" si="163"/>
        <v>0</v>
      </c>
    </row>
    <row r="423" spans="1:12" ht="51" hidden="1">
      <c r="A423" s="5"/>
      <c r="B423" s="1" t="s">
        <v>95</v>
      </c>
      <c r="C423" s="30"/>
      <c r="D423" s="3" t="s">
        <v>19</v>
      </c>
      <c r="E423" s="3" t="s">
        <v>16</v>
      </c>
      <c r="F423" s="3" t="s">
        <v>481</v>
      </c>
      <c r="G423" s="3" t="s">
        <v>96</v>
      </c>
      <c r="H423" s="162">
        <f t="shared" si="138"/>
        <v>0</v>
      </c>
      <c r="I423" s="163">
        <v>0</v>
      </c>
      <c r="J423" s="164">
        <v>0</v>
      </c>
      <c r="K423" s="164">
        <v>0</v>
      </c>
      <c r="L423" s="164">
        <v>0</v>
      </c>
    </row>
    <row r="424" spans="1:12" ht="102">
      <c r="A424" s="11"/>
      <c r="B424" s="39" t="s">
        <v>588</v>
      </c>
      <c r="C424" s="1"/>
      <c r="D424" s="3" t="s">
        <v>19</v>
      </c>
      <c r="E424" s="3" t="s">
        <v>16</v>
      </c>
      <c r="F424" s="3" t="s">
        <v>589</v>
      </c>
      <c r="G424" s="3"/>
      <c r="H424" s="162">
        <f t="shared" si="138"/>
        <v>22.4</v>
      </c>
      <c r="I424" s="163">
        <f t="shared" si="163"/>
        <v>22.4</v>
      </c>
      <c r="J424" s="163">
        <f t="shared" si="163"/>
        <v>0</v>
      </c>
      <c r="K424" s="163">
        <f t="shared" si="163"/>
        <v>0</v>
      </c>
      <c r="L424" s="163">
        <f t="shared" si="163"/>
        <v>0</v>
      </c>
    </row>
    <row r="425" spans="1:12" ht="51">
      <c r="A425" s="5"/>
      <c r="B425" s="1" t="s">
        <v>94</v>
      </c>
      <c r="C425" s="1"/>
      <c r="D425" s="3" t="s">
        <v>19</v>
      </c>
      <c r="E425" s="3" t="s">
        <v>16</v>
      </c>
      <c r="F425" s="3" t="s">
        <v>589</v>
      </c>
      <c r="G425" s="3" t="s">
        <v>79</v>
      </c>
      <c r="H425" s="162">
        <f t="shared" si="138"/>
        <v>22.4</v>
      </c>
      <c r="I425" s="163">
        <f t="shared" si="163"/>
        <v>22.4</v>
      </c>
      <c r="J425" s="163">
        <f t="shared" si="163"/>
        <v>0</v>
      </c>
      <c r="K425" s="163">
        <f t="shared" si="163"/>
        <v>0</v>
      </c>
      <c r="L425" s="163">
        <f t="shared" si="163"/>
        <v>0</v>
      </c>
    </row>
    <row r="426" spans="1:12">
      <c r="A426" s="5"/>
      <c r="B426" s="1" t="s">
        <v>35</v>
      </c>
      <c r="C426" s="1"/>
      <c r="D426" s="3" t="s">
        <v>19</v>
      </c>
      <c r="E426" s="3" t="s">
        <v>16</v>
      </c>
      <c r="F426" s="3" t="s">
        <v>589</v>
      </c>
      <c r="G426" s="3" t="s">
        <v>80</v>
      </c>
      <c r="H426" s="162">
        <f t="shared" si="138"/>
        <v>22.4</v>
      </c>
      <c r="I426" s="163">
        <f t="shared" si="163"/>
        <v>22.4</v>
      </c>
      <c r="J426" s="163">
        <f t="shared" si="163"/>
        <v>0</v>
      </c>
      <c r="K426" s="163">
        <f t="shared" si="163"/>
        <v>0</v>
      </c>
      <c r="L426" s="163">
        <f t="shared" si="163"/>
        <v>0</v>
      </c>
    </row>
    <row r="427" spans="1:12" ht="51">
      <c r="A427" s="5"/>
      <c r="B427" s="1" t="s">
        <v>95</v>
      </c>
      <c r="C427" s="30"/>
      <c r="D427" s="3" t="s">
        <v>19</v>
      </c>
      <c r="E427" s="3" t="s">
        <v>16</v>
      </c>
      <c r="F427" s="3" t="s">
        <v>589</v>
      </c>
      <c r="G427" s="3" t="s">
        <v>96</v>
      </c>
      <c r="H427" s="162">
        <f t="shared" si="138"/>
        <v>22.4</v>
      </c>
      <c r="I427" s="163">
        <v>22.4</v>
      </c>
      <c r="J427" s="164">
        <v>0</v>
      </c>
      <c r="K427" s="164">
        <v>0</v>
      </c>
      <c r="L427" s="164">
        <v>0</v>
      </c>
    </row>
    <row r="428" spans="1:12" ht="178.5">
      <c r="A428" s="5"/>
      <c r="B428" s="1" t="s">
        <v>369</v>
      </c>
      <c r="C428" s="30"/>
      <c r="D428" s="3" t="s">
        <v>19</v>
      </c>
      <c r="E428" s="3" t="s">
        <v>16</v>
      </c>
      <c r="F428" s="3" t="s">
        <v>615</v>
      </c>
      <c r="G428" s="3"/>
      <c r="H428" s="162">
        <f t="shared" si="138"/>
        <v>-15349</v>
      </c>
      <c r="I428" s="163">
        <f>I429</f>
        <v>0</v>
      </c>
      <c r="J428" s="163">
        <f>J429</f>
        <v>0</v>
      </c>
      <c r="K428" s="163">
        <f>K429</f>
        <v>-15349</v>
      </c>
      <c r="L428" s="163">
        <f>L429</f>
        <v>0</v>
      </c>
    </row>
    <row r="429" spans="1:12" ht="51">
      <c r="A429" s="5"/>
      <c r="B429" s="1" t="s">
        <v>94</v>
      </c>
      <c r="C429" s="30"/>
      <c r="D429" s="3" t="s">
        <v>19</v>
      </c>
      <c r="E429" s="3" t="s">
        <v>16</v>
      </c>
      <c r="F429" s="3" t="s">
        <v>615</v>
      </c>
      <c r="G429" s="3" t="s">
        <v>79</v>
      </c>
      <c r="H429" s="162">
        <f>I429+J429+K429+L429</f>
        <v>-15349</v>
      </c>
      <c r="I429" s="163">
        <f t="shared" ref="I429:L430" si="164">I430</f>
        <v>0</v>
      </c>
      <c r="J429" s="163">
        <f t="shared" si="164"/>
        <v>0</v>
      </c>
      <c r="K429" s="163">
        <f t="shared" si="164"/>
        <v>-15349</v>
      </c>
      <c r="L429" s="163">
        <f t="shared" si="164"/>
        <v>0</v>
      </c>
    </row>
    <row r="430" spans="1:12">
      <c r="A430" s="5"/>
      <c r="B430" s="1" t="s">
        <v>35</v>
      </c>
      <c r="C430" s="30"/>
      <c r="D430" s="3" t="s">
        <v>19</v>
      </c>
      <c r="E430" s="3" t="s">
        <v>16</v>
      </c>
      <c r="F430" s="3" t="s">
        <v>615</v>
      </c>
      <c r="G430" s="3" t="s">
        <v>80</v>
      </c>
      <c r="H430" s="162">
        <f>I430+J430+K430+L430</f>
        <v>-15349</v>
      </c>
      <c r="I430" s="163">
        <f t="shared" si="164"/>
        <v>0</v>
      </c>
      <c r="J430" s="163">
        <f t="shared" si="164"/>
        <v>0</v>
      </c>
      <c r="K430" s="163">
        <f t="shared" si="164"/>
        <v>-15349</v>
      </c>
      <c r="L430" s="163">
        <f t="shared" si="164"/>
        <v>0</v>
      </c>
    </row>
    <row r="431" spans="1:12" ht="51">
      <c r="A431" s="5"/>
      <c r="B431" s="1" t="s">
        <v>95</v>
      </c>
      <c r="C431" s="30"/>
      <c r="D431" s="3" t="s">
        <v>19</v>
      </c>
      <c r="E431" s="3" t="s">
        <v>16</v>
      </c>
      <c r="F431" s="3" t="s">
        <v>615</v>
      </c>
      <c r="G431" s="3" t="s">
        <v>96</v>
      </c>
      <c r="H431" s="162">
        <f>I431+J431+K431+L431</f>
        <v>-15349</v>
      </c>
      <c r="I431" s="163">
        <v>0</v>
      </c>
      <c r="J431" s="163">
        <v>0</v>
      </c>
      <c r="K431" s="163">
        <f>-15349</f>
        <v>-15349</v>
      </c>
      <c r="L431" s="163">
        <v>0</v>
      </c>
    </row>
    <row r="432" spans="1:12" ht="102">
      <c r="A432" s="11"/>
      <c r="B432" s="39" t="s">
        <v>590</v>
      </c>
      <c r="C432" s="1"/>
      <c r="D432" s="3" t="s">
        <v>19</v>
      </c>
      <c r="E432" s="3" t="s">
        <v>16</v>
      </c>
      <c r="F432" s="3" t="s">
        <v>591</v>
      </c>
      <c r="G432" s="3"/>
      <c r="H432" s="162">
        <f>SUM(I432:L432)</f>
        <v>-799.7</v>
      </c>
      <c r="I432" s="163">
        <f t="shared" ref="I432:L434" si="165">I433</f>
        <v>0</v>
      </c>
      <c r="J432" s="163">
        <f t="shared" si="165"/>
        <v>0</v>
      </c>
      <c r="K432" s="163">
        <f>K433</f>
        <v>-799.7</v>
      </c>
      <c r="L432" s="163">
        <f>L433</f>
        <v>0</v>
      </c>
    </row>
    <row r="433" spans="1:12" ht="51">
      <c r="A433" s="5"/>
      <c r="B433" s="1" t="s">
        <v>94</v>
      </c>
      <c r="C433" s="30"/>
      <c r="D433" s="3" t="s">
        <v>19</v>
      </c>
      <c r="E433" s="3" t="s">
        <v>16</v>
      </c>
      <c r="F433" s="3" t="s">
        <v>591</v>
      </c>
      <c r="G433" s="3" t="s">
        <v>79</v>
      </c>
      <c r="H433" s="162">
        <f>I433+J433+K433+L433</f>
        <v>-799.7</v>
      </c>
      <c r="I433" s="163">
        <f t="shared" si="165"/>
        <v>0</v>
      </c>
      <c r="J433" s="163">
        <f t="shared" si="165"/>
        <v>0</v>
      </c>
      <c r="K433" s="163">
        <f t="shared" si="165"/>
        <v>-799.7</v>
      </c>
      <c r="L433" s="163">
        <f t="shared" si="165"/>
        <v>0</v>
      </c>
    </row>
    <row r="434" spans="1:12">
      <c r="A434" s="5"/>
      <c r="B434" s="1" t="s">
        <v>35</v>
      </c>
      <c r="C434" s="30"/>
      <c r="D434" s="3" t="s">
        <v>19</v>
      </c>
      <c r="E434" s="3" t="s">
        <v>16</v>
      </c>
      <c r="F434" s="3" t="s">
        <v>591</v>
      </c>
      <c r="G434" s="3" t="s">
        <v>80</v>
      </c>
      <c r="H434" s="162">
        <f>I434+J434+K434+L434</f>
        <v>-799.7</v>
      </c>
      <c r="I434" s="163">
        <f t="shared" si="165"/>
        <v>0</v>
      </c>
      <c r="J434" s="163">
        <f t="shared" si="165"/>
        <v>0</v>
      </c>
      <c r="K434" s="163">
        <f t="shared" si="165"/>
        <v>-799.7</v>
      </c>
      <c r="L434" s="163">
        <f t="shared" si="165"/>
        <v>0</v>
      </c>
    </row>
    <row r="435" spans="1:12" ht="51">
      <c r="A435" s="5"/>
      <c r="B435" s="1" t="s">
        <v>95</v>
      </c>
      <c r="C435" s="30"/>
      <c r="D435" s="3" t="s">
        <v>19</v>
      </c>
      <c r="E435" s="3" t="s">
        <v>16</v>
      </c>
      <c r="F435" s="3" t="s">
        <v>591</v>
      </c>
      <c r="G435" s="3" t="s">
        <v>96</v>
      </c>
      <c r="H435" s="162">
        <f>I435+J435+K435+L435</f>
        <v>-799.7</v>
      </c>
      <c r="I435" s="163">
        <v>0</v>
      </c>
      <c r="J435" s="163">
        <v>0</v>
      </c>
      <c r="K435" s="163">
        <f>-799.7</f>
        <v>-799.7</v>
      </c>
      <c r="L435" s="163">
        <v>0</v>
      </c>
    </row>
    <row r="436" spans="1:12" ht="114.75">
      <c r="A436" s="5"/>
      <c r="B436" s="39" t="s">
        <v>592</v>
      </c>
      <c r="C436" s="1"/>
      <c r="D436" s="3" t="s">
        <v>19</v>
      </c>
      <c r="E436" s="3" t="s">
        <v>16</v>
      </c>
      <c r="F436" s="3" t="s">
        <v>593</v>
      </c>
      <c r="G436" s="3"/>
      <c r="H436" s="162">
        <f>SUM(I436:L436)</f>
        <v>-8.1</v>
      </c>
      <c r="I436" s="163">
        <f>I437</f>
        <v>-8.1</v>
      </c>
      <c r="J436" s="163">
        <v>0</v>
      </c>
      <c r="K436" s="163">
        <v>0</v>
      </c>
      <c r="L436" s="163">
        <v>0</v>
      </c>
    </row>
    <row r="437" spans="1:12" ht="51">
      <c r="A437" s="5"/>
      <c r="B437" s="1" t="s">
        <v>94</v>
      </c>
      <c r="C437" s="30"/>
      <c r="D437" s="3" t="s">
        <v>19</v>
      </c>
      <c r="E437" s="3" t="s">
        <v>16</v>
      </c>
      <c r="F437" s="3" t="s">
        <v>593</v>
      </c>
      <c r="G437" s="3" t="s">
        <v>79</v>
      </c>
      <c r="H437" s="162">
        <f t="shared" ref="H437:H447" si="166">I437+J437+K437+L437</f>
        <v>-8.1</v>
      </c>
      <c r="I437" s="163">
        <f t="shared" ref="I437:L438" si="167">I438</f>
        <v>-8.1</v>
      </c>
      <c r="J437" s="163">
        <f t="shared" si="167"/>
        <v>0</v>
      </c>
      <c r="K437" s="163">
        <f t="shared" si="167"/>
        <v>0</v>
      </c>
      <c r="L437" s="163">
        <f t="shared" si="167"/>
        <v>0</v>
      </c>
    </row>
    <row r="438" spans="1:12">
      <c r="A438" s="5"/>
      <c r="B438" s="1" t="s">
        <v>35</v>
      </c>
      <c r="C438" s="30"/>
      <c r="D438" s="3" t="s">
        <v>19</v>
      </c>
      <c r="E438" s="3" t="s">
        <v>16</v>
      </c>
      <c r="F438" s="3" t="s">
        <v>593</v>
      </c>
      <c r="G438" s="3" t="s">
        <v>80</v>
      </c>
      <c r="H438" s="162">
        <f t="shared" si="166"/>
        <v>-8.1</v>
      </c>
      <c r="I438" s="163">
        <f t="shared" si="167"/>
        <v>-8.1</v>
      </c>
      <c r="J438" s="163">
        <f t="shared" si="167"/>
        <v>0</v>
      </c>
      <c r="K438" s="163">
        <f t="shared" si="167"/>
        <v>0</v>
      </c>
      <c r="L438" s="163">
        <f t="shared" si="167"/>
        <v>0</v>
      </c>
    </row>
    <row r="439" spans="1:12" ht="51">
      <c r="A439" s="5"/>
      <c r="B439" s="1" t="s">
        <v>95</v>
      </c>
      <c r="C439" s="30"/>
      <c r="D439" s="3" t="s">
        <v>19</v>
      </c>
      <c r="E439" s="3" t="s">
        <v>16</v>
      </c>
      <c r="F439" s="3" t="s">
        <v>593</v>
      </c>
      <c r="G439" s="3" t="s">
        <v>96</v>
      </c>
      <c r="H439" s="162">
        <f t="shared" si="166"/>
        <v>-8.1</v>
      </c>
      <c r="I439" s="163">
        <f>-8.1</f>
        <v>-8.1</v>
      </c>
      <c r="J439" s="163">
        <v>0</v>
      </c>
      <c r="K439" s="163">
        <v>0</v>
      </c>
      <c r="L439" s="163">
        <v>0</v>
      </c>
    </row>
    <row r="440" spans="1:12" ht="76.5">
      <c r="A440" s="5"/>
      <c r="B440" s="1" t="s">
        <v>643</v>
      </c>
      <c r="C440" s="158"/>
      <c r="D440" s="3" t="s">
        <v>19</v>
      </c>
      <c r="E440" s="3" t="s">
        <v>16</v>
      </c>
      <c r="F440" s="3" t="s">
        <v>644</v>
      </c>
      <c r="G440" s="3"/>
      <c r="H440" s="162">
        <f>SUM(I440:L440)</f>
        <v>342.4</v>
      </c>
      <c r="I440" s="163">
        <f>I441</f>
        <v>342.4</v>
      </c>
      <c r="J440" s="163">
        <f t="shared" ref="J440:L440" si="168">J441</f>
        <v>0</v>
      </c>
      <c r="K440" s="163">
        <f t="shared" si="168"/>
        <v>0</v>
      </c>
      <c r="L440" s="163">
        <f t="shared" si="168"/>
        <v>0</v>
      </c>
    </row>
    <row r="441" spans="1:12" ht="51">
      <c r="A441" s="5"/>
      <c r="B441" s="1" t="s">
        <v>94</v>
      </c>
      <c r="C441" s="30"/>
      <c r="D441" s="3" t="s">
        <v>19</v>
      </c>
      <c r="E441" s="3" t="s">
        <v>16</v>
      </c>
      <c r="F441" s="3" t="s">
        <v>644</v>
      </c>
      <c r="G441" s="3" t="s">
        <v>79</v>
      </c>
      <c r="H441" s="162">
        <f t="shared" ref="H441:H443" si="169">I441+J441+K441+L441</f>
        <v>342.4</v>
      </c>
      <c r="I441" s="163">
        <f t="shared" ref="I441:L442" si="170">I442</f>
        <v>342.4</v>
      </c>
      <c r="J441" s="163">
        <f t="shared" si="170"/>
        <v>0</v>
      </c>
      <c r="K441" s="163">
        <f t="shared" si="170"/>
        <v>0</v>
      </c>
      <c r="L441" s="163">
        <f t="shared" si="170"/>
        <v>0</v>
      </c>
    </row>
    <row r="442" spans="1:12">
      <c r="A442" s="5"/>
      <c r="B442" s="1" t="s">
        <v>35</v>
      </c>
      <c r="C442" s="30"/>
      <c r="D442" s="3" t="s">
        <v>19</v>
      </c>
      <c r="E442" s="3" t="s">
        <v>16</v>
      </c>
      <c r="F442" s="3" t="s">
        <v>644</v>
      </c>
      <c r="G442" s="3" t="s">
        <v>80</v>
      </c>
      <c r="H442" s="162">
        <f t="shared" si="169"/>
        <v>342.4</v>
      </c>
      <c r="I442" s="163">
        <f t="shared" si="170"/>
        <v>342.4</v>
      </c>
      <c r="J442" s="163">
        <f t="shared" si="170"/>
        <v>0</v>
      </c>
      <c r="K442" s="163">
        <f t="shared" si="170"/>
        <v>0</v>
      </c>
      <c r="L442" s="163">
        <f t="shared" si="170"/>
        <v>0</v>
      </c>
    </row>
    <row r="443" spans="1:12" ht="51">
      <c r="A443" s="5"/>
      <c r="B443" s="1" t="s">
        <v>95</v>
      </c>
      <c r="C443" s="30"/>
      <c r="D443" s="3" t="s">
        <v>19</v>
      </c>
      <c r="E443" s="3" t="s">
        <v>16</v>
      </c>
      <c r="F443" s="3" t="s">
        <v>644</v>
      </c>
      <c r="G443" s="3" t="s">
        <v>96</v>
      </c>
      <c r="H443" s="162">
        <f t="shared" si="169"/>
        <v>342.4</v>
      </c>
      <c r="I443" s="163">
        <f>81.1+261.3</f>
        <v>342.4</v>
      </c>
      <c r="J443" s="163">
        <v>0</v>
      </c>
      <c r="K443" s="163">
        <v>0</v>
      </c>
      <c r="L443" s="163">
        <v>0</v>
      </c>
    </row>
    <row r="444" spans="1:12" hidden="1">
      <c r="A444" s="5"/>
      <c r="B444" s="1" t="s">
        <v>488</v>
      </c>
      <c r="C444" s="19"/>
      <c r="D444" s="3" t="s">
        <v>19</v>
      </c>
      <c r="E444" s="3" t="s">
        <v>16</v>
      </c>
      <c r="F444" s="3" t="s">
        <v>248</v>
      </c>
      <c r="G444" s="3"/>
      <c r="H444" s="162">
        <f t="shared" si="166"/>
        <v>0</v>
      </c>
      <c r="I444" s="163">
        <f>I445</f>
        <v>0</v>
      </c>
      <c r="J444" s="163">
        <f t="shared" ref="J444:L445" si="171">J445</f>
        <v>0</v>
      </c>
      <c r="K444" s="163">
        <f t="shared" si="171"/>
        <v>0</v>
      </c>
      <c r="L444" s="163">
        <f t="shared" si="171"/>
        <v>0</v>
      </c>
    </row>
    <row r="445" spans="1:12" ht="280.5" hidden="1">
      <c r="A445" s="5"/>
      <c r="B445" s="39" t="s">
        <v>620</v>
      </c>
      <c r="C445" s="30"/>
      <c r="D445" s="3" t="s">
        <v>19</v>
      </c>
      <c r="E445" s="3" t="s">
        <v>16</v>
      </c>
      <c r="F445" s="3" t="s">
        <v>490</v>
      </c>
      <c r="G445" s="3"/>
      <c r="H445" s="162">
        <f t="shared" si="166"/>
        <v>0</v>
      </c>
      <c r="I445" s="163">
        <f>I446</f>
        <v>0</v>
      </c>
      <c r="J445" s="163">
        <f t="shared" si="171"/>
        <v>0</v>
      </c>
      <c r="K445" s="163">
        <f t="shared" si="171"/>
        <v>0</v>
      </c>
      <c r="L445" s="163">
        <f t="shared" si="171"/>
        <v>0</v>
      </c>
    </row>
    <row r="446" spans="1:12" hidden="1">
      <c r="A446" s="11"/>
      <c r="B446" s="1" t="s">
        <v>73</v>
      </c>
      <c r="C446" s="1"/>
      <c r="D446" s="3" t="s">
        <v>19</v>
      </c>
      <c r="E446" s="3" t="s">
        <v>16</v>
      </c>
      <c r="F446" s="3" t="s">
        <v>490</v>
      </c>
      <c r="G446" s="3" t="s">
        <v>74</v>
      </c>
      <c r="H446" s="162">
        <f t="shared" si="166"/>
        <v>0</v>
      </c>
      <c r="I446" s="163">
        <f>I447</f>
        <v>0</v>
      </c>
      <c r="J446" s="163">
        <f>J447</f>
        <v>0</v>
      </c>
      <c r="K446" s="163">
        <f>K447</f>
        <v>0</v>
      </c>
      <c r="L446" s="163">
        <f>L447</f>
        <v>0</v>
      </c>
    </row>
    <row r="447" spans="1:12" ht="63.75" hidden="1">
      <c r="A447" s="11"/>
      <c r="B447" s="1" t="s">
        <v>81</v>
      </c>
      <c r="C447" s="1"/>
      <c r="D447" s="3" t="s">
        <v>19</v>
      </c>
      <c r="E447" s="3" t="s">
        <v>16</v>
      </c>
      <c r="F447" s="3" t="s">
        <v>490</v>
      </c>
      <c r="G447" s="3" t="s">
        <v>82</v>
      </c>
      <c r="H447" s="162">
        <f t="shared" si="166"/>
        <v>0</v>
      </c>
      <c r="I447" s="163">
        <v>0</v>
      </c>
      <c r="J447" s="163">
        <v>0</v>
      </c>
      <c r="K447" s="163">
        <v>0</v>
      </c>
      <c r="L447" s="163">
        <v>0</v>
      </c>
    </row>
    <row r="448" spans="1:12" s="39" customFormat="1">
      <c r="A448" s="5"/>
      <c r="B448" s="6" t="s">
        <v>37</v>
      </c>
      <c r="C448" s="2"/>
      <c r="D448" s="4" t="s">
        <v>19</v>
      </c>
      <c r="E448" s="4" t="s">
        <v>17</v>
      </c>
      <c r="F448" s="4"/>
      <c r="G448" s="4"/>
      <c r="H448" s="162">
        <f>SUM(I448:L448)</f>
        <v>5616.9</v>
      </c>
      <c r="I448" s="162">
        <f>I454+I449+I479</f>
        <v>4314.7999999999993</v>
      </c>
      <c r="J448" s="162">
        <f t="shared" ref="J448:L448" si="172">J454+J449+J479</f>
        <v>0</v>
      </c>
      <c r="K448" s="162">
        <f t="shared" si="172"/>
        <v>1302.0999999999999</v>
      </c>
      <c r="L448" s="162">
        <f t="shared" si="172"/>
        <v>0</v>
      </c>
    </row>
    <row r="449" spans="1:12" s="39" customFormat="1" ht="63.75">
      <c r="A449" s="11"/>
      <c r="B449" s="1" t="s">
        <v>465</v>
      </c>
      <c r="C449" s="16"/>
      <c r="D449" s="3" t="s">
        <v>19</v>
      </c>
      <c r="E449" s="3" t="s">
        <v>17</v>
      </c>
      <c r="F449" s="3" t="s">
        <v>214</v>
      </c>
      <c r="G449" s="3"/>
      <c r="H449" s="162">
        <f t="shared" ref="H449:H455" si="173">I449+J449+K449+L449</f>
        <v>1300</v>
      </c>
      <c r="I449" s="163">
        <f>I450</f>
        <v>1300</v>
      </c>
      <c r="J449" s="163">
        <f t="shared" ref="J449:L451" si="174">J450</f>
        <v>0</v>
      </c>
      <c r="K449" s="163">
        <f t="shared" si="174"/>
        <v>0</v>
      </c>
      <c r="L449" s="163">
        <f t="shared" si="174"/>
        <v>0</v>
      </c>
    </row>
    <row r="450" spans="1:12" s="39" customFormat="1" ht="76.5">
      <c r="A450" s="11"/>
      <c r="B450" s="1" t="s">
        <v>466</v>
      </c>
      <c r="C450" s="7"/>
      <c r="D450" s="3" t="s">
        <v>19</v>
      </c>
      <c r="E450" s="3" t="s">
        <v>17</v>
      </c>
      <c r="F450" s="3" t="s">
        <v>215</v>
      </c>
      <c r="G450" s="3"/>
      <c r="H450" s="162">
        <f t="shared" si="173"/>
        <v>1300</v>
      </c>
      <c r="I450" s="163">
        <f>I451</f>
        <v>1300</v>
      </c>
      <c r="J450" s="163">
        <f t="shared" si="174"/>
        <v>0</v>
      </c>
      <c r="K450" s="163">
        <f t="shared" si="174"/>
        <v>0</v>
      </c>
      <c r="L450" s="163">
        <f t="shared" si="174"/>
        <v>0</v>
      </c>
    </row>
    <row r="451" spans="1:12" s="39" customFormat="1" ht="25.5">
      <c r="A451" s="11"/>
      <c r="B451" s="1" t="s">
        <v>58</v>
      </c>
      <c r="C451" s="1"/>
      <c r="D451" s="3" t="s">
        <v>19</v>
      </c>
      <c r="E451" s="3" t="s">
        <v>17</v>
      </c>
      <c r="F451" s="3" t="s">
        <v>215</v>
      </c>
      <c r="G451" s="3" t="s">
        <v>59</v>
      </c>
      <c r="H451" s="162">
        <f t="shared" si="173"/>
        <v>1300</v>
      </c>
      <c r="I451" s="163">
        <f>I452</f>
        <v>1300</v>
      </c>
      <c r="J451" s="163">
        <f t="shared" si="174"/>
        <v>0</v>
      </c>
      <c r="K451" s="163">
        <f t="shared" si="174"/>
        <v>0</v>
      </c>
      <c r="L451" s="163">
        <f t="shared" si="174"/>
        <v>0</v>
      </c>
    </row>
    <row r="452" spans="1:12" s="39" customFormat="1" ht="38.25">
      <c r="A452" s="11"/>
      <c r="B452" s="1" t="s">
        <v>60</v>
      </c>
      <c r="C452" s="1"/>
      <c r="D452" s="3" t="s">
        <v>19</v>
      </c>
      <c r="E452" s="3" t="s">
        <v>17</v>
      </c>
      <c r="F452" s="3" t="s">
        <v>215</v>
      </c>
      <c r="G452" s="3" t="s">
        <v>61</v>
      </c>
      <c r="H452" s="162">
        <f t="shared" si="173"/>
        <v>1300</v>
      </c>
      <c r="I452" s="163">
        <f>I453</f>
        <v>1300</v>
      </c>
      <c r="J452" s="163">
        <f>J453</f>
        <v>0</v>
      </c>
      <c r="K452" s="163">
        <f>K453</f>
        <v>0</v>
      </c>
      <c r="L452" s="163">
        <f>L453</f>
        <v>0</v>
      </c>
    </row>
    <row r="453" spans="1:12" s="39" customFormat="1" ht="38.25">
      <c r="A453" s="11"/>
      <c r="B453" s="1" t="s">
        <v>62</v>
      </c>
      <c r="C453" s="1"/>
      <c r="D453" s="3" t="s">
        <v>19</v>
      </c>
      <c r="E453" s="3" t="s">
        <v>17</v>
      </c>
      <c r="F453" s="3" t="s">
        <v>215</v>
      </c>
      <c r="G453" s="3" t="s">
        <v>63</v>
      </c>
      <c r="H453" s="162">
        <f t="shared" si="173"/>
        <v>1300</v>
      </c>
      <c r="I453" s="163">
        <f>1300</f>
        <v>1300</v>
      </c>
      <c r="J453" s="163">
        <v>0</v>
      </c>
      <c r="K453" s="163">
        <v>0</v>
      </c>
      <c r="L453" s="163">
        <v>0</v>
      </c>
    </row>
    <row r="454" spans="1:12" s="39" customFormat="1" ht="51">
      <c r="A454" s="11"/>
      <c r="B454" s="1" t="s">
        <v>134</v>
      </c>
      <c r="C454" s="16"/>
      <c r="D454" s="3" t="s">
        <v>19</v>
      </c>
      <c r="E454" s="3" t="s">
        <v>17</v>
      </c>
      <c r="F454" s="3" t="s">
        <v>219</v>
      </c>
      <c r="G454" s="3"/>
      <c r="H454" s="162">
        <f t="shared" si="173"/>
        <v>4316.8999999999996</v>
      </c>
      <c r="I454" s="163">
        <f>I455</f>
        <v>3014.7999999999997</v>
      </c>
      <c r="J454" s="163">
        <f t="shared" ref="J454:L454" si="175">J455</f>
        <v>0</v>
      </c>
      <c r="K454" s="163">
        <f t="shared" si="175"/>
        <v>1302.0999999999999</v>
      </c>
      <c r="L454" s="163">
        <f t="shared" si="175"/>
        <v>0</v>
      </c>
    </row>
    <row r="455" spans="1:12" s="39" customFormat="1" ht="76.5">
      <c r="A455" s="11"/>
      <c r="B455" s="15" t="s">
        <v>136</v>
      </c>
      <c r="C455" s="7"/>
      <c r="D455" s="3" t="s">
        <v>19</v>
      </c>
      <c r="E455" s="3" t="s">
        <v>17</v>
      </c>
      <c r="F455" s="3" t="s">
        <v>379</v>
      </c>
      <c r="G455" s="3"/>
      <c r="H455" s="162">
        <f t="shared" si="173"/>
        <v>4316.8999999999996</v>
      </c>
      <c r="I455" s="163">
        <f>I456+I460+I464+I468+I472</f>
        <v>3014.7999999999997</v>
      </c>
      <c r="J455" s="163">
        <f t="shared" ref="J455:L455" si="176">J456+J460+J464+J468+J472</f>
        <v>0</v>
      </c>
      <c r="K455" s="163">
        <f t="shared" si="176"/>
        <v>1302.0999999999999</v>
      </c>
      <c r="L455" s="163">
        <f t="shared" si="176"/>
        <v>0</v>
      </c>
    </row>
    <row r="456" spans="1:12" s="39" customFormat="1" ht="191.25" hidden="1">
      <c r="A456" s="11"/>
      <c r="B456" s="34" t="s">
        <v>130</v>
      </c>
      <c r="C456" s="30"/>
      <c r="D456" s="3" t="s">
        <v>19</v>
      </c>
      <c r="E456" s="3" t="s">
        <v>17</v>
      </c>
      <c r="F456" s="3" t="s">
        <v>626</v>
      </c>
      <c r="G456" s="3"/>
      <c r="H456" s="162">
        <f t="shared" ref="H456" si="177">SUM(I456:L456)</f>
        <v>0</v>
      </c>
      <c r="I456" s="163">
        <f>I457</f>
        <v>0</v>
      </c>
      <c r="J456" s="163">
        <f t="shared" ref="J456:L457" si="178">J457</f>
        <v>0</v>
      </c>
      <c r="K456" s="163">
        <f t="shared" si="178"/>
        <v>0</v>
      </c>
      <c r="L456" s="163">
        <f t="shared" si="178"/>
        <v>0</v>
      </c>
    </row>
    <row r="457" spans="1:12" s="39" customFormat="1" ht="25.5" hidden="1">
      <c r="A457" s="11"/>
      <c r="B457" s="1" t="s">
        <v>58</v>
      </c>
      <c r="C457" s="30"/>
      <c r="D457" s="3" t="s">
        <v>19</v>
      </c>
      <c r="E457" s="3" t="s">
        <v>17</v>
      </c>
      <c r="F457" s="3" t="s">
        <v>626</v>
      </c>
      <c r="G457" s="3" t="s">
        <v>59</v>
      </c>
      <c r="H457" s="162">
        <f>SUM(I457:L457)</f>
        <v>0</v>
      </c>
      <c r="I457" s="163">
        <f>I458</f>
        <v>0</v>
      </c>
      <c r="J457" s="163">
        <f t="shared" si="178"/>
        <v>0</v>
      </c>
      <c r="K457" s="163">
        <f t="shared" si="178"/>
        <v>0</v>
      </c>
      <c r="L457" s="163">
        <f t="shared" si="178"/>
        <v>0</v>
      </c>
    </row>
    <row r="458" spans="1:12" s="39" customFormat="1" ht="38.25" hidden="1">
      <c r="A458" s="11"/>
      <c r="B458" s="1" t="s">
        <v>60</v>
      </c>
      <c r="C458" s="30"/>
      <c r="D458" s="3" t="s">
        <v>19</v>
      </c>
      <c r="E458" s="3" t="s">
        <v>17</v>
      </c>
      <c r="F458" s="3" t="s">
        <v>626</v>
      </c>
      <c r="G458" s="3" t="s">
        <v>61</v>
      </c>
      <c r="H458" s="162">
        <f t="shared" ref="H458:H459" si="179">I458+J458+K458+L458</f>
        <v>0</v>
      </c>
      <c r="I458" s="163">
        <f>I459</f>
        <v>0</v>
      </c>
      <c r="J458" s="163">
        <f>J459</f>
        <v>0</v>
      </c>
      <c r="K458" s="163">
        <f>K459</f>
        <v>0</v>
      </c>
      <c r="L458" s="163">
        <f>L459</f>
        <v>0</v>
      </c>
    </row>
    <row r="459" spans="1:12" s="39" customFormat="1" ht="38.25" hidden="1">
      <c r="A459" s="11"/>
      <c r="B459" s="1" t="s">
        <v>62</v>
      </c>
      <c r="C459" s="30"/>
      <c r="D459" s="3" t="s">
        <v>19</v>
      </c>
      <c r="E459" s="3" t="s">
        <v>17</v>
      </c>
      <c r="F459" s="3" t="s">
        <v>626</v>
      </c>
      <c r="G459" s="3" t="s">
        <v>63</v>
      </c>
      <c r="H459" s="162">
        <f t="shared" si="179"/>
        <v>0</v>
      </c>
      <c r="I459" s="163">
        <v>0</v>
      </c>
      <c r="J459" s="164">
        <v>0</v>
      </c>
      <c r="K459" s="164">
        <v>0</v>
      </c>
      <c r="L459" s="164">
        <v>0</v>
      </c>
    </row>
    <row r="460" spans="1:12" s="39" customFormat="1" ht="51" hidden="1">
      <c r="A460" s="11"/>
      <c r="B460" s="39" t="s">
        <v>608</v>
      </c>
      <c r="C460" s="30"/>
      <c r="D460" s="3" t="s">
        <v>19</v>
      </c>
      <c r="E460" s="3" t="s">
        <v>17</v>
      </c>
      <c r="F460" s="3" t="s">
        <v>627</v>
      </c>
      <c r="G460" s="3"/>
      <c r="H460" s="162">
        <f>SUM(I460:L460)</f>
        <v>0</v>
      </c>
      <c r="I460" s="163">
        <f>I461</f>
        <v>0</v>
      </c>
      <c r="J460" s="163">
        <f t="shared" ref="J460:L462" si="180">J461</f>
        <v>0</v>
      </c>
      <c r="K460" s="163">
        <f t="shared" si="180"/>
        <v>0</v>
      </c>
      <c r="L460" s="163">
        <f t="shared" si="180"/>
        <v>0</v>
      </c>
    </row>
    <row r="461" spans="1:12" s="39" customFormat="1" ht="25.5" hidden="1">
      <c r="A461" s="11"/>
      <c r="B461" s="1" t="s">
        <v>58</v>
      </c>
      <c r="C461" s="30"/>
      <c r="D461" s="3" t="s">
        <v>19</v>
      </c>
      <c r="E461" s="3" t="s">
        <v>17</v>
      </c>
      <c r="F461" s="3" t="s">
        <v>627</v>
      </c>
      <c r="G461" s="3" t="s">
        <v>59</v>
      </c>
      <c r="H461" s="162">
        <f t="shared" ref="H461:H463" si="181">I461+J461+K461+L461</f>
        <v>0</v>
      </c>
      <c r="I461" s="163">
        <f>I462</f>
        <v>0</v>
      </c>
      <c r="J461" s="163">
        <f t="shared" si="180"/>
        <v>0</v>
      </c>
      <c r="K461" s="163">
        <f t="shared" si="180"/>
        <v>0</v>
      </c>
      <c r="L461" s="163">
        <f t="shared" si="180"/>
        <v>0</v>
      </c>
    </row>
    <row r="462" spans="1:12" s="39" customFormat="1" ht="38.25" hidden="1">
      <c r="A462" s="11"/>
      <c r="B462" s="1" t="s">
        <v>60</v>
      </c>
      <c r="C462" s="30"/>
      <c r="D462" s="3" t="s">
        <v>19</v>
      </c>
      <c r="E462" s="3" t="s">
        <v>17</v>
      </c>
      <c r="F462" s="3" t="s">
        <v>627</v>
      </c>
      <c r="G462" s="3" t="s">
        <v>61</v>
      </c>
      <c r="H462" s="162">
        <f t="shared" si="181"/>
        <v>0</v>
      </c>
      <c r="I462" s="163">
        <f>I463</f>
        <v>0</v>
      </c>
      <c r="J462" s="163">
        <f t="shared" si="180"/>
        <v>0</v>
      </c>
      <c r="K462" s="163">
        <f t="shared" si="180"/>
        <v>0</v>
      </c>
      <c r="L462" s="163">
        <f t="shared" si="180"/>
        <v>0</v>
      </c>
    </row>
    <row r="463" spans="1:12" s="39" customFormat="1" ht="38.25" hidden="1">
      <c r="A463" s="11"/>
      <c r="B463" s="1" t="s">
        <v>62</v>
      </c>
      <c r="C463" s="30"/>
      <c r="D463" s="3" t="s">
        <v>19</v>
      </c>
      <c r="E463" s="3" t="s">
        <v>17</v>
      </c>
      <c r="F463" s="3" t="s">
        <v>627</v>
      </c>
      <c r="G463" s="3" t="s">
        <v>63</v>
      </c>
      <c r="H463" s="162">
        <f t="shared" si="181"/>
        <v>0</v>
      </c>
      <c r="I463" s="163">
        <v>0</v>
      </c>
      <c r="J463" s="164">
        <v>0</v>
      </c>
      <c r="K463" s="164">
        <v>0</v>
      </c>
      <c r="L463" s="164">
        <v>0</v>
      </c>
    </row>
    <row r="464" spans="1:12" s="39" customFormat="1" ht="76.5">
      <c r="A464" s="11"/>
      <c r="B464" s="39" t="s">
        <v>594</v>
      </c>
      <c r="C464" s="1"/>
      <c r="D464" s="3" t="s">
        <v>19</v>
      </c>
      <c r="E464" s="3" t="s">
        <v>17</v>
      </c>
      <c r="F464" s="3" t="s">
        <v>487</v>
      </c>
      <c r="G464" s="3"/>
      <c r="H464" s="162">
        <f>SUM(I464:L464)</f>
        <v>1302.0999999999999</v>
      </c>
      <c r="I464" s="163">
        <f t="shared" ref="I464:L466" si="182">I465</f>
        <v>0</v>
      </c>
      <c r="J464" s="163">
        <f t="shared" si="182"/>
        <v>0</v>
      </c>
      <c r="K464" s="163">
        <f>K465</f>
        <v>1302.0999999999999</v>
      </c>
      <c r="L464" s="163">
        <f>L465</f>
        <v>0</v>
      </c>
    </row>
    <row r="465" spans="1:12" s="39" customFormat="1" ht="51">
      <c r="A465" s="5"/>
      <c r="B465" s="1" t="s">
        <v>94</v>
      </c>
      <c r="C465" s="30"/>
      <c r="D465" s="3" t="s">
        <v>19</v>
      </c>
      <c r="E465" s="3" t="s">
        <v>17</v>
      </c>
      <c r="F465" s="3" t="s">
        <v>487</v>
      </c>
      <c r="G465" s="3" t="s">
        <v>79</v>
      </c>
      <c r="H465" s="162">
        <f>I465+J465+K465+L465</f>
        <v>1302.0999999999999</v>
      </c>
      <c r="I465" s="163">
        <f t="shared" si="182"/>
        <v>0</v>
      </c>
      <c r="J465" s="163">
        <f t="shared" si="182"/>
        <v>0</v>
      </c>
      <c r="K465" s="163">
        <f t="shared" si="182"/>
        <v>1302.0999999999999</v>
      </c>
      <c r="L465" s="163">
        <f t="shared" si="182"/>
        <v>0</v>
      </c>
    </row>
    <row r="466" spans="1:12" s="39" customFormat="1">
      <c r="A466" s="5"/>
      <c r="B466" s="1" t="s">
        <v>35</v>
      </c>
      <c r="C466" s="30"/>
      <c r="D466" s="3" t="s">
        <v>19</v>
      </c>
      <c r="E466" s="3" t="s">
        <v>17</v>
      </c>
      <c r="F466" s="3" t="s">
        <v>487</v>
      </c>
      <c r="G466" s="3" t="s">
        <v>80</v>
      </c>
      <c r="H466" s="162">
        <f>I466+J466+K466+L466</f>
        <v>1302.0999999999999</v>
      </c>
      <c r="I466" s="163">
        <f t="shared" si="182"/>
        <v>0</v>
      </c>
      <c r="J466" s="163">
        <f t="shared" si="182"/>
        <v>0</v>
      </c>
      <c r="K466" s="163">
        <f t="shared" si="182"/>
        <v>1302.0999999999999</v>
      </c>
      <c r="L466" s="163">
        <f t="shared" si="182"/>
        <v>0</v>
      </c>
    </row>
    <row r="467" spans="1:12" s="39" customFormat="1" ht="51">
      <c r="A467" s="5"/>
      <c r="B467" s="1" t="s">
        <v>95</v>
      </c>
      <c r="C467" s="30"/>
      <c r="D467" s="3" t="s">
        <v>19</v>
      </c>
      <c r="E467" s="3" t="s">
        <v>17</v>
      </c>
      <c r="F467" s="3" t="s">
        <v>487</v>
      </c>
      <c r="G467" s="3" t="s">
        <v>96</v>
      </c>
      <c r="H467" s="162">
        <f>I467+J467+K467+L467</f>
        <v>1302.0999999999999</v>
      </c>
      <c r="I467" s="163">
        <v>0</v>
      </c>
      <c r="J467" s="163">
        <v>0</v>
      </c>
      <c r="K467" s="163">
        <f>1302.1</f>
        <v>1302.0999999999999</v>
      </c>
      <c r="L467" s="163">
        <v>0</v>
      </c>
    </row>
    <row r="468" spans="1:12" ht="51">
      <c r="A468" s="5"/>
      <c r="B468" s="39" t="s">
        <v>595</v>
      </c>
      <c r="C468" s="1"/>
      <c r="D468" s="3" t="s">
        <v>19</v>
      </c>
      <c r="E468" s="3" t="s">
        <v>17</v>
      </c>
      <c r="F468" s="3" t="s">
        <v>596</v>
      </c>
      <c r="G468" s="3"/>
      <c r="H468" s="162">
        <f>SUM(I468:L468)</f>
        <v>13.2</v>
      </c>
      <c r="I468" s="163">
        <f>I469</f>
        <v>13.2</v>
      </c>
      <c r="J468" s="163">
        <v>0</v>
      </c>
      <c r="K468" s="163">
        <v>0</v>
      </c>
      <c r="L468" s="163">
        <v>0</v>
      </c>
    </row>
    <row r="469" spans="1:12" ht="51">
      <c r="A469" s="5"/>
      <c r="B469" s="1" t="s">
        <v>94</v>
      </c>
      <c r="C469" s="30"/>
      <c r="D469" s="3" t="s">
        <v>19</v>
      </c>
      <c r="E469" s="3" t="s">
        <v>17</v>
      </c>
      <c r="F469" s="3" t="s">
        <v>596</v>
      </c>
      <c r="G469" s="3" t="s">
        <v>79</v>
      </c>
      <c r="H469" s="162">
        <f t="shared" ref="H469:H471" si="183">I469+J469+K469+L469</f>
        <v>13.2</v>
      </c>
      <c r="I469" s="163">
        <f t="shared" ref="I469:L470" si="184">I470</f>
        <v>13.2</v>
      </c>
      <c r="J469" s="163">
        <f t="shared" si="184"/>
        <v>0</v>
      </c>
      <c r="K469" s="163">
        <f t="shared" si="184"/>
        <v>0</v>
      </c>
      <c r="L469" s="163">
        <f t="shared" si="184"/>
        <v>0</v>
      </c>
    </row>
    <row r="470" spans="1:12">
      <c r="A470" s="5"/>
      <c r="B470" s="1" t="s">
        <v>35</v>
      </c>
      <c r="C470" s="30"/>
      <c r="D470" s="3" t="s">
        <v>19</v>
      </c>
      <c r="E470" s="3" t="s">
        <v>17</v>
      </c>
      <c r="F470" s="3" t="s">
        <v>596</v>
      </c>
      <c r="G470" s="3" t="s">
        <v>80</v>
      </c>
      <c r="H470" s="162">
        <f t="shared" si="183"/>
        <v>13.2</v>
      </c>
      <c r="I470" s="163">
        <f t="shared" si="184"/>
        <v>13.2</v>
      </c>
      <c r="J470" s="163">
        <f t="shared" si="184"/>
        <v>0</v>
      </c>
      <c r="K470" s="163">
        <f t="shared" si="184"/>
        <v>0</v>
      </c>
      <c r="L470" s="163">
        <f t="shared" si="184"/>
        <v>0</v>
      </c>
    </row>
    <row r="471" spans="1:12" ht="51">
      <c r="A471" s="5"/>
      <c r="B471" s="1" t="s">
        <v>95</v>
      </c>
      <c r="C471" s="30"/>
      <c r="D471" s="3" t="s">
        <v>19</v>
      </c>
      <c r="E471" s="3" t="s">
        <v>17</v>
      </c>
      <c r="F471" s="3" t="s">
        <v>596</v>
      </c>
      <c r="G471" s="3" t="s">
        <v>96</v>
      </c>
      <c r="H471" s="162">
        <f t="shared" si="183"/>
        <v>13.2</v>
      </c>
      <c r="I471" s="163">
        <f>13.2</f>
        <v>13.2</v>
      </c>
      <c r="J471" s="163">
        <v>0</v>
      </c>
      <c r="K471" s="163">
        <v>0</v>
      </c>
      <c r="L471" s="163">
        <v>0</v>
      </c>
    </row>
    <row r="472" spans="1:12" s="39" customFormat="1" ht="89.25">
      <c r="A472" s="11"/>
      <c r="B472" s="15" t="s">
        <v>135</v>
      </c>
      <c r="C472" s="7"/>
      <c r="D472" s="3" t="s">
        <v>19</v>
      </c>
      <c r="E472" s="3" t="s">
        <v>17</v>
      </c>
      <c r="F472" s="3" t="s">
        <v>380</v>
      </c>
      <c r="G472" s="3"/>
      <c r="H472" s="162">
        <f>I472+J472+K472+L472</f>
        <v>3001.6</v>
      </c>
      <c r="I472" s="163">
        <f>I473+I476</f>
        <v>3001.6</v>
      </c>
      <c r="J472" s="163">
        <f t="shared" ref="J472:L472" si="185">J477</f>
        <v>0</v>
      </c>
      <c r="K472" s="163">
        <f t="shared" si="185"/>
        <v>0</v>
      </c>
      <c r="L472" s="163">
        <f t="shared" si="185"/>
        <v>0</v>
      </c>
    </row>
    <row r="473" spans="1:12" s="39" customFormat="1" ht="25.5">
      <c r="A473" s="11"/>
      <c r="B473" s="1" t="s">
        <v>58</v>
      </c>
      <c r="C473" s="1"/>
      <c r="D473" s="3" t="s">
        <v>19</v>
      </c>
      <c r="E473" s="3" t="s">
        <v>17</v>
      </c>
      <c r="F473" s="3" t="s">
        <v>380</v>
      </c>
      <c r="G473" s="3" t="s">
        <v>59</v>
      </c>
      <c r="H473" s="162">
        <f t="shared" ref="H473:H475" si="186">SUM(I473:L473)</f>
        <v>2619.6</v>
      </c>
      <c r="I473" s="163">
        <f>I474</f>
        <v>2619.6</v>
      </c>
      <c r="J473" s="163">
        <f t="shared" ref="J473:L474" si="187">J474</f>
        <v>0</v>
      </c>
      <c r="K473" s="163">
        <f t="shared" si="187"/>
        <v>0</v>
      </c>
      <c r="L473" s="163">
        <f t="shared" si="187"/>
        <v>0</v>
      </c>
    </row>
    <row r="474" spans="1:12" s="39" customFormat="1" ht="38.25">
      <c r="A474" s="11"/>
      <c r="B474" s="1" t="s">
        <v>60</v>
      </c>
      <c r="C474" s="1"/>
      <c r="D474" s="3" t="s">
        <v>19</v>
      </c>
      <c r="E474" s="3" t="s">
        <v>17</v>
      </c>
      <c r="F474" s="3" t="s">
        <v>380</v>
      </c>
      <c r="G474" s="3" t="s">
        <v>61</v>
      </c>
      <c r="H474" s="162">
        <f t="shared" si="186"/>
        <v>2619.6</v>
      </c>
      <c r="I474" s="163">
        <f>I475</f>
        <v>2619.6</v>
      </c>
      <c r="J474" s="163">
        <f t="shared" si="187"/>
        <v>0</v>
      </c>
      <c r="K474" s="163">
        <f t="shared" si="187"/>
        <v>0</v>
      </c>
      <c r="L474" s="163">
        <f t="shared" si="187"/>
        <v>0</v>
      </c>
    </row>
    <row r="475" spans="1:12" s="39" customFormat="1" ht="38.25">
      <c r="A475" s="11"/>
      <c r="B475" s="1" t="s">
        <v>62</v>
      </c>
      <c r="C475" s="1"/>
      <c r="D475" s="3" t="s">
        <v>19</v>
      </c>
      <c r="E475" s="3" t="s">
        <v>17</v>
      </c>
      <c r="F475" s="3" t="s">
        <v>380</v>
      </c>
      <c r="G475" s="3" t="s">
        <v>63</v>
      </c>
      <c r="H475" s="162">
        <f t="shared" si="186"/>
        <v>2619.6</v>
      </c>
      <c r="I475" s="163">
        <f>490+629+825+675.6</f>
        <v>2619.6</v>
      </c>
      <c r="J475" s="164">
        <v>0</v>
      </c>
      <c r="K475" s="164">
        <v>0</v>
      </c>
      <c r="L475" s="164">
        <v>0</v>
      </c>
    </row>
    <row r="476" spans="1:12" ht="51">
      <c r="A476" s="5"/>
      <c r="B476" s="1" t="s">
        <v>94</v>
      </c>
      <c r="C476" s="30"/>
      <c r="D476" s="3" t="s">
        <v>19</v>
      </c>
      <c r="E476" s="3" t="s">
        <v>17</v>
      </c>
      <c r="F476" s="3" t="s">
        <v>380</v>
      </c>
      <c r="G476" s="3" t="s">
        <v>79</v>
      </c>
      <c r="H476" s="162">
        <f t="shared" ref="H476:H478" si="188">I476+J476+K476+L476</f>
        <v>382.00000000000011</v>
      </c>
      <c r="I476" s="163">
        <f t="shared" ref="I476:L477" si="189">I477</f>
        <v>382.00000000000011</v>
      </c>
      <c r="J476" s="163">
        <f t="shared" si="189"/>
        <v>0</v>
      </c>
      <c r="K476" s="163">
        <f t="shared" si="189"/>
        <v>0</v>
      </c>
      <c r="L476" s="163">
        <f t="shared" si="189"/>
        <v>0</v>
      </c>
    </row>
    <row r="477" spans="1:12">
      <c r="A477" s="5"/>
      <c r="B477" s="1" t="s">
        <v>35</v>
      </c>
      <c r="C477" s="30"/>
      <c r="D477" s="3" t="s">
        <v>19</v>
      </c>
      <c r="E477" s="3" t="s">
        <v>17</v>
      </c>
      <c r="F477" s="3" t="s">
        <v>380</v>
      </c>
      <c r="G477" s="3" t="s">
        <v>80</v>
      </c>
      <c r="H477" s="162">
        <f t="shared" si="188"/>
        <v>382.00000000000011</v>
      </c>
      <c r="I477" s="163">
        <f t="shared" si="189"/>
        <v>382.00000000000011</v>
      </c>
      <c r="J477" s="163">
        <f t="shared" si="189"/>
        <v>0</v>
      </c>
      <c r="K477" s="163">
        <f t="shared" si="189"/>
        <v>0</v>
      </c>
      <c r="L477" s="163">
        <f t="shared" si="189"/>
        <v>0</v>
      </c>
    </row>
    <row r="478" spans="1:12" ht="51">
      <c r="A478" s="5"/>
      <c r="B478" s="1" t="s">
        <v>95</v>
      </c>
      <c r="C478" s="30"/>
      <c r="D478" s="3" t="s">
        <v>19</v>
      </c>
      <c r="E478" s="3" t="s">
        <v>17</v>
      </c>
      <c r="F478" s="3" t="s">
        <v>380</v>
      </c>
      <c r="G478" s="3" t="s">
        <v>96</v>
      </c>
      <c r="H478" s="162">
        <f t="shared" si="188"/>
        <v>382.00000000000011</v>
      </c>
      <c r="I478" s="163">
        <f>-1315.3+207.4+215.5+135.6+96.8+161.6+190.2+65.5+120.6+504.1</f>
        <v>382.00000000000011</v>
      </c>
      <c r="J478" s="164">
        <v>0</v>
      </c>
      <c r="K478" s="164">
        <v>0</v>
      </c>
      <c r="L478" s="164">
        <v>0</v>
      </c>
    </row>
    <row r="479" spans="1:12" s="39" customFormat="1" hidden="1">
      <c r="A479" s="11"/>
      <c r="B479" s="6" t="s">
        <v>488</v>
      </c>
      <c r="C479" s="2"/>
      <c r="D479" s="3" t="s">
        <v>19</v>
      </c>
      <c r="E479" s="3" t="s">
        <v>17</v>
      </c>
      <c r="F479" s="3" t="s">
        <v>248</v>
      </c>
      <c r="G479" s="4"/>
      <c r="H479" s="162">
        <f>I479</f>
        <v>0</v>
      </c>
      <c r="I479" s="163">
        <f>I480</f>
        <v>0</v>
      </c>
      <c r="J479" s="163">
        <f t="shared" ref="J479:L482" si="190">J480</f>
        <v>0</v>
      </c>
      <c r="K479" s="163">
        <f t="shared" si="190"/>
        <v>0</v>
      </c>
      <c r="L479" s="163">
        <f t="shared" si="190"/>
        <v>0</v>
      </c>
    </row>
    <row r="480" spans="1:12" s="39" customFormat="1" hidden="1">
      <c r="A480" s="11"/>
      <c r="B480" s="1" t="s">
        <v>258</v>
      </c>
      <c r="C480" s="2"/>
      <c r="D480" s="3" t="s">
        <v>19</v>
      </c>
      <c r="E480" s="3" t="s">
        <v>17</v>
      </c>
      <c r="F480" s="3" t="s">
        <v>257</v>
      </c>
      <c r="G480" s="4"/>
      <c r="H480" s="162">
        <f>I480</f>
        <v>0</v>
      </c>
      <c r="I480" s="163">
        <f>I481</f>
        <v>0</v>
      </c>
      <c r="J480" s="163">
        <f t="shared" si="190"/>
        <v>0</v>
      </c>
      <c r="K480" s="163">
        <f t="shared" si="190"/>
        <v>0</v>
      </c>
      <c r="L480" s="163">
        <f t="shared" si="190"/>
        <v>0</v>
      </c>
    </row>
    <row r="481" spans="1:12" s="39" customFormat="1" ht="25.5" hidden="1">
      <c r="A481" s="11"/>
      <c r="B481" s="1" t="s">
        <v>58</v>
      </c>
      <c r="C481" s="1"/>
      <c r="D481" s="3" t="s">
        <v>19</v>
      </c>
      <c r="E481" s="3" t="s">
        <v>17</v>
      </c>
      <c r="F481" s="3" t="s">
        <v>257</v>
      </c>
      <c r="G481" s="3" t="s">
        <v>59</v>
      </c>
      <c r="H481" s="162">
        <f t="shared" ref="H481:H483" si="191">SUM(I481:L481)</f>
        <v>0</v>
      </c>
      <c r="I481" s="163">
        <f>I482</f>
        <v>0</v>
      </c>
      <c r="J481" s="163">
        <f t="shared" si="190"/>
        <v>0</v>
      </c>
      <c r="K481" s="163">
        <f t="shared" si="190"/>
        <v>0</v>
      </c>
      <c r="L481" s="163">
        <f t="shared" si="190"/>
        <v>0</v>
      </c>
    </row>
    <row r="482" spans="1:12" s="39" customFormat="1" ht="38.25" hidden="1">
      <c r="A482" s="11"/>
      <c r="B482" s="1" t="s">
        <v>60</v>
      </c>
      <c r="C482" s="1"/>
      <c r="D482" s="3" t="s">
        <v>19</v>
      </c>
      <c r="E482" s="3" t="s">
        <v>17</v>
      </c>
      <c r="F482" s="3" t="s">
        <v>257</v>
      </c>
      <c r="G482" s="3" t="s">
        <v>61</v>
      </c>
      <c r="H482" s="162">
        <f t="shared" si="191"/>
        <v>0</v>
      </c>
      <c r="I482" s="163">
        <f>I483</f>
        <v>0</v>
      </c>
      <c r="J482" s="163">
        <f t="shared" si="190"/>
        <v>0</v>
      </c>
      <c r="K482" s="163">
        <f t="shared" si="190"/>
        <v>0</v>
      </c>
      <c r="L482" s="163">
        <f t="shared" si="190"/>
        <v>0</v>
      </c>
    </row>
    <row r="483" spans="1:12" s="39" customFormat="1" ht="38.25" hidden="1">
      <c r="A483" s="11"/>
      <c r="B483" s="1" t="s">
        <v>62</v>
      </c>
      <c r="C483" s="1"/>
      <c r="D483" s="3" t="s">
        <v>19</v>
      </c>
      <c r="E483" s="3" t="s">
        <v>17</v>
      </c>
      <c r="F483" s="3" t="s">
        <v>257</v>
      </c>
      <c r="G483" s="3" t="s">
        <v>63</v>
      </c>
      <c r="H483" s="162">
        <f t="shared" si="191"/>
        <v>0</v>
      </c>
      <c r="I483" s="163">
        <v>0</v>
      </c>
      <c r="J483" s="164">
        <v>0</v>
      </c>
      <c r="K483" s="164">
        <v>0</v>
      </c>
      <c r="L483" s="164">
        <v>0</v>
      </c>
    </row>
    <row r="484" spans="1:12" s="39" customFormat="1" ht="25.5">
      <c r="A484" s="5"/>
      <c r="B484" s="6" t="s">
        <v>28</v>
      </c>
      <c r="C484" s="2"/>
      <c r="D484" s="4" t="s">
        <v>19</v>
      </c>
      <c r="E484" s="4" t="s">
        <v>19</v>
      </c>
      <c r="F484" s="4"/>
      <c r="G484" s="4"/>
      <c r="H484" s="162">
        <f>I484+J484+K484+L484</f>
        <v>702.7</v>
      </c>
      <c r="I484" s="162">
        <f>I489+I503+I516+I485+I520</f>
        <v>702.7</v>
      </c>
      <c r="J484" s="162">
        <f>J489+J503+J516+J485+J520</f>
        <v>0</v>
      </c>
      <c r="K484" s="162">
        <f>K489+K503+K516+K485+K520</f>
        <v>0</v>
      </c>
      <c r="L484" s="162">
        <f>L489+L503+L516+L485+L520</f>
        <v>0</v>
      </c>
    </row>
    <row r="485" spans="1:12" s="39" customFormat="1" ht="63.75" hidden="1">
      <c r="A485" s="11"/>
      <c r="B485" s="1" t="s">
        <v>105</v>
      </c>
      <c r="C485" s="18"/>
      <c r="D485" s="3" t="s">
        <v>19</v>
      </c>
      <c r="E485" s="3" t="s">
        <v>19</v>
      </c>
      <c r="F485" s="3" t="s">
        <v>227</v>
      </c>
      <c r="G485" s="3"/>
      <c r="H485" s="162">
        <f>I485+J485+K485+L485</f>
        <v>0</v>
      </c>
      <c r="I485" s="163">
        <f>I486</f>
        <v>0</v>
      </c>
      <c r="J485" s="163">
        <f>J487</f>
        <v>0</v>
      </c>
      <c r="K485" s="163">
        <f>K487</f>
        <v>0</v>
      </c>
      <c r="L485" s="163">
        <f>L487</f>
        <v>0</v>
      </c>
    </row>
    <row r="486" spans="1:12" s="39" customFormat="1" ht="76.5" hidden="1">
      <c r="A486" s="11"/>
      <c r="B486" s="1" t="s">
        <v>484</v>
      </c>
      <c r="C486" s="18"/>
      <c r="D486" s="3" t="s">
        <v>485</v>
      </c>
      <c r="E486" s="3" t="s">
        <v>19</v>
      </c>
      <c r="F486" s="3" t="s">
        <v>483</v>
      </c>
      <c r="G486" s="3"/>
      <c r="H486" s="162">
        <f>SUM(I486:L486)</f>
        <v>0</v>
      </c>
      <c r="I486" s="163">
        <f>I487</f>
        <v>0</v>
      </c>
      <c r="J486" s="163">
        <f t="shared" ref="J486:L487" si="192">J487</f>
        <v>0</v>
      </c>
      <c r="K486" s="163">
        <f t="shared" si="192"/>
        <v>0</v>
      </c>
      <c r="L486" s="163">
        <f t="shared" si="192"/>
        <v>0</v>
      </c>
    </row>
    <row r="487" spans="1:12" s="39" customFormat="1" hidden="1">
      <c r="A487" s="11"/>
      <c r="B487" s="1" t="s">
        <v>73</v>
      </c>
      <c r="C487" s="18"/>
      <c r="D487" s="3" t="s">
        <v>19</v>
      </c>
      <c r="E487" s="3" t="s">
        <v>19</v>
      </c>
      <c r="F487" s="3" t="s">
        <v>483</v>
      </c>
      <c r="G487" s="3" t="s">
        <v>74</v>
      </c>
      <c r="H487" s="162">
        <f>I487+J487+K487+L487</f>
        <v>0</v>
      </c>
      <c r="I487" s="163">
        <f>I488</f>
        <v>0</v>
      </c>
      <c r="J487" s="163">
        <f t="shared" si="192"/>
        <v>0</v>
      </c>
      <c r="K487" s="163">
        <f t="shared" si="192"/>
        <v>0</v>
      </c>
      <c r="L487" s="163">
        <f t="shared" si="192"/>
        <v>0</v>
      </c>
    </row>
    <row r="488" spans="1:12" s="39" customFormat="1" ht="63.75" hidden="1">
      <c r="A488" s="11"/>
      <c r="B488" s="1" t="s">
        <v>81</v>
      </c>
      <c r="C488" s="18"/>
      <c r="D488" s="3" t="s">
        <v>19</v>
      </c>
      <c r="E488" s="3" t="s">
        <v>19</v>
      </c>
      <c r="F488" s="3" t="s">
        <v>483</v>
      </c>
      <c r="G488" s="3" t="s">
        <v>82</v>
      </c>
      <c r="H488" s="162">
        <f>I488+J488+K488+L488</f>
        <v>0</v>
      </c>
      <c r="I488" s="163">
        <v>0</v>
      </c>
      <c r="J488" s="163">
        <v>0</v>
      </c>
      <c r="K488" s="163">
        <v>0</v>
      </c>
      <c r="L488" s="163">
        <v>0</v>
      </c>
    </row>
    <row r="489" spans="1:12" ht="51" hidden="1">
      <c r="A489" s="11"/>
      <c r="B489" s="1" t="s">
        <v>129</v>
      </c>
      <c r="C489" s="16"/>
      <c r="D489" s="3" t="s">
        <v>19</v>
      </c>
      <c r="E489" s="3" t="s">
        <v>19</v>
      </c>
      <c r="F489" s="3" t="s">
        <v>175</v>
      </c>
      <c r="G489" s="3"/>
      <c r="H489" s="162">
        <f t="shared" ref="H489:H491" si="193">I489+J489+K489+L489</f>
        <v>0</v>
      </c>
      <c r="I489" s="163">
        <f>I491</f>
        <v>0</v>
      </c>
      <c r="J489" s="163">
        <f t="shared" ref="J489:L489" si="194">J491</f>
        <v>0</v>
      </c>
      <c r="K489" s="163">
        <f t="shared" si="194"/>
        <v>0</v>
      </c>
      <c r="L489" s="163">
        <f t="shared" si="194"/>
        <v>0</v>
      </c>
    </row>
    <row r="490" spans="1:12" ht="89.25" hidden="1">
      <c r="A490" s="11"/>
      <c r="B490" s="1" t="s">
        <v>486</v>
      </c>
      <c r="C490" s="16"/>
      <c r="D490" s="3" t="s">
        <v>19</v>
      </c>
      <c r="E490" s="3" t="s">
        <v>19</v>
      </c>
      <c r="F490" s="3" t="s">
        <v>176</v>
      </c>
      <c r="G490" s="3"/>
      <c r="H490" s="162">
        <f t="shared" si="193"/>
        <v>0</v>
      </c>
      <c r="I490" s="163">
        <f>I491</f>
        <v>0</v>
      </c>
      <c r="J490" s="163">
        <f t="shared" ref="J490:L490" si="195">J491</f>
        <v>0</v>
      </c>
      <c r="K490" s="163">
        <f t="shared" si="195"/>
        <v>0</v>
      </c>
      <c r="L490" s="163">
        <f t="shared" si="195"/>
        <v>0</v>
      </c>
    </row>
    <row r="491" spans="1:12" s="39" customFormat="1" ht="114.75" hidden="1">
      <c r="A491" s="11"/>
      <c r="B491" s="1" t="s">
        <v>145</v>
      </c>
      <c r="C491" s="2"/>
      <c r="D491" s="3" t="s">
        <v>19</v>
      </c>
      <c r="E491" s="3" t="s">
        <v>19</v>
      </c>
      <c r="F491" s="3" t="s">
        <v>381</v>
      </c>
      <c r="G491" s="3"/>
      <c r="H491" s="162">
        <f t="shared" si="193"/>
        <v>0</v>
      </c>
      <c r="I491" s="163">
        <f>I492+I496+I500</f>
        <v>0</v>
      </c>
      <c r="J491" s="163">
        <f>J492+J496+J500</f>
        <v>0</v>
      </c>
      <c r="K491" s="163">
        <f>K492+K496+K500</f>
        <v>0</v>
      </c>
      <c r="L491" s="163">
        <f>L492+L496+L500</f>
        <v>0</v>
      </c>
    </row>
    <row r="492" spans="1:12" s="39" customFormat="1" ht="89.25" hidden="1">
      <c r="A492" s="11"/>
      <c r="B492" s="1" t="s">
        <v>56</v>
      </c>
      <c r="C492" s="2"/>
      <c r="D492" s="3" t="s">
        <v>19</v>
      </c>
      <c r="E492" s="3" t="s">
        <v>19</v>
      </c>
      <c r="F492" s="3" t="s">
        <v>381</v>
      </c>
      <c r="G492" s="3" t="s">
        <v>57</v>
      </c>
      <c r="H492" s="162">
        <f>H493</f>
        <v>0</v>
      </c>
      <c r="I492" s="163">
        <f>I493</f>
        <v>0</v>
      </c>
      <c r="J492" s="163">
        <f>J493</f>
        <v>0</v>
      </c>
      <c r="K492" s="163">
        <f>K493</f>
        <v>0</v>
      </c>
      <c r="L492" s="163">
        <f>L493</f>
        <v>0</v>
      </c>
    </row>
    <row r="493" spans="1:12" s="39" customFormat="1" ht="25.5" hidden="1">
      <c r="A493" s="11"/>
      <c r="B493" s="1" t="s">
        <v>69</v>
      </c>
      <c r="C493" s="2"/>
      <c r="D493" s="3" t="s">
        <v>19</v>
      </c>
      <c r="E493" s="3" t="s">
        <v>19</v>
      </c>
      <c r="F493" s="3" t="s">
        <v>381</v>
      </c>
      <c r="G493" s="3" t="s">
        <v>70</v>
      </c>
      <c r="H493" s="162">
        <f t="shared" ref="H493:H502" si="196">SUM(I493:L493)</f>
        <v>0</v>
      </c>
      <c r="I493" s="163">
        <f>I494+I495</f>
        <v>0</v>
      </c>
      <c r="J493" s="163">
        <f>J494+J495</f>
        <v>0</v>
      </c>
      <c r="K493" s="163">
        <f>K494+K495</f>
        <v>0</v>
      </c>
      <c r="L493" s="163">
        <f>L494+L495</f>
        <v>0</v>
      </c>
    </row>
    <row r="494" spans="1:12" s="39" customFormat="1" ht="51" hidden="1">
      <c r="A494" s="11"/>
      <c r="B494" s="1" t="s">
        <v>92</v>
      </c>
      <c r="C494" s="2"/>
      <c r="D494" s="3" t="s">
        <v>19</v>
      </c>
      <c r="E494" s="3" t="s">
        <v>19</v>
      </c>
      <c r="F494" s="3" t="s">
        <v>381</v>
      </c>
      <c r="G494" s="3" t="s">
        <v>71</v>
      </c>
      <c r="H494" s="162">
        <f t="shared" si="196"/>
        <v>0</v>
      </c>
      <c r="I494" s="163">
        <v>0</v>
      </c>
      <c r="J494" s="164">
        <v>0</v>
      </c>
      <c r="K494" s="164">
        <v>0</v>
      </c>
      <c r="L494" s="164">
        <v>0</v>
      </c>
    </row>
    <row r="495" spans="1:12" s="39" customFormat="1" ht="38.25" hidden="1">
      <c r="A495" s="11"/>
      <c r="B495" s="1" t="s">
        <v>93</v>
      </c>
      <c r="C495" s="2"/>
      <c r="D495" s="3" t="s">
        <v>19</v>
      </c>
      <c r="E495" s="3" t="s">
        <v>19</v>
      </c>
      <c r="F495" s="3" t="s">
        <v>381</v>
      </c>
      <c r="G495" s="3" t="s">
        <v>72</v>
      </c>
      <c r="H495" s="162">
        <f t="shared" si="196"/>
        <v>0</v>
      </c>
      <c r="I495" s="163">
        <v>0</v>
      </c>
      <c r="J495" s="164">
        <v>0</v>
      </c>
      <c r="K495" s="164">
        <v>0</v>
      </c>
      <c r="L495" s="164">
        <v>0</v>
      </c>
    </row>
    <row r="496" spans="1:12" s="39" customFormat="1" ht="38.25" hidden="1">
      <c r="A496" s="11"/>
      <c r="B496" s="1" t="s">
        <v>97</v>
      </c>
      <c r="C496" s="2"/>
      <c r="D496" s="3" t="s">
        <v>19</v>
      </c>
      <c r="E496" s="3" t="s">
        <v>19</v>
      </c>
      <c r="F496" s="3" t="s">
        <v>381</v>
      </c>
      <c r="G496" s="3" t="s">
        <v>59</v>
      </c>
      <c r="H496" s="162">
        <f t="shared" si="196"/>
        <v>0</v>
      </c>
      <c r="I496" s="163">
        <f>I497</f>
        <v>0</v>
      </c>
      <c r="J496" s="163">
        <f>J497</f>
        <v>0</v>
      </c>
      <c r="K496" s="163">
        <f>K497</f>
        <v>0</v>
      </c>
      <c r="L496" s="163">
        <f>L497</f>
        <v>0</v>
      </c>
    </row>
    <row r="497" spans="1:12" s="39" customFormat="1" ht="38.25" hidden="1">
      <c r="A497" s="11"/>
      <c r="B497" s="1" t="s">
        <v>60</v>
      </c>
      <c r="C497" s="2"/>
      <c r="D497" s="3" t="s">
        <v>19</v>
      </c>
      <c r="E497" s="3" t="s">
        <v>19</v>
      </c>
      <c r="F497" s="3" t="s">
        <v>381</v>
      </c>
      <c r="G497" s="3" t="s">
        <v>61</v>
      </c>
      <c r="H497" s="162">
        <f t="shared" si="196"/>
        <v>0</v>
      </c>
      <c r="I497" s="163">
        <f>I499+I498</f>
        <v>0</v>
      </c>
      <c r="J497" s="163">
        <f>J499</f>
        <v>0</v>
      </c>
      <c r="K497" s="163">
        <f>K499</f>
        <v>0</v>
      </c>
      <c r="L497" s="163">
        <f>L499</f>
        <v>0</v>
      </c>
    </row>
    <row r="498" spans="1:12" s="39" customFormat="1" ht="38.25" hidden="1">
      <c r="A498" s="11"/>
      <c r="B498" s="1" t="s">
        <v>65</v>
      </c>
      <c r="C498" s="2"/>
      <c r="D498" s="3" t="s">
        <v>19</v>
      </c>
      <c r="E498" s="3" t="s">
        <v>19</v>
      </c>
      <c r="F498" s="3" t="s">
        <v>381</v>
      </c>
      <c r="G498" s="3" t="s">
        <v>64</v>
      </c>
      <c r="H498" s="162">
        <f t="shared" si="196"/>
        <v>0</v>
      </c>
      <c r="I498" s="163">
        <v>0</v>
      </c>
      <c r="J498" s="164">
        <v>0</v>
      </c>
      <c r="K498" s="164">
        <v>0</v>
      </c>
      <c r="L498" s="164">
        <v>0</v>
      </c>
    </row>
    <row r="499" spans="1:12" s="39" customFormat="1" ht="38.25" hidden="1">
      <c r="A499" s="11"/>
      <c r="B499" s="1" t="s">
        <v>62</v>
      </c>
      <c r="C499" s="2"/>
      <c r="D499" s="3" t="s">
        <v>19</v>
      </c>
      <c r="E499" s="3" t="s">
        <v>19</v>
      </c>
      <c r="F499" s="3" t="s">
        <v>381</v>
      </c>
      <c r="G499" s="3" t="s">
        <v>63</v>
      </c>
      <c r="H499" s="162">
        <f t="shared" si="196"/>
        <v>0</v>
      </c>
      <c r="I499" s="163">
        <v>0</v>
      </c>
      <c r="J499" s="164">
        <v>0</v>
      </c>
      <c r="K499" s="164">
        <v>0</v>
      </c>
      <c r="L499" s="164">
        <v>0</v>
      </c>
    </row>
    <row r="500" spans="1:12" s="39" customFormat="1" hidden="1">
      <c r="A500" s="11"/>
      <c r="B500" s="1" t="s">
        <v>73</v>
      </c>
      <c r="C500" s="2"/>
      <c r="D500" s="3" t="s">
        <v>19</v>
      </c>
      <c r="E500" s="3" t="s">
        <v>19</v>
      </c>
      <c r="F500" s="3" t="s">
        <v>381</v>
      </c>
      <c r="G500" s="3" t="s">
        <v>74</v>
      </c>
      <c r="H500" s="162">
        <f t="shared" si="196"/>
        <v>0</v>
      </c>
      <c r="I500" s="163">
        <f>I501</f>
        <v>0</v>
      </c>
      <c r="J500" s="163">
        <f t="shared" ref="J500:L501" si="197">J501</f>
        <v>0</v>
      </c>
      <c r="K500" s="163">
        <f t="shared" si="197"/>
        <v>0</v>
      </c>
      <c r="L500" s="163">
        <f t="shared" si="197"/>
        <v>0</v>
      </c>
    </row>
    <row r="501" spans="1:12" s="39" customFormat="1" ht="25.5" hidden="1">
      <c r="A501" s="11"/>
      <c r="B501" s="1" t="s">
        <v>75</v>
      </c>
      <c r="C501" s="2"/>
      <c r="D501" s="3" t="s">
        <v>19</v>
      </c>
      <c r="E501" s="3" t="s">
        <v>19</v>
      </c>
      <c r="F501" s="3" t="s">
        <v>381</v>
      </c>
      <c r="G501" s="3" t="s">
        <v>76</v>
      </c>
      <c r="H501" s="162">
        <f t="shared" si="196"/>
        <v>0</v>
      </c>
      <c r="I501" s="163">
        <f>I502</f>
        <v>0</v>
      </c>
      <c r="J501" s="163">
        <f t="shared" si="197"/>
        <v>0</v>
      </c>
      <c r="K501" s="163">
        <f t="shared" si="197"/>
        <v>0</v>
      </c>
      <c r="L501" s="163">
        <f t="shared" si="197"/>
        <v>0</v>
      </c>
    </row>
    <row r="502" spans="1:12" s="39" customFormat="1" ht="25.5" hidden="1">
      <c r="A502" s="11"/>
      <c r="B502" s="1" t="s">
        <v>77</v>
      </c>
      <c r="C502" s="2"/>
      <c r="D502" s="3" t="s">
        <v>19</v>
      </c>
      <c r="E502" s="3" t="s">
        <v>19</v>
      </c>
      <c r="F502" s="3" t="s">
        <v>381</v>
      </c>
      <c r="G502" s="3" t="s">
        <v>78</v>
      </c>
      <c r="H502" s="162">
        <f t="shared" si="196"/>
        <v>0</v>
      </c>
      <c r="I502" s="163">
        <v>0</v>
      </c>
      <c r="J502" s="164">
        <v>0</v>
      </c>
      <c r="K502" s="164">
        <v>0</v>
      </c>
      <c r="L502" s="164">
        <v>0</v>
      </c>
    </row>
    <row r="503" spans="1:12" ht="63.75" hidden="1">
      <c r="A503" s="11"/>
      <c r="B503" s="1" t="s">
        <v>465</v>
      </c>
      <c r="C503" s="16"/>
      <c r="D503" s="3" t="s">
        <v>19</v>
      </c>
      <c r="E503" s="3" t="s">
        <v>19</v>
      </c>
      <c r="F503" s="3" t="s">
        <v>214</v>
      </c>
      <c r="G503" s="3"/>
      <c r="H503" s="163">
        <f t="shared" ref="H503:H504" si="198">I503+J503+K503+L503</f>
        <v>0</v>
      </c>
      <c r="I503" s="163">
        <f>I504</f>
        <v>0</v>
      </c>
      <c r="J503" s="163">
        <f>J504</f>
        <v>0</v>
      </c>
      <c r="K503" s="163">
        <f>K504</f>
        <v>0</v>
      </c>
      <c r="L503" s="163">
        <f>L504</f>
        <v>0</v>
      </c>
    </row>
    <row r="504" spans="1:12" s="39" customFormat="1" ht="114.75" hidden="1">
      <c r="A504" s="11"/>
      <c r="B504" s="1" t="s">
        <v>482</v>
      </c>
      <c r="C504" s="2"/>
      <c r="D504" s="3" t="s">
        <v>19</v>
      </c>
      <c r="E504" s="3" t="s">
        <v>19</v>
      </c>
      <c r="F504" s="3" t="s">
        <v>382</v>
      </c>
      <c r="G504" s="3"/>
      <c r="H504" s="162">
        <f t="shared" si="198"/>
        <v>0</v>
      </c>
      <c r="I504" s="163">
        <f>I505+I509+I513</f>
        <v>0</v>
      </c>
      <c r="J504" s="163">
        <f>J505+J509+J513</f>
        <v>0</v>
      </c>
      <c r="K504" s="163">
        <f>K505+K509+K513</f>
        <v>0</v>
      </c>
      <c r="L504" s="163">
        <f>L505+L509+L513</f>
        <v>0</v>
      </c>
    </row>
    <row r="505" spans="1:12" s="39" customFormat="1" ht="89.25" hidden="1">
      <c r="A505" s="11"/>
      <c r="B505" s="1" t="s">
        <v>56</v>
      </c>
      <c r="C505" s="2"/>
      <c r="D505" s="3" t="s">
        <v>19</v>
      </c>
      <c r="E505" s="3" t="s">
        <v>19</v>
      </c>
      <c r="F505" s="3" t="s">
        <v>382</v>
      </c>
      <c r="G505" s="3" t="s">
        <v>57</v>
      </c>
      <c r="H505" s="162">
        <f>H506</f>
        <v>0</v>
      </c>
      <c r="I505" s="163">
        <f>I506</f>
        <v>0</v>
      </c>
      <c r="J505" s="163">
        <f>J506</f>
        <v>0</v>
      </c>
      <c r="K505" s="163">
        <f>K506</f>
        <v>0</v>
      </c>
      <c r="L505" s="163">
        <f>L506</f>
        <v>0</v>
      </c>
    </row>
    <row r="506" spans="1:12" s="39" customFormat="1" ht="25.5" hidden="1">
      <c r="A506" s="11"/>
      <c r="B506" s="1" t="s">
        <v>69</v>
      </c>
      <c r="C506" s="2"/>
      <c r="D506" s="3" t="s">
        <v>19</v>
      </c>
      <c r="E506" s="3" t="s">
        <v>19</v>
      </c>
      <c r="F506" s="3" t="s">
        <v>382</v>
      </c>
      <c r="G506" s="3" t="s">
        <v>70</v>
      </c>
      <c r="H506" s="162">
        <f t="shared" ref="H506:H515" si="199">SUM(I506:L506)</f>
        <v>0</v>
      </c>
      <c r="I506" s="163">
        <f>I507+I508</f>
        <v>0</v>
      </c>
      <c r="J506" s="163">
        <f>J507+J508</f>
        <v>0</v>
      </c>
      <c r="K506" s="163">
        <f>K507+K508</f>
        <v>0</v>
      </c>
      <c r="L506" s="163">
        <f>L507+L508</f>
        <v>0</v>
      </c>
    </row>
    <row r="507" spans="1:12" s="39" customFormat="1" ht="51" hidden="1">
      <c r="A507" s="11"/>
      <c r="B507" s="1" t="s">
        <v>92</v>
      </c>
      <c r="C507" s="2"/>
      <c r="D507" s="3" t="s">
        <v>19</v>
      </c>
      <c r="E507" s="3" t="s">
        <v>19</v>
      </c>
      <c r="F507" s="3" t="s">
        <v>382</v>
      </c>
      <c r="G507" s="3" t="s">
        <v>71</v>
      </c>
      <c r="H507" s="162">
        <f t="shared" si="199"/>
        <v>0</v>
      </c>
      <c r="I507" s="163">
        <v>0</v>
      </c>
      <c r="J507" s="164">
        <v>0</v>
      </c>
      <c r="K507" s="164">
        <v>0</v>
      </c>
      <c r="L507" s="164">
        <v>0</v>
      </c>
    </row>
    <row r="508" spans="1:12" s="39" customFormat="1" ht="38.25" hidden="1">
      <c r="A508" s="11"/>
      <c r="B508" s="1" t="s">
        <v>93</v>
      </c>
      <c r="C508" s="2"/>
      <c r="D508" s="3" t="s">
        <v>19</v>
      </c>
      <c r="E508" s="3" t="s">
        <v>19</v>
      </c>
      <c r="F508" s="3" t="s">
        <v>382</v>
      </c>
      <c r="G508" s="3" t="s">
        <v>72</v>
      </c>
      <c r="H508" s="162">
        <f t="shared" si="199"/>
        <v>0</v>
      </c>
      <c r="I508" s="163">
        <v>0</v>
      </c>
      <c r="J508" s="164">
        <v>0</v>
      </c>
      <c r="K508" s="164">
        <v>0</v>
      </c>
      <c r="L508" s="164">
        <v>0</v>
      </c>
    </row>
    <row r="509" spans="1:12" s="39" customFormat="1" ht="38.25" hidden="1">
      <c r="A509" s="11"/>
      <c r="B509" s="1" t="s">
        <v>97</v>
      </c>
      <c r="C509" s="2"/>
      <c r="D509" s="3" t="s">
        <v>19</v>
      </c>
      <c r="E509" s="3" t="s">
        <v>19</v>
      </c>
      <c r="F509" s="3" t="s">
        <v>382</v>
      </c>
      <c r="G509" s="3" t="s">
        <v>59</v>
      </c>
      <c r="H509" s="162">
        <f t="shared" si="199"/>
        <v>0</v>
      </c>
      <c r="I509" s="163">
        <f>I510</f>
        <v>0</v>
      </c>
      <c r="J509" s="163">
        <f>J510</f>
        <v>0</v>
      </c>
      <c r="K509" s="163">
        <f>K510</f>
        <v>0</v>
      </c>
      <c r="L509" s="163">
        <f>L510</f>
        <v>0</v>
      </c>
    </row>
    <row r="510" spans="1:12" s="39" customFormat="1" ht="38.25" hidden="1">
      <c r="A510" s="11"/>
      <c r="B510" s="1" t="s">
        <v>60</v>
      </c>
      <c r="C510" s="2"/>
      <c r="D510" s="3" t="s">
        <v>19</v>
      </c>
      <c r="E510" s="3" t="s">
        <v>19</v>
      </c>
      <c r="F510" s="3" t="s">
        <v>382</v>
      </c>
      <c r="G510" s="3" t="s">
        <v>61</v>
      </c>
      <c r="H510" s="162">
        <f t="shared" si="199"/>
        <v>0</v>
      </c>
      <c r="I510" s="163">
        <f>I512+I511</f>
        <v>0</v>
      </c>
      <c r="J510" s="163">
        <f>J512</f>
        <v>0</v>
      </c>
      <c r="K510" s="163">
        <f>K512</f>
        <v>0</v>
      </c>
      <c r="L510" s="163">
        <f>L512</f>
        <v>0</v>
      </c>
    </row>
    <row r="511" spans="1:12" s="39" customFormat="1" ht="38.25" hidden="1">
      <c r="A511" s="11"/>
      <c r="B511" s="1" t="s">
        <v>65</v>
      </c>
      <c r="C511" s="2"/>
      <c r="D511" s="3" t="s">
        <v>19</v>
      </c>
      <c r="E511" s="3" t="s">
        <v>19</v>
      </c>
      <c r="F511" s="3" t="s">
        <v>382</v>
      </c>
      <c r="G511" s="3" t="s">
        <v>64</v>
      </c>
      <c r="H511" s="162">
        <f t="shared" si="199"/>
        <v>0</v>
      </c>
      <c r="I511" s="163">
        <v>0</v>
      </c>
      <c r="J511" s="164">
        <v>0</v>
      </c>
      <c r="K511" s="164">
        <v>0</v>
      </c>
      <c r="L511" s="164">
        <v>0</v>
      </c>
    </row>
    <row r="512" spans="1:12" s="39" customFormat="1" ht="38.25" hidden="1">
      <c r="A512" s="11"/>
      <c r="B512" s="1" t="s">
        <v>62</v>
      </c>
      <c r="C512" s="2"/>
      <c r="D512" s="3" t="s">
        <v>19</v>
      </c>
      <c r="E512" s="3" t="s">
        <v>19</v>
      </c>
      <c r="F512" s="3" t="s">
        <v>382</v>
      </c>
      <c r="G512" s="3" t="s">
        <v>63</v>
      </c>
      <c r="H512" s="162">
        <f t="shared" si="199"/>
        <v>0</v>
      </c>
      <c r="I512" s="163">
        <v>0</v>
      </c>
      <c r="J512" s="164">
        <v>0</v>
      </c>
      <c r="K512" s="164">
        <v>0</v>
      </c>
      <c r="L512" s="164">
        <v>0</v>
      </c>
    </row>
    <row r="513" spans="1:12" s="39" customFormat="1" hidden="1">
      <c r="A513" s="11"/>
      <c r="B513" s="1" t="s">
        <v>73</v>
      </c>
      <c r="C513" s="2"/>
      <c r="D513" s="3" t="s">
        <v>19</v>
      </c>
      <c r="E513" s="3" t="s">
        <v>19</v>
      </c>
      <c r="F513" s="3" t="s">
        <v>382</v>
      </c>
      <c r="G513" s="3" t="s">
        <v>74</v>
      </c>
      <c r="H513" s="162">
        <f t="shared" si="199"/>
        <v>0</v>
      </c>
      <c r="I513" s="163">
        <f>I514</f>
        <v>0</v>
      </c>
      <c r="J513" s="163">
        <f t="shared" ref="J513:L514" si="200">J514</f>
        <v>0</v>
      </c>
      <c r="K513" s="163">
        <f t="shared" si="200"/>
        <v>0</v>
      </c>
      <c r="L513" s="163">
        <f t="shared" si="200"/>
        <v>0</v>
      </c>
    </row>
    <row r="514" spans="1:12" s="39" customFormat="1" ht="25.5" hidden="1">
      <c r="A514" s="11"/>
      <c r="B514" s="1" t="s">
        <v>75</v>
      </c>
      <c r="C514" s="2"/>
      <c r="D514" s="3" t="s">
        <v>19</v>
      </c>
      <c r="E514" s="3" t="s">
        <v>19</v>
      </c>
      <c r="F514" s="3" t="s">
        <v>382</v>
      </c>
      <c r="G514" s="3" t="s">
        <v>76</v>
      </c>
      <c r="H514" s="162">
        <f t="shared" si="199"/>
        <v>0</v>
      </c>
      <c r="I514" s="163">
        <f>I515</f>
        <v>0</v>
      </c>
      <c r="J514" s="163">
        <f t="shared" si="200"/>
        <v>0</v>
      </c>
      <c r="K514" s="163">
        <f t="shared" si="200"/>
        <v>0</v>
      </c>
      <c r="L514" s="163">
        <f t="shared" si="200"/>
        <v>0</v>
      </c>
    </row>
    <row r="515" spans="1:12" s="39" customFormat="1" ht="25.5" hidden="1">
      <c r="A515" s="11"/>
      <c r="B515" s="1" t="s">
        <v>77</v>
      </c>
      <c r="C515" s="2"/>
      <c r="D515" s="3" t="s">
        <v>19</v>
      </c>
      <c r="E515" s="3" t="s">
        <v>19</v>
      </c>
      <c r="F515" s="3" t="s">
        <v>382</v>
      </c>
      <c r="G515" s="3" t="s">
        <v>78</v>
      </c>
      <c r="H515" s="162">
        <f t="shared" si="199"/>
        <v>0</v>
      </c>
      <c r="I515" s="163">
        <v>0</v>
      </c>
      <c r="J515" s="164">
        <v>0</v>
      </c>
      <c r="K515" s="164">
        <v>0</v>
      </c>
      <c r="L515" s="164">
        <v>0</v>
      </c>
    </row>
    <row r="516" spans="1:12" s="39" customFormat="1" ht="51" hidden="1">
      <c r="A516" s="11"/>
      <c r="B516" s="1" t="s">
        <v>106</v>
      </c>
      <c r="C516" s="1"/>
      <c r="D516" s="3" t="s">
        <v>19</v>
      </c>
      <c r="E516" s="3" t="s">
        <v>19</v>
      </c>
      <c r="F516" s="3" t="s">
        <v>383</v>
      </c>
      <c r="G516" s="3"/>
      <c r="H516" s="162">
        <f>SUM(I516:L516)</f>
        <v>0</v>
      </c>
      <c r="I516" s="163">
        <f>I517</f>
        <v>0</v>
      </c>
      <c r="J516" s="163">
        <f>J517</f>
        <v>0</v>
      </c>
      <c r="K516" s="163">
        <f>K517</f>
        <v>0</v>
      </c>
      <c r="L516" s="163">
        <f>L517</f>
        <v>0</v>
      </c>
    </row>
    <row r="517" spans="1:12" s="39" customFormat="1" ht="63.75" hidden="1">
      <c r="A517" s="11"/>
      <c r="B517" s="1" t="s">
        <v>125</v>
      </c>
      <c r="C517" s="1"/>
      <c r="D517" s="3" t="s">
        <v>19</v>
      </c>
      <c r="E517" s="3" t="s">
        <v>19</v>
      </c>
      <c r="F517" s="3" t="s">
        <v>384</v>
      </c>
      <c r="G517" s="3"/>
      <c r="H517" s="162">
        <f>SUM(I517:L517)</f>
        <v>0</v>
      </c>
      <c r="I517" s="163">
        <f>I518</f>
        <v>0</v>
      </c>
      <c r="J517" s="163">
        <f t="shared" ref="J517:L517" si="201">J518</f>
        <v>0</v>
      </c>
      <c r="K517" s="163">
        <f t="shared" si="201"/>
        <v>0</v>
      </c>
      <c r="L517" s="163">
        <f t="shared" si="201"/>
        <v>0</v>
      </c>
    </row>
    <row r="518" spans="1:12" s="39" customFormat="1" hidden="1">
      <c r="A518" s="11"/>
      <c r="B518" s="1" t="s">
        <v>73</v>
      </c>
      <c r="C518" s="18"/>
      <c r="D518" s="3" t="s">
        <v>19</v>
      </c>
      <c r="E518" s="3" t="s">
        <v>19</v>
      </c>
      <c r="F518" s="3" t="s">
        <v>384</v>
      </c>
      <c r="G518" s="3" t="s">
        <v>74</v>
      </c>
      <c r="H518" s="162">
        <f t="shared" ref="H518:H571" si="202">I518+J518+K518+L518</f>
        <v>0</v>
      </c>
      <c r="I518" s="163">
        <f>I519</f>
        <v>0</v>
      </c>
      <c r="J518" s="163">
        <f>J519</f>
        <v>0</v>
      </c>
      <c r="K518" s="163">
        <f>K519</f>
        <v>0</v>
      </c>
      <c r="L518" s="163">
        <f>L519</f>
        <v>0</v>
      </c>
    </row>
    <row r="519" spans="1:12" s="39" customFormat="1" ht="63.75" hidden="1">
      <c r="A519" s="11"/>
      <c r="B519" s="1" t="s">
        <v>81</v>
      </c>
      <c r="C519" s="18"/>
      <c r="D519" s="3" t="s">
        <v>19</v>
      </c>
      <c r="E519" s="3" t="s">
        <v>19</v>
      </c>
      <c r="F519" s="3" t="s">
        <v>384</v>
      </c>
      <c r="G519" s="3" t="s">
        <v>82</v>
      </c>
      <c r="H519" s="162">
        <f t="shared" si="202"/>
        <v>0</v>
      </c>
      <c r="I519" s="163">
        <v>0</v>
      </c>
      <c r="J519" s="163">
        <v>0</v>
      </c>
      <c r="K519" s="163">
        <v>0</v>
      </c>
      <c r="L519" s="163">
        <v>0</v>
      </c>
    </row>
    <row r="520" spans="1:12" s="39" customFormat="1">
      <c r="A520" s="11"/>
      <c r="B520" s="6" t="s">
        <v>488</v>
      </c>
      <c r="C520" s="2"/>
      <c r="D520" s="3" t="s">
        <v>19</v>
      </c>
      <c r="E520" s="3" t="s">
        <v>19</v>
      </c>
      <c r="F520" s="3" t="s">
        <v>248</v>
      </c>
      <c r="G520" s="4"/>
      <c r="H520" s="162">
        <f t="shared" si="202"/>
        <v>702.7</v>
      </c>
      <c r="I520" s="163">
        <f>I521+I525</f>
        <v>702.7</v>
      </c>
      <c r="J520" s="163">
        <f>J525</f>
        <v>0</v>
      </c>
      <c r="K520" s="163">
        <f>K525</f>
        <v>0</v>
      </c>
      <c r="L520" s="163">
        <f>L525</f>
        <v>0</v>
      </c>
    </row>
    <row r="521" spans="1:12" s="39" customFormat="1">
      <c r="A521" s="11"/>
      <c r="B521" s="1" t="s">
        <v>258</v>
      </c>
      <c r="C521" s="30"/>
      <c r="D521" s="3" t="s">
        <v>19</v>
      </c>
      <c r="E521" s="3" t="s">
        <v>19</v>
      </c>
      <c r="F521" s="3" t="s">
        <v>257</v>
      </c>
      <c r="G521" s="3"/>
      <c r="H521" s="162">
        <f>SUM(I521:L521)</f>
        <v>702.7</v>
      </c>
      <c r="I521" s="163">
        <f>I522</f>
        <v>702.7</v>
      </c>
      <c r="J521" s="163">
        <f t="shared" ref="J521:L521" si="203">J522</f>
        <v>0</v>
      </c>
      <c r="K521" s="163">
        <f t="shared" si="203"/>
        <v>0</v>
      </c>
      <c r="L521" s="163">
        <f t="shared" si="203"/>
        <v>0</v>
      </c>
    </row>
    <row r="522" spans="1:12" s="39" customFormat="1" ht="38.25">
      <c r="A522" s="11"/>
      <c r="B522" s="1" t="s">
        <v>97</v>
      </c>
      <c r="C522" s="2"/>
      <c r="D522" s="3" t="s">
        <v>19</v>
      </c>
      <c r="E522" s="3" t="s">
        <v>19</v>
      </c>
      <c r="F522" s="3" t="s">
        <v>257</v>
      </c>
      <c r="G522" s="3" t="s">
        <v>59</v>
      </c>
      <c r="H522" s="162">
        <f t="shared" ref="H522:H524" si="204">SUM(I522:L522)</f>
        <v>702.7</v>
      </c>
      <c r="I522" s="163">
        <f>I523</f>
        <v>702.7</v>
      </c>
      <c r="J522" s="163">
        <f t="shared" ref="J522:L523" si="205">J523</f>
        <v>0</v>
      </c>
      <c r="K522" s="163">
        <f t="shared" si="205"/>
        <v>0</v>
      </c>
      <c r="L522" s="163">
        <f t="shared" si="205"/>
        <v>0</v>
      </c>
    </row>
    <row r="523" spans="1:12" s="39" customFormat="1" ht="38.25">
      <c r="A523" s="11"/>
      <c r="B523" s="1" t="s">
        <v>60</v>
      </c>
      <c r="C523" s="2"/>
      <c r="D523" s="3" t="s">
        <v>19</v>
      </c>
      <c r="E523" s="3" t="s">
        <v>19</v>
      </c>
      <c r="F523" s="3" t="s">
        <v>257</v>
      </c>
      <c r="G523" s="3" t="s">
        <v>61</v>
      </c>
      <c r="H523" s="162">
        <f t="shared" si="204"/>
        <v>702.7</v>
      </c>
      <c r="I523" s="163">
        <f>I524</f>
        <v>702.7</v>
      </c>
      <c r="J523" s="163">
        <f t="shared" si="205"/>
        <v>0</v>
      </c>
      <c r="K523" s="163">
        <f t="shared" si="205"/>
        <v>0</v>
      </c>
      <c r="L523" s="163">
        <f t="shared" si="205"/>
        <v>0</v>
      </c>
    </row>
    <row r="524" spans="1:12" s="39" customFormat="1" ht="38.25">
      <c r="A524" s="11"/>
      <c r="B524" s="1" t="s">
        <v>62</v>
      </c>
      <c r="C524" s="2"/>
      <c r="D524" s="3" t="s">
        <v>19</v>
      </c>
      <c r="E524" s="3" t="s">
        <v>19</v>
      </c>
      <c r="F524" s="3" t="s">
        <v>257</v>
      </c>
      <c r="G524" s="3" t="s">
        <v>63</v>
      </c>
      <c r="H524" s="162">
        <f t="shared" si="204"/>
        <v>702.7</v>
      </c>
      <c r="I524" s="163">
        <f>702.7</f>
        <v>702.7</v>
      </c>
      <c r="J524" s="164">
        <v>0</v>
      </c>
      <c r="K524" s="164">
        <v>0</v>
      </c>
      <c r="L524" s="164">
        <v>0</v>
      </c>
    </row>
    <row r="525" spans="1:12" s="39" customFormat="1" ht="293.25" hidden="1">
      <c r="A525" s="11"/>
      <c r="B525" s="39" t="s">
        <v>623</v>
      </c>
      <c r="C525" s="2"/>
      <c r="D525" s="3" t="s">
        <v>19</v>
      </c>
      <c r="E525" s="3" t="s">
        <v>19</v>
      </c>
      <c r="F525" s="3" t="s">
        <v>489</v>
      </c>
      <c r="G525" s="4"/>
      <c r="H525" s="162">
        <f t="shared" si="202"/>
        <v>0</v>
      </c>
      <c r="I525" s="163">
        <f>I526</f>
        <v>0</v>
      </c>
      <c r="J525" s="163">
        <f t="shared" ref="J525:L527" si="206">J526</f>
        <v>0</v>
      </c>
      <c r="K525" s="163">
        <f t="shared" si="206"/>
        <v>0</v>
      </c>
      <c r="L525" s="163">
        <f t="shared" si="206"/>
        <v>0</v>
      </c>
    </row>
    <row r="526" spans="1:12" s="39" customFormat="1" ht="89.25" hidden="1">
      <c r="A526" s="11"/>
      <c r="B526" s="1" t="s">
        <v>56</v>
      </c>
      <c r="C526" s="2"/>
      <c r="D526" s="3" t="s">
        <v>19</v>
      </c>
      <c r="E526" s="3" t="s">
        <v>19</v>
      </c>
      <c r="F526" s="3" t="s">
        <v>489</v>
      </c>
      <c r="G526" s="3" t="s">
        <v>57</v>
      </c>
      <c r="H526" s="162">
        <f t="shared" si="202"/>
        <v>0</v>
      </c>
      <c r="I526" s="163">
        <f>I527</f>
        <v>0</v>
      </c>
      <c r="J526" s="163">
        <f t="shared" si="206"/>
        <v>0</v>
      </c>
      <c r="K526" s="163">
        <f t="shared" si="206"/>
        <v>0</v>
      </c>
      <c r="L526" s="163">
        <f t="shared" si="206"/>
        <v>0</v>
      </c>
    </row>
    <row r="527" spans="1:12" s="39" customFormat="1" ht="25.5" hidden="1">
      <c r="A527" s="11"/>
      <c r="B527" s="1" t="s">
        <v>266</v>
      </c>
      <c r="C527" s="2"/>
      <c r="D527" s="3" t="s">
        <v>19</v>
      </c>
      <c r="E527" s="3" t="s">
        <v>19</v>
      </c>
      <c r="F527" s="3" t="s">
        <v>489</v>
      </c>
      <c r="G527" s="3" t="s">
        <v>154</v>
      </c>
      <c r="H527" s="162">
        <f t="shared" si="202"/>
        <v>0</v>
      </c>
      <c r="I527" s="163">
        <f>I528</f>
        <v>0</v>
      </c>
      <c r="J527" s="163">
        <f t="shared" si="206"/>
        <v>0</v>
      </c>
      <c r="K527" s="163">
        <f t="shared" si="206"/>
        <v>0</v>
      </c>
      <c r="L527" s="163">
        <f t="shared" si="206"/>
        <v>0</v>
      </c>
    </row>
    <row r="528" spans="1:12" s="39" customFormat="1" hidden="1">
      <c r="A528" s="11"/>
      <c r="B528" s="1" t="s">
        <v>267</v>
      </c>
      <c r="C528" s="2"/>
      <c r="D528" s="3" t="s">
        <v>19</v>
      </c>
      <c r="E528" s="3" t="s">
        <v>19</v>
      </c>
      <c r="F528" s="3" t="s">
        <v>489</v>
      </c>
      <c r="G528" s="3" t="s">
        <v>156</v>
      </c>
      <c r="H528" s="162">
        <f t="shared" si="202"/>
        <v>0</v>
      </c>
      <c r="I528" s="163">
        <v>0</v>
      </c>
      <c r="J528" s="163">
        <v>0</v>
      </c>
      <c r="K528" s="163">
        <v>0</v>
      </c>
      <c r="L528" s="163">
        <v>0</v>
      </c>
    </row>
    <row r="529" spans="1:13" s="38" customFormat="1">
      <c r="A529" s="98"/>
      <c r="B529" s="6" t="s">
        <v>29</v>
      </c>
      <c r="C529" s="6"/>
      <c r="D529" s="99" t="s">
        <v>20</v>
      </c>
      <c r="E529" s="99" t="s">
        <v>15</v>
      </c>
      <c r="F529" s="99"/>
      <c r="G529" s="99"/>
      <c r="H529" s="162">
        <f t="shared" si="202"/>
        <v>7103.1</v>
      </c>
      <c r="I529" s="165">
        <f>I530+I546+I594</f>
        <v>6978.1</v>
      </c>
      <c r="J529" s="165">
        <f>J530+J546+J594</f>
        <v>0</v>
      </c>
      <c r="K529" s="165">
        <f>K530+K546+K594</f>
        <v>-30.4</v>
      </c>
      <c r="L529" s="165">
        <f>L530+L546+L594</f>
        <v>155.4</v>
      </c>
      <c r="M529" s="96"/>
    </row>
    <row r="530" spans="1:13" s="141" customFormat="1">
      <c r="A530" s="155"/>
      <c r="B530" s="149" t="s">
        <v>289</v>
      </c>
      <c r="C530" s="149"/>
      <c r="D530" s="157" t="s">
        <v>20</v>
      </c>
      <c r="E530" s="157" t="s">
        <v>14</v>
      </c>
      <c r="F530" s="151"/>
      <c r="G530" s="157"/>
      <c r="H530" s="166">
        <f t="shared" ref="H530:H538" si="207">SUM(I530:L530)</f>
        <v>4764.7</v>
      </c>
      <c r="I530" s="167">
        <f>I531+I541</f>
        <v>4764.7</v>
      </c>
      <c r="J530" s="167">
        <f>J531+J541</f>
        <v>0</v>
      </c>
      <c r="K530" s="167">
        <f>K531+K541</f>
        <v>0</v>
      </c>
      <c r="L530" s="167">
        <f>L531+L541</f>
        <v>0</v>
      </c>
    </row>
    <row r="531" spans="1:13" s="141" customFormat="1" ht="38.25">
      <c r="A531" s="155"/>
      <c r="B531" s="153" t="s">
        <v>290</v>
      </c>
      <c r="C531" s="153"/>
      <c r="D531" s="152" t="s">
        <v>20</v>
      </c>
      <c r="E531" s="152" t="s">
        <v>14</v>
      </c>
      <c r="F531" s="152" t="s">
        <v>386</v>
      </c>
      <c r="G531" s="157"/>
      <c r="H531" s="166">
        <f t="shared" si="207"/>
        <v>4725</v>
      </c>
      <c r="I531" s="168">
        <f>I532</f>
        <v>4725</v>
      </c>
      <c r="J531" s="168">
        <f>J532</f>
        <v>0</v>
      </c>
      <c r="K531" s="168">
        <f>K532</f>
        <v>0</v>
      </c>
      <c r="L531" s="168">
        <f>L532</f>
        <v>0</v>
      </c>
    </row>
    <row r="532" spans="1:13" s="141" customFormat="1" ht="76.5">
      <c r="A532" s="155"/>
      <c r="B532" s="153" t="s">
        <v>639</v>
      </c>
      <c r="C532" s="156"/>
      <c r="D532" s="152" t="s">
        <v>20</v>
      </c>
      <c r="E532" s="152" t="s">
        <v>14</v>
      </c>
      <c r="F532" s="152" t="s">
        <v>399</v>
      </c>
      <c r="G532" s="152"/>
      <c r="H532" s="166">
        <f t="shared" si="207"/>
        <v>4725</v>
      </c>
      <c r="I532" s="168">
        <f>I533+I537</f>
        <v>4725</v>
      </c>
      <c r="J532" s="168">
        <f>J537</f>
        <v>0</v>
      </c>
      <c r="K532" s="168">
        <f>K537</f>
        <v>0</v>
      </c>
      <c r="L532" s="168">
        <f>L537</f>
        <v>0</v>
      </c>
    </row>
    <row r="533" spans="1:13" ht="63.75">
      <c r="A533" s="5"/>
      <c r="B533" s="1" t="s">
        <v>651</v>
      </c>
      <c r="C533" s="1"/>
      <c r="D533" s="3" t="s">
        <v>20</v>
      </c>
      <c r="E533" s="3" t="s">
        <v>14</v>
      </c>
      <c r="F533" s="3" t="s">
        <v>567</v>
      </c>
      <c r="G533" s="3"/>
      <c r="H533" s="162">
        <f>SUM(I533:L533)</f>
        <v>3000</v>
      </c>
      <c r="I533" s="163">
        <f>I534</f>
        <v>3000</v>
      </c>
      <c r="J533" s="163">
        <f>J537</f>
        <v>0</v>
      </c>
      <c r="K533" s="163">
        <f>K537</f>
        <v>0</v>
      </c>
      <c r="L533" s="163">
        <f>L537</f>
        <v>0</v>
      </c>
    </row>
    <row r="534" spans="1:13" s="142" customFormat="1" ht="51">
      <c r="A534" s="155"/>
      <c r="B534" s="153" t="s">
        <v>94</v>
      </c>
      <c r="C534" s="154"/>
      <c r="D534" s="3" t="s">
        <v>20</v>
      </c>
      <c r="E534" s="3" t="s">
        <v>14</v>
      </c>
      <c r="F534" s="3" t="s">
        <v>567</v>
      </c>
      <c r="G534" s="152" t="s">
        <v>79</v>
      </c>
      <c r="H534" s="166">
        <f t="shared" ref="H534" si="208">SUM(I534:L534)</f>
        <v>3000</v>
      </c>
      <c r="I534" s="168">
        <f>I535</f>
        <v>3000</v>
      </c>
      <c r="J534" s="168">
        <f t="shared" ref="J534:L534" si="209">J535</f>
        <v>0</v>
      </c>
      <c r="K534" s="168">
        <f t="shared" si="209"/>
        <v>0</v>
      </c>
      <c r="L534" s="168">
        <f t="shared" si="209"/>
        <v>0</v>
      </c>
    </row>
    <row r="535" spans="1:13" s="142" customFormat="1">
      <c r="A535" s="155"/>
      <c r="B535" s="153" t="s">
        <v>35</v>
      </c>
      <c r="C535" s="154"/>
      <c r="D535" s="3" t="s">
        <v>20</v>
      </c>
      <c r="E535" s="3" t="s">
        <v>14</v>
      </c>
      <c r="F535" s="3" t="s">
        <v>567</v>
      </c>
      <c r="G535" s="152" t="s">
        <v>80</v>
      </c>
      <c r="H535" s="166">
        <f>SUM(I535:L535)</f>
        <v>3000</v>
      </c>
      <c r="I535" s="168">
        <f>I536</f>
        <v>3000</v>
      </c>
      <c r="J535" s="168">
        <f t="shared" ref="J535" si="210">J536</f>
        <v>0</v>
      </c>
      <c r="K535" s="168">
        <f t="shared" ref="K535" si="211">K536</f>
        <v>0</v>
      </c>
      <c r="L535" s="168">
        <f t="shared" ref="L535" si="212">L536</f>
        <v>0</v>
      </c>
    </row>
    <row r="536" spans="1:13" s="142" customFormat="1" ht="51">
      <c r="A536" s="155"/>
      <c r="B536" s="153" t="s">
        <v>95</v>
      </c>
      <c r="C536" s="154"/>
      <c r="D536" s="3" t="s">
        <v>20</v>
      </c>
      <c r="E536" s="3" t="s">
        <v>14</v>
      </c>
      <c r="F536" s="3" t="s">
        <v>567</v>
      </c>
      <c r="G536" s="152" t="s">
        <v>96</v>
      </c>
      <c r="H536" s="166">
        <f>SUM(I536:L536)</f>
        <v>3000</v>
      </c>
      <c r="I536" s="168">
        <v>3000</v>
      </c>
      <c r="J536" s="168">
        <v>0</v>
      </c>
      <c r="K536" s="168">
        <v>0</v>
      </c>
      <c r="L536" s="168">
        <v>0</v>
      </c>
    </row>
    <row r="537" spans="1:13" s="141" customFormat="1" ht="89.25">
      <c r="A537" s="155"/>
      <c r="B537" s="153" t="s">
        <v>640</v>
      </c>
      <c r="C537" s="153"/>
      <c r="D537" s="152" t="s">
        <v>20</v>
      </c>
      <c r="E537" s="152" t="s">
        <v>14</v>
      </c>
      <c r="F537" s="152" t="s">
        <v>400</v>
      </c>
      <c r="G537" s="152"/>
      <c r="H537" s="166">
        <f t="shared" si="207"/>
        <v>1725</v>
      </c>
      <c r="I537" s="168">
        <f>I538</f>
        <v>1725</v>
      </c>
      <c r="J537" s="168">
        <f t="shared" ref="J537:L537" si="213">J538</f>
        <v>0</v>
      </c>
      <c r="K537" s="168">
        <f t="shared" si="213"/>
        <v>0</v>
      </c>
      <c r="L537" s="168">
        <f t="shared" si="213"/>
        <v>0</v>
      </c>
    </row>
    <row r="538" spans="1:13" s="142" customFormat="1" ht="51">
      <c r="A538" s="155"/>
      <c r="B538" s="153" t="s">
        <v>94</v>
      </c>
      <c r="C538" s="154"/>
      <c r="D538" s="152" t="s">
        <v>20</v>
      </c>
      <c r="E538" s="152" t="s">
        <v>14</v>
      </c>
      <c r="F538" s="152" t="s">
        <v>641</v>
      </c>
      <c r="G538" s="152" t="s">
        <v>79</v>
      </c>
      <c r="H538" s="166">
        <f t="shared" si="207"/>
        <v>1725</v>
      </c>
      <c r="I538" s="168">
        <f>I539</f>
        <v>1725</v>
      </c>
      <c r="J538" s="168">
        <f>0+'[1]приложение 7(корректировка)'!J511</f>
        <v>0</v>
      </c>
      <c r="K538" s="168">
        <v>0</v>
      </c>
      <c r="L538" s="168">
        <f>0+'[1]приложение 7(корректировка)'!L511</f>
        <v>0</v>
      </c>
    </row>
    <row r="539" spans="1:13" s="142" customFormat="1">
      <c r="A539" s="155"/>
      <c r="B539" s="153" t="s">
        <v>35</v>
      </c>
      <c r="C539" s="154"/>
      <c r="D539" s="152" t="s">
        <v>20</v>
      </c>
      <c r="E539" s="152" t="s">
        <v>14</v>
      </c>
      <c r="F539" s="152" t="s">
        <v>400</v>
      </c>
      <c r="G539" s="152" t="s">
        <v>80</v>
      </c>
      <c r="H539" s="166">
        <f>SUM(I539:L539)</f>
        <v>1725</v>
      </c>
      <c r="I539" s="168">
        <f>I540</f>
        <v>1725</v>
      </c>
      <c r="J539" s="168">
        <f t="shared" ref="J539:L539" si="214">J540</f>
        <v>0</v>
      </c>
      <c r="K539" s="168">
        <f t="shared" si="214"/>
        <v>0</v>
      </c>
      <c r="L539" s="168">
        <f t="shared" si="214"/>
        <v>0</v>
      </c>
    </row>
    <row r="540" spans="1:13" s="142" customFormat="1" ht="51">
      <c r="A540" s="155"/>
      <c r="B540" s="153" t="s">
        <v>95</v>
      </c>
      <c r="C540" s="154"/>
      <c r="D540" s="152" t="s">
        <v>20</v>
      </c>
      <c r="E540" s="152" t="s">
        <v>14</v>
      </c>
      <c r="F540" s="152" t="s">
        <v>400</v>
      </c>
      <c r="G540" s="152" t="s">
        <v>96</v>
      </c>
      <c r="H540" s="166">
        <f>SUM(I540:L540)</f>
        <v>1725</v>
      </c>
      <c r="I540" s="168">
        <v>1725</v>
      </c>
      <c r="J540" s="168">
        <v>0</v>
      </c>
      <c r="K540" s="168">
        <v>0</v>
      </c>
      <c r="L540" s="168">
        <v>0</v>
      </c>
    </row>
    <row r="541" spans="1:13" s="142" customFormat="1">
      <c r="A541" s="155"/>
      <c r="B541" s="153" t="s">
        <v>460</v>
      </c>
      <c r="C541" s="154"/>
      <c r="D541" s="152" t="s">
        <v>20</v>
      </c>
      <c r="E541" s="152" t="s">
        <v>14</v>
      </c>
      <c r="F541" s="152" t="s">
        <v>248</v>
      </c>
      <c r="G541" s="152"/>
      <c r="H541" s="166">
        <f>SUM(I541:L541)</f>
        <v>39.700000000000003</v>
      </c>
      <c r="I541" s="168">
        <f>I542</f>
        <v>39.700000000000003</v>
      </c>
      <c r="J541" s="168">
        <f t="shared" ref="J541:L541" si="215">J542</f>
        <v>0</v>
      </c>
      <c r="K541" s="168">
        <f t="shared" si="215"/>
        <v>0</v>
      </c>
      <c r="L541" s="168">
        <f t="shared" si="215"/>
        <v>0</v>
      </c>
    </row>
    <row r="542" spans="1:13" s="142" customFormat="1">
      <c r="A542" s="155"/>
      <c r="B542" s="153" t="s">
        <v>642</v>
      </c>
      <c r="C542" s="154"/>
      <c r="D542" s="152" t="s">
        <v>20</v>
      </c>
      <c r="E542" s="152" t="s">
        <v>14</v>
      </c>
      <c r="F542" s="152" t="s">
        <v>257</v>
      </c>
      <c r="G542" s="152"/>
      <c r="H542" s="166">
        <f>SUM(I542:L542)</f>
        <v>39.700000000000003</v>
      </c>
      <c r="I542" s="168">
        <f>I543</f>
        <v>39.700000000000003</v>
      </c>
      <c r="J542" s="168">
        <f t="shared" ref="J542:L542" si="216">J543</f>
        <v>0</v>
      </c>
      <c r="K542" s="168">
        <f t="shared" si="216"/>
        <v>0</v>
      </c>
      <c r="L542" s="168">
        <f t="shared" si="216"/>
        <v>0</v>
      </c>
    </row>
    <row r="543" spans="1:13" s="141" customFormat="1" ht="51">
      <c r="A543" s="155"/>
      <c r="B543" s="153" t="s">
        <v>94</v>
      </c>
      <c r="C543" s="156"/>
      <c r="D543" s="152" t="s">
        <v>20</v>
      </c>
      <c r="E543" s="152" t="s">
        <v>14</v>
      </c>
      <c r="F543" s="152" t="s">
        <v>257</v>
      </c>
      <c r="G543" s="152" t="s">
        <v>79</v>
      </c>
      <c r="H543" s="166">
        <f t="shared" ref="H543:H545" si="217">SUM(I543:L543)</f>
        <v>39.700000000000003</v>
      </c>
      <c r="I543" s="168">
        <f>I544</f>
        <v>39.700000000000003</v>
      </c>
      <c r="J543" s="168">
        <f t="shared" ref="J543:L544" si="218">J544</f>
        <v>0</v>
      </c>
      <c r="K543" s="168">
        <f t="shared" si="218"/>
        <v>0</v>
      </c>
      <c r="L543" s="168">
        <f t="shared" si="218"/>
        <v>0</v>
      </c>
    </row>
    <row r="544" spans="1:13" s="141" customFormat="1">
      <c r="A544" s="155"/>
      <c r="B544" s="153" t="s">
        <v>35</v>
      </c>
      <c r="C544" s="153"/>
      <c r="D544" s="152" t="s">
        <v>20</v>
      </c>
      <c r="E544" s="152" t="s">
        <v>14</v>
      </c>
      <c r="F544" s="152" t="s">
        <v>257</v>
      </c>
      <c r="G544" s="152" t="s">
        <v>80</v>
      </c>
      <c r="H544" s="166">
        <f t="shared" si="217"/>
        <v>39.700000000000003</v>
      </c>
      <c r="I544" s="168">
        <f>I545</f>
        <v>39.700000000000003</v>
      </c>
      <c r="J544" s="168">
        <f t="shared" si="218"/>
        <v>0</v>
      </c>
      <c r="K544" s="168">
        <f t="shared" si="218"/>
        <v>0</v>
      </c>
      <c r="L544" s="168">
        <f t="shared" si="218"/>
        <v>0</v>
      </c>
    </row>
    <row r="545" spans="1:13" s="142" customFormat="1" ht="51">
      <c r="A545" s="155"/>
      <c r="B545" s="153" t="s">
        <v>95</v>
      </c>
      <c r="C545" s="154"/>
      <c r="D545" s="152" t="s">
        <v>20</v>
      </c>
      <c r="E545" s="152" t="s">
        <v>14</v>
      </c>
      <c r="F545" s="152" t="s">
        <v>257</v>
      </c>
      <c r="G545" s="152" t="s">
        <v>96</v>
      </c>
      <c r="H545" s="166">
        <f t="shared" si="217"/>
        <v>39.700000000000003</v>
      </c>
      <c r="I545" s="168">
        <v>39.700000000000003</v>
      </c>
      <c r="J545" s="168">
        <f>0+'[1]приложение 7(корректировка)'!J516</f>
        <v>0</v>
      </c>
      <c r="K545" s="168">
        <v>0</v>
      </c>
      <c r="L545" s="168">
        <f>0+'[1]приложение 7(корректировка)'!L516</f>
        <v>0</v>
      </c>
    </row>
    <row r="546" spans="1:13" s="39" customFormat="1">
      <c r="A546" s="98"/>
      <c r="B546" s="2" t="s">
        <v>30</v>
      </c>
      <c r="C546" s="6"/>
      <c r="D546" s="99" t="s">
        <v>20</v>
      </c>
      <c r="E546" s="99" t="s">
        <v>16</v>
      </c>
      <c r="F546" s="3"/>
      <c r="G546" s="99"/>
      <c r="H546" s="162">
        <f>I546+J546+K546+L546</f>
        <v>1655.4</v>
      </c>
      <c r="I546" s="164">
        <f>I547+I553+I574++I583+I589</f>
        <v>1530.4</v>
      </c>
      <c r="J546" s="164">
        <f t="shared" ref="J546:L546" si="219">J547+J553+J574++J583+J589</f>
        <v>0</v>
      </c>
      <c r="K546" s="164">
        <f t="shared" si="219"/>
        <v>-30.4</v>
      </c>
      <c r="L546" s="164">
        <f t="shared" si="219"/>
        <v>155.4</v>
      </c>
    </row>
    <row r="547" spans="1:13" s="39" customFormat="1" ht="38.25">
      <c r="A547" s="98"/>
      <c r="B547" s="153" t="s">
        <v>290</v>
      </c>
      <c r="C547" s="153"/>
      <c r="D547" s="3" t="s">
        <v>20</v>
      </c>
      <c r="E547" s="3" t="s">
        <v>16</v>
      </c>
      <c r="F547" s="152" t="s">
        <v>386</v>
      </c>
      <c r="G547" s="99"/>
      <c r="H547" s="162">
        <f>SUM(I547:L547)</f>
        <v>1500</v>
      </c>
      <c r="I547" s="164">
        <f>I548</f>
        <v>1500</v>
      </c>
      <c r="J547" s="164">
        <f t="shared" ref="J547:L547" si="220">J548</f>
        <v>0</v>
      </c>
      <c r="K547" s="164">
        <f t="shared" si="220"/>
        <v>0</v>
      </c>
      <c r="L547" s="164">
        <f t="shared" si="220"/>
        <v>0</v>
      </c>
    </row>
    <row r="548" spans="1:13" s="141" customFormat="1" ht="76.5">
      <c r="A548" s="155"/>
      <c r="B548" s="153" t="s">
        <v>639</v>
      </c>
      <c r="C548" s="156"/>
      <c r="D548" s="3" t="s">
        <v>20</v>
      </c>
      <c r="E548" s="3" t="s">
        <v>16</v>
      </c>
      <c r="F548" s="152" t="s">
        <v>399</v>
      </c>
      <c r="G548" s="152"/>
      <c r="H548" s="166">
        <f t="shared" ref="H548" si="221">SUM(I548:L548)</f>
        <v>1500</v>
      </c>
      <c r="I548" s="168">
        <f>I549</f>
        <v>1500</v>
      </c>
      <c r="J548" s="168">
        <f t="shared" ref="J548:L548" si="222">J549</f>
        <v>0</v>
      </c>
      <c r="K548" s="168">
        <f t="shared" si="222"/>
        <v>0</v>
      </c>
      <c r="L548" s="168">
        <f t="shared" si="222"/>
        <v>0</v>
      </c>
    </row>
    <row r="549" spans="1:13" ht="63.75">
      <c r="A549" s="5"/>
      <c r="B549" s="1" t="s">
        <v>651</v>
      </c>
      <c r="C549" s="1"/>
      <c r="D549" s="3" t="s">
        <v>20</v>
      </c>
      <c r="E549" s="3" t="s">
        <v>16</v>
      </c>
      <c r="F549" s="3" t="s">
        <v>567</v>
      </c>
      <c r="G549" s="3"/>
      <c r="H549" s="162">
        <f>SUM(I549:L549)</f>
        <v>1500</v>
      </c>
      <c r="I549" s="163">
        <f>I550</f>
        <v>1500</v>
      </c>
      <c r="J549" s="163">
        <f t="shared" ref="J549:L549" si="223">J550</f>
        <v>0</v>
      </c>
      <c r="K549" s="163">
        <f t="shared" si="223"/>
        <v>0</v>
      </c>
      <c r="L549" s="163">
        <f t="shared" si="223"/>
        <v>0</v>
      </c>
    </row>
    <row r="550" spans="1:13" s="142" customFormat="1" ht="51">
      <c r="A550" s="155"/>
      <c r="B550" s="153" t="s">
        <v>94</v>
      </c>
      <c r="C550" s="154"/>
      <c r="D550" s="3" t="s">
        <v>20</v>
      </c>
      <c r="E550" s="3" t="s">
        <v>16</v>
      </c>
      <c r="F550" s="3" t="s">
        <v>567</v>
      </c>
      <c r="G550" s="152" t="s">
        <v>79</v>
      </c>
      <c r="H550" s="166">
        <f t="shared" ref="H550" si="224">SUM(I550:L550)</f>
        <v>1500</v>
      </c>
      <c r="I550" s="168">
        <f>I551</f>
        <v>1500</v>
      </c>
      <c r="J550" s="168">
        <f t="shared" ref="J550:J551" si="225">J551</f>
        <v>0</v>
      </c>
      <c r="K550" s="168">
        <f t="shared" ref="K550:K551" si="226">K551</f>
        <v>0</v>
      </c>
      <c r="L550" s="168">
        <f t="shared" ref="L550:L551" si="227">L551</f>
        <v>0</v>
      </c>
    </row>
    <row r="551" spans="1:13" s="142" customFormat="1">
      <c r="A551" s="155"/>
      <c r="B551" s="153" t="s">
        <v>35</v>
      </c>
      <c r="C551" s="154"/>
      <c r="D551" s="3" t="s">
        <v>20</v>
      </c>
      <c r="E551" s="3" t="s">
        <v>16</v>
      </c>
      <c r="F551" s="3" t="s">
        <v>567</v>
      </c>
      <c r="G551" s="152" t="s">
        <v>80</v>
      </c>
      <c r="H551" s="166">
        <f>SUM(I551:L551)</f>
        <v>1500</v>
      </c>
      <c r="I551" s="168">
        <f>I552</f>
        <v>1500</v>
      </c>
      <c r="J551" s="168">
        <f t="shared" si="225"/>
        <v>0</v>
      </c>
      <c r="K551" s="168">
        <f t="shared" si="226"/>
        <v>0</v>
      </c>
      <c r="L551" s="168">
        <f t="shared" si="227"/>
        <v>0</v>
      </c>
    </row>
    <row r="552" spans="1:13" s="142" customFormat="1" ht="51">
      <c r="A552" s="155"/>
      <c r="B552" s="153" t="s">
        <v>95</v>
      </c>
      <c r="C552" s="154"/>
      <c r="D552" s="3" t="s">
        <v>20</v>
      </c>
      <c r="E552" s="3" t="s">
        <v>16</v>
      </c>
      <c r="F552" s="3" t="s">
        <v>567</v>
      </c>
      <c r="G552" s="152" t="s">
        <v>96</v>
      </c>
      <c r="H552" s="166">
        <f>SUM(I552:L552)</f>
        <v>1500</v>
      </c>
      <c r="I552" s="168">
        <v>1500</v>
      </c>
      <c r="J552" s="168">
        <v>0</v>
      </c>
      <c r="K552" s="168">
        <v>0</v>
      </c>
      <c r="L552" s="168">
        <v>0</v>
      </c>
    </row>
    <row r="553" spans="1:13" s="39" customFormat="1" ht="38.25">
      <c r="A553" s="11"/>
      <c r="B553" s="1" t="s">
        <v>107</v>
      </c>
      <c r="C553" s="19"/>
      <c r="D553" s="3" t="s">
        <v>20</v>
      </c>
      <c r="E553" s="3" t="s">
        <v>16</v>
      </c>
      <c r="F553" s="9" t="s">
        <v>261</v>
      </c>
      <c r="G553" s="3"/>
      <c r="H553" s="162">
        <f>H554</f>
        <v>0</v>
      </c>
      <c r="I553" s="163">
        <f>I554+I558+I562+I566+I570</f>
        <v>30.4</v>
      </c>
      <c r="J553" s="163">
        <f>J554+J558+J562+J566+J570</f>
        <v>0</v>
      </c>
      <c r="K553" s="163">
        <f>K554+K558+K562+K566+K570</f>
        <v>-30.4</v>
      </c>
      <c r="L553" s="163">
        <f>L554+L558+L562+L566+L570</f>
        <v>0</v>
      </c>
    </row>
    <row r="554" spans="1:13" s="39" customFormat="1" ht="89.25" hidden="1">
      <c r="A554" s="11"/>
      <c r="B554" s="1" t="s">
        <v>116</v>
      </c>
      <c r="C554" s="6"/>
      <c r="D554" s="9" t="s">
        <v>20</v>
      </c>
      <c r="E554" s="9" t="s">
        <v>16</v>
      </c>
      <c r="F554" s="9" t="s">
        <v>260</v>
      </c>
      <c r="G554" s="3"/>
      <c r="H554" s="162">
        <f>I554+J554+K554+L554</f>
        <v>0</v>
      </c>
      <c r="I554" s="163">
        <f>I555</f>
        <v>0</v>
      </c>
      <c r="J554" s="163">
        <f t="shared" ref="J554:L555" si="228">J555</f>
        <v>0</v>
      </c>
      <c r="K554" s="163">
        <f t="shared" si="228"/>
        <v>0</v>
      </c>
      <c r="L554" s="163">
        <f t="shared" si="228"/>
        <v>0</v>
      </c>
    </row>
    <row r="555" spans="1:13" s="39" customFormat="1" ht="51" hidden="1">
      <c r="A555" s="11"/>
      <c r="B555" s="1" t="s">
        <v>83</v>
      </c>
      <c r="C555" s="1"/>
      <c r="D555" s="9" t="s">
        <v>20</v>
      </c>
      <c r="E555" s="9" t="s">
        <v>16</v>
      </c>
      <c r="F555" s="9" t="s">
        <v>260</v>
      </c>
      <c r="G555" s="3" t="s">
        <v>49</v>
      </c>
      <c r="H555" s="162">
        <f>I555+J555+K555+L555</f>
        <v>0</v>
      </c>
      <c r="I555" s="36">
        <f>I556</f>
        <v>0</v>
      </c>
      <c r="J555" s="36">
        <f t="shared" si="228"/>
        <v>0</v>
      </c>
      <c r="K555" s="36">
        <f t="shared" si="228"/>
        <v>0</v>
      </c>
      <c r="L555" s="36">
        <f t="shared" si="228"/>
        <v>0</v>
      </c>
    </row>
    <row r="556" spans="1:13" s="39" customFormat="1" hidden="1">
      <c r="A556" s="11"/>
      <c r="B556" s="1" t="s">
        <v>52</v>
      </c>
      <c r="C556" s="1"/>
      <c r="D556" s="9" t="s">
        <v>20</v>
      </c>
      <c r="E556" s="9" t="s">
        <v>16</v>
      </c>
      <c r="F556" s="9" t="s">
        <v>260</v>
      </c>
      <c r="G556" s="3" t="s">
        <v>50</v>
      </c>
      <c r="H556" s="162">
        <f t="shared" ref="H556:H558" si="229">SUM(I556:L556)</f>
        <v>0</v>
      </c>
      <c r="I556" s="163">
        <f>I557</f>
        <v>0</v>
      </c>
      <c r="J556" s="163">
        <f t="shared" ref="J556:L556" si="230">J557</f>
        <v>0</v>
      </c>
      <c r="K556" s="163">
        <f t="shared" si="230"/>
        <v>0</v>
      </c>
      <c r="L556" s="163">
        <f t="shared" si="230"/>
        <v>0</v>
      </c>
    </row>
    <row r="557" spans="1:13" s="39" customFormat="1" ht="76.5" hidden="1">
      <c r="A557" s="11"/>
      <c r="B557" s="1" t="s">
        <v>53</v>
      </c>
      <c r="C557" s="1"/>
      <c r="D557" s="9" t="s">
        <v>20</v>
      </c>
      <c r="E557" s="9" t="s">
        <v>16</v>
      </c>
      <c r="F557" s="9" t="s">
        <v>260</v>
      </c>
      <c r="G557" s="3" t="s">
        <v>54</v>
      </c>
      <c r="H557" s="162">
        <f>SUM(I557:L557)</f>
        <v>0</v>
      </c>
      <c r="I557" s="163">
        <v>0</v>
      </c>
      <c r="J557" s="163">
        <v>0</v>
      </c>
      <c r="K557" s="163">
        <v>0</v>
      </c>
      <c r="L557" s="163">
        <v>0</v>
      </c>
    </row>
    <row r="558" spans="1:13" s="39" customFormat="1" ht="318.75" hidden="1">
      <c r="A558" s="11"/>
      <c r="B558" s="34" t="s">
        <v>131</v>
      </c>
      <c r="C558" s="30"/>
      <c r="D558" s="3" t="s">
        <v>20</v>
      </c>
      <c r="E558" s="3" t="s">
        <v>16</v>
      </c>
      <c r="F558" s="3" t="s">
        <v>494</v>
      </c>
      <c r="G558" s="1"/>
      <c r="H558" s="162">
        <f t="shared" si="229"/>
        <v>0</v>
      </c>
      <c r="I558" s="163">
        <f>I559</f>
        <v>0</v>
      </c>
      <c r="J558" s="163">
        <f>J559</f>
        <v>0</v>
      </c>
      <c r="K558" s="163">
        <f>K559</f>
        <v>0</v>
      </c>
      <c r="L558" s="163">
        <f>L559</f>
        <v>0</v>
      </c>
    </row>
    <row r="559" spans="1:13" s="39" customFormat="1" ht="63.75" hidden="1">
      <c r="A559" s="11"/>
      <c r="B559" s="1" t="s">
        <v>51</v>
      </c>
      <c r="C559" s="30"/>
      <c r="D559" s="3" t="s">
        <v>20</v>
      </c>
      <c r="E559" s="3" t="s">
        <v>16</v>
      </c>
      <c r="F559" s="3" t="s">
        <v>494</v>
      </c>
      <c r="G559" s="3" t="s">
        <v>49</v>
      </c>
      <c r="H559" s="162">
        <f>SUM(I559:L559)</f>
        <v>0</v>
      </c>
      <c r="I559" s="163">
        <v>0</v>
      </c>
      <c r="J559" s="164">
        <v>0</v>
      </c>
      <c r="K559" s="164">
        <v>0</v>
      </c>
      <c r="L559" s="164">
        <v>0</v>
      </c>
    </row>
    <row r="560" spans="1:13" hidden="1">
      <c r="A560" s="11"/>
      <c r="B560" s="1" t="s">
        <v>52</v>
      </c>
      <c r="C560" s="30"/>
      <c r="D560" s="3" t="s">
        <v>20</v>
      </c>
      <c r="E560" s="3" t="s">
        <v>16</v>
      </c>
      <c r="F560" s="3" t="s">
        <v>494</v>
      </c>
      <c r="G560" s="3" t="s">
        <v>50</v>
      </c>
      <c r="H560" s="162">
        <f t="shared" si="202"/>
        <v>0</v>
      </c>
      <c r="I560" s="163">
        <f>I561</f>
        <v>0</v>
      </c>
      <c r="J560" s="163">
        <f>J561</f>
        <v>0</v>
      </c>
      <c r="K560" s="163">
        <f>K561</f>
        <v>0</v>
      </c>
      <c r="L560" s="163">
        <f>L561</f>
        <v>0</v>
      </c>
      <c r="M560" s="43"/>
    </row>
    <row r="561" spans="1:13" ht="76.5" hidden="1">
      <c r="A561" s="11"/>
      <c r="B561" s="1" t="s">
        <v>53</v>
      </c>
      <c r="C561" s="30"/>
      <c r="D561" s="3" t="s">
        <v>20</v>
      </c>
      <c r="E561" s="3" t="s">
        <v>16</v>
      </c>
      <c r="F561" s="3" t="s">
        <v>494</v>
      </c>
      <c r="G561" s="3" t="s">
        <v>54</v>
      </c>
      <c r="H561" s="162">
        <f t="shared" si="202"/>
        <v>0</v>
      </c>
      <c r="I561" s="163">
        <f>I566</f>
        <v>0</v>
      </c>
      <c r="J561" s="163">
        <f>J566</f>
        <v>0</v>
      </c>
      <c r="K561" s="163">
        <v>0</v>
      </c>
      <c r="L561" s="163">
        <f>L566</f>
        <v>0</v>
      </c>
      <c r="M561" s="43"/>
    </row>
    <row r="562" spans="1:13" ht="153" hidden="1">
      <c r="A562" s="11"/>
      <c r="B562" s="1" t="s">
        <v>492</v>
      </c>
      <c r="C562" s="1"/>
      <c r="D562" s="3" t="s">
        <v>20</v>
      </c>
      <c r="E562" s="3" t="s">
        <v>16</v>
      </c>
      <c r="F562" s="3" t="s">
        <v>491</v>
      </c>
      <c r="G562" s="3"/>
      <c r="H562" s="8">
        <f t="shared" si="202"/>
        <v>0</v>
      </c>
      <c r="I562" s="12">
        <f>I563</f>
        <v>0</v>
      </c>
      <c r="J562" s="12">
        <f>J563</f>
        <v>0</v>
      </c>
      <c r="K562" s="12">
        <f>K563</f>
        <v>0</v>
      </c>
      <c r="L562" s="12">
        <f>L563</f>
        <v>0</v>
      </c>
      <c r="M562" s="43"/>
    </row>
    <row r="563" spans="1:13" ht="63.75" hidden="1">
      <c r="A563" s="11"/>
      <c r="B563" s="1" t="s">
        <v>51</v>
      </c>
      <c r="C563" s="1"/>
      <c r="D563" s="3" t="s">
        <v>20</v>
      </c>
      <c r="E563" s="3" t="s">
        <v>16</v>
      </c>
      <c r="F563" s="3" t="s">
        <v>491</v>
      </c>
      <c r="G563" s="3" t="s">
        <v>49</v>
      </c>
      <c r="H563" s="8">
        <f t="shared" si="202"/>
        <v>0</v>
      </c>
      <c r="I563" s="12">
        <f t="shared" ref="I563:L564" si="231">I564</f>
        <v>0</v>
      </c>
      <c r="J563" s="12">
        <f t="shared" si="231"/>
        <v>0</v>
      </c>
      <c r="K563" s="12">
        <f t="shared" si="231"/>
        <v>0</v>
      </c>
      <c r="L563" s="12">
        <f t="shared" si="231"/>
        <v>0</v>
      </c>
      <c r="M563" s="43"/>
    </row>
    <row r="564" spans="1:13" hidden="1">
      <c r="A564" s="11"/>
      <c r="B564" s="1" t="s">
        <v>52</v>
      </c>
      <c r="C564" s="1"/>
      <c r="D564" s="3" t="s">
        <v>20</v>
      </c>
      <c r="E564" s="3" t="s">
        <v>16</v>
      </c>
      <c r="F564" s="3" t="s">
        <v>491</v>
      </c>
      <c r="G564" s="3" t="s">
        <v>50</v>
      </c>
      <c r="H564" s="8">
        <f t="shared" si="202"/>
        <v>0</v>
      </c>
      <c r="I564" s="12">
        <f t="shared" si="231"/>
        <v>0</v>
      </c>
      <c r="J564" s="12">
        <f t="shared" si="231"/>
        <v>0</v>
      </c>
      <c r="K564" s="12">
        <f t="shared" si="231"/>
        <v>0</v>
      </c>
      <c r="L564" s="12">
        <f t="shared" si="231"/>
        <v>0</v>
      </c>
      <c r="M564" s="43"/>
    </row>
    <row r="565" spans="1:13" ht="25.5" hidden="1">
      <c r="A565" s="11"/>
      <c r="B565" s="1" t="s">
        <v>55</v>
      </c>
      <c r="C565" s="1"/>
      <c r="D565" s="3" t="s">
        <v>20</v>
      </c>
      <c r="E565" s="3" t="s">
        <v>16</v>
      </c>
      <c r="F565" s="3" t="s">
        <v>491</v>
      </c>
      <c r="G565" s="3" t="s">
        <v>48</v>
      </c>
      <c r="H565" s="8">
        <f t="shared" si="202"/>
        <v>0</v>
      </c>
      <c r="I565" s="10">
        <v>0</v>
      </c>
      <c r="J565" s="10">
        <f>'кор-ка пр 8'!J572</f>
        <v>0</v>
      </c>
      <c r="K565" s="12">
        <v>0</v>
      </c>
      <c r="L565" s="10">
        <f>'кор-ка пр 8'!L572</f>
        <v>0</v>
      </c>
      <c r="M565" s="43"/>
    </row>
    <row r="566" spans="1:13" ht="102">
      <c r="A566" s="11"/>
      <c r="B566" s="39" t="s">
        <v>597</v>
      </c>
      <c r="C566" s="1"/>
      <c r="D566" s="3" t="s">
        <v>20</v>
      </c>
      <c r="E566" s="3" t="s">
        <v>16</v>
      </c>
      <c r="F566" s="3" t="s">
        <v>598</v>
      </c>
      <c r="G566" s="30"/>
      <c r="H566" s="162">
        <f t="shared" si="202"/>
        <v>-30.4</v>
      </c>
      <c r="I566" s="163">
        <f t="shared" ref="I566:L567" si="232">I567</f>
        <v>0</v>
      </c>
      <c r="J566" s="163">
        <f t="shared" si="232"/>
        <v>0</v>
      </c>
      <c r="K566" s="163">
        <f t="shared" si="232"/>
        <v>-30.4</v>
      </c>
      <c r="L566" s="163">
        <f t="shared" si="232"/>
        <v>0</v>
      </c>
      <c r="M566" s="43"/>
    </row>
    <row r="567" spans="1:13" ht="63.75">
      <c r="A567" s="11"/>
      <c r="B567" s="1" t="s">
        <v>51</v>
      </c>
      <c r="C567" s="1"/>
      <c r="D567" s="3" t="s">
        <v>20</v>
      </c>
      <c r="E567" s="3" t="s">
        <v>16</v>
      </c>
      <c r="F567" s="3" t="s">
        <v>598</v>
      </c>
      <c r="G567" s="3" t="s">
        <v>49</v>
      </c>
      <c r="H567" s="162">
        <f t="shared" si="202"/>
        <v>-30.4</v>
      </c>
      <c r="I567" s="163">
        <f>I568</f>
        <v>0</v>
      </c>
      <c r="J567" s="163">
        <f t="shared" si="232"/>
        <v>0</v>
      </c>
      <c r="K567" s="163">
        <f t="shared" si="232"/>
        <v>-30.4</v>
      </c>
      <c r="L567" s="163">
        <f t="shared" si="232"/>
        <v>0</v>
      </c>
      <c r="M567" s="43"/>
    </row>
    <row r="568" spans="1:13">
      <c r="A568" s="11"/>
      <c r="B568" s="1" t="s">
        <v>52</v>
      </c>
      <c r="C568" s="1"/>
      <c r="D568" s="3" t="s">
        <v>20</v>
      </c>
      <c r="E568" s="3" t="s">
        <v>16</v>
      </c>
      <c r="F568" s="3" t="s">
        <v>598</v>
      </c>
      <c r="G568" s="3" t="s">
        <v>50</v>
      </c>
      <c r="H568" s="162">
        <f>SUM(I568:L568)</f>
        <v>-30.4</v>
      </c>
      <c r="I568" s="163">
        <f>I569</f>
        <v>0</v>
      </c>
      <c r="J568" s="163">
        <f t="shared" ref="J568:L568" si="233">J569</f>
        <v>0</v>
      </c>
      <c r="K568" s="163">
        <f t="shared" si="233"/>
        <v>-30.4</v>
      </c>
      <c r="L568" s="163">
        <f t="shared" si="233"/>
        <v>0</v>
      </c>
      <c r="M568" s="43"/>
    </row>
    <row r="569" spans="1:13" ht="25.5">
      <c r="A569" s="11"/>
      <c r="B569" s="1" t="s">
        <v>55</v>
      </c>
      <c r="C569" s="1"/>
      <c r="D569" s="3" t="s">
        <v>20</v>
      </c>
      <c r="E569" s="3" t="s">
        <v>16</v>
      </c>
      <c r="F569" s="3" t="s">
        <v>598</v>
      </c>
      <c r="G569" s="3" t="s">
        <v>48</v>
      </c>
      <c r="H569" s="162">
        <f t="shared" si="202"/>
        <v>-30.4</v>
      </c>
      <c r="I569" s="163">
        <v>0</v>
      </c>
      <c r="J569" s="163">
        <v>0</v>
      </c>
      <c r="K569" s="163">
        <f>-30.4</f>
        <v>-30.4</v>
      </c>
      <c r="L569" s="163">
        <f t="shared" ref="I569:L570" si="234">L570</f>
        <v>0</v>
      </c>
      <c r="M569" s="43"/>
    </row>
    <row r="570" spans="1:13" ht="76.5">
      <c r="A570" s="11"/>
      <c r="B570" s="39" t="s">
        <v>599</v>
      </c>
      <c r="C570" s="1"/>
      <c r="D570" s="3" t="s">
        <v>20</v>
      </c>
      <c r="E570" s="3" t="s">
        <v>16</v>
      </c>
      <c r="F570" s="3" t="s">
        <v>600</v>
      </c>
      <c r="H570" s="162">
        <f t="shared" si="202"/>
        <v>30.4</v>
      </c>
      <c r="I570" s="163">
        <f t="shared" si="234"/>
        <v>30.4</v>
      </c>
      <c r="J570" s="163">
        <f t="shared" si="234"/>
        <v>0</v>
      </c>
      <c r="K570" s="163">
        <f t="shared" si="234"/>
        <v>0</v>
      </c>
      <c r="L570" s="163">
        <f t="shared" si="234"/>
        <v>0</v>
      </c>
      <c r="M570" s="43"/>
    </row>
    <row r="571" spans="1:13" s="39" customFormat="1" ht="102">
      <c r="A571" s="11"/>
      <c r="B571" s="1" t="s">
        <v>115</v>
      </c>
      <c r="C571" s="1"/>
      <c r="D571" s="3" t="s">
        <v>20</v>
      </c>
      <c r="E571" s="3" t="s">
        <v>16</v>
      </c>
      <c r="F571" s="3" t="s">
        <v>600</v>
      </c>
      <c r="G571" s="3" t="s">
        <v>49</v>
      </c>
      <c r="H571" s="162">
        <f t="shared" si="202"/>
        <v>30.4</v>
      </c>
      <c r="I571" s="163">
        <f>I572</f>
        <v>30.4</v>
      </c>
      <c r="J571" s="164">
        <v>0</v>
      </c>
      <c r="K571" s="164">
        <v>0</v>
      </c>
      <c r="L571" s="164">
        <v>0</v>
      </c>
    </row>
    <row r="572" spans="1:13" s="39" customFormat="1">
      <c r="A572" s="11"/>
      <c r="B572" s="1" t="s">
        <v>52</v>
      </c>
      <c r="C572" s="1"/>
      <c r="D572" s="3" t="s">
        <v>20</v>
      </c>
      <c r="E572" s="3" t="s">
        <v>16</v>
      </c>
      <c r="F572" s="3" t="s">
        <v>600</v>
      </c>
      <c r="G572" s="3" t="s">
        <v>50</v>
      </c>
      <c r="H572" s="162">
        <f>SUM(I572:L572)</f>
        <v>30.4</v>
      </c>
      <c r="I572" s="163">
        <f>I573</f>
        <v>30.4</v>
      </c>
      <c r="J572" s="163">
        <f>J573</f>
        <v>0</v>
      </c>
      <c r="K572" s="163">
        <f>K573</f>
        <v>0</v>
      </c>
      <c r="L572" s="163">
        <f>L573</f>
        <v>0</v>
      </c>
    </row>
    <row r="573" spans="1:13" s="39" customFormat="1" ht="25.5">
      <c r="A573" s="11"/>
      <c r="B573" s="1" t="s">
        <v>55</v>
      </c>
      <c r="C573" s="1"/>
      <c r="D573" s="3" t="s">
        <v>20</v>
      </c>
      <c r="E573" s="3" t="s">
        <v>16</v>
      </c>
      <c r="F573" s="3" t="s">
        <v>600</v>
      </c>
      <c r="G573" s="3" t="s">
        <v>48</v>
      </c>
      <c r="H573" s="162">
        <f t="shared" ref="H573" si="235">I573+J573+K573+L573</f>
        <v>30.4</v>
      </c>
      <c r="I573" s="163">
        <f>30.4</f>
        <v>30.4</v>
      </c>
      <c r="J573" s="163">
        <v>0</v>
      </c>
      <c r="K573" s="163">
        <v>0</v>
      </c>
      <c r="L573" s="163">
        <v>0</v>
      </c>
    </row>
    <row r="574" spans="1:13" s="39" customFormat="1" ht="51" hidden="1">
      <c r="A574" s="11"/>
      <c r="B574" s="1" t="s">
        <v>110</v>
      </c>
      <c r="C574" s="6"/>
      <c r="D574" s="9" t="s">
        <v>20</v>
      </c>
      <c r="E574" s="9" t="s">
        <v>16</v>
      </c>
      <c r="F574" s="9" t="s">
        <v>389</v>
      </c>
      <c r="H574" s="162">
        <f>H575</f>
        <v>0</v>
      </c>
      <c r="I574" s="163">
        <f>I575</f>
        <v>0</v>
      </c>
      <c r="J574" s="163">
        <f t="shared" ref="J574:L575" si="236">J575</f>
        <v>0</v>
      </c>
      <c r="K574" s="163">
        <f t="shared" si="236"/>
        <v>0</v>
      </c>
      <c r="L574" s="163">
        <f t="shared" si="236"/>
        <v>0</v>
      </c>
    </row>
    <row r="575" spans="1:13" s="39" customFormat="1" ht="89.25" hidden="1">
      <c r="A575" s="11"/>
      <c r="B575" s="1" t="s">
        <v>126</v>
      </c>
      <c r="C575" s="6"/>
      <c r="D575" s="9" t="s">
        <v>20</v>
      </c>
      <c r="E575" s="9" t="s">
        <v>16</v>
      </c>
      <c r="F575" s="9" t="s">
        <v>390</v>
      </c>
      <c r="G575" s="3"/>
      <c r="H575" s="162">
        <f>I575+J575+K575+L575</f>
        <v>0</v>
      </c>
      <c r="I575" s="163">
        <f>I576</f>
        <v>0</v>
      </c>
      <c r="J575" s="163">
        <f t="shared" si="236"/>
        <v>0</v>
      </c>
      <c r="K575" s="163">
        <f t="shared" si="236"/>
        <v>0</v>
      </c>
      <c r="L575" s="163">
        <f t="shared" si="236"/>
        <v>0</v>
      </c>
    </row>
    <row r="576" spans="1:13" s="39" customFormat="1" ht="51" hidden="1">
      <c r="A576" s="11"/>
      <c r="B576" s="1" t="s">
        <v>83</v>
      </c>
      <c r="C576" s="1"/>
      <c r="D576" s="9" t="s">
        <v>20</v>
      </c>
      <c r="E576" s="9" t="s">
        <v>16</v>
      </c>
      <c r="F576" s="9" t="s">
        <v>390</v>
      </c>
      <c r="G576" s="3" t="s">
        <v>49</v>
      </c>
      <c r="H576" s="162">
        <f>I576+J576+K576+L576</f>
        <v>0</v>
      </c>
      <c r="I576" s="36">
        <v>0</v>
      </c>
      <c r="J576" s="164">
        <v>0</v>
      </c>
      <c r="K576" s="164">
        <v>0</v>
      </c>
      <c r="L576" s="164">
        <v>0</v>
      </c>
    </row>
    <row r="577" spans="1:12" s="39" customFormat="1" hidden="1">
      <c r="A577" s="11"/>
      <c r="B577" s="1" t="s">
        <v>52</v>
      </c>
      <c r="C577" s="1"/>
      <c r="D577" s="9" t="s">
        <v>20</v>
      </c>
      <c r="E577" s="9" t="s">
        <v>16</v>
      </c>
      <c r="F577" s="9" t="s">
        <v>390</v>
      </c>
      <c r="G577" s="3" t="s">
        <v>50</v>
      </c>
      <c r="H577" s="162">
        <f t="shared" ref="H577:H579" si="237">SUM(I577:L577)</f>
        <v>0</v>
      </c>
      <c r="I577" s="163">
        <f>I578</f>
        <v>0</v>
      </c>
      <c r="J577" s="163">
        <f t="shared" ref="J577:L578" si="238">J578</f>
        <v>0</v>
      </c>
      <c r="K577" s="163">
        <f t="shared" si="238"/>
        <v>0</v>
      </c>
      <c r="L577" s="163">
        <f t="shared" si="238"/>
        <v>0</v>
      </c>
    </row>
    <row r="578" spans="1:12" s="39" customFormat="1" ht="76.5" hidden="1">
      <c r="A578" s="11"/>
      <c r="B578" s="1" t="s">
        <v>53</v>
      </c>
      <c r="C578" s="1"/>
      <c r="D578" s="9" t="s">
        <v>20</v>
      </c>
      <c r="E578" s="9" t="s">
        <v>16</v>
      </c>
      <c r="F578" s="3" t="s">
        <v>390</v>
      </c>
      <c r="G578" s="3" t="s">
        <v>54</v>
      </c>
      <c r="H578" s="162">
        <f t="shared" si="237"/>
        <v>0</v>
      </c>
      <c r="I578" s="163">
        <f>I579</f>
        <v>0</v>
      </c>
      <c r="J578" s="163">
        <f t="shared" si="238"/>
        <v>0</v>
      </c>
      <c r="K578" s="163">
        <f t="shared" si="238"/>
        <v>0</v>
      </c>
      <c r="L578" s="163">
        <f t="shared" si="238"/>
        <v>0</v>
      </c>
    </row>
    <row r="579" spans="1:12" s="39" customFormat="1" ht="318.75" hidden="1">
      <c r="A579" s="11"/>
      <c r="B579" s="34" t="s">
        <v>131</v>
      </c>
      <c r="C579" s="30"/>
      <c r="D579" s="3" t="s">
        <v>20</v>
      </c>
      <c r="E579" s="3" t="s">
        <v>16</v>
      </c>
      <c r="F579" s="3" t="s">
        <v>495</v>
      </c>
      <c r="G579" s="3"/>
      <c r="H579" s="162">
        <f t="shared" si="237"/>
        <v>0</v>
      </c>
      <c r="I579" s="163">
        <f>I580</f>
        <v>0</v>
      </c>
      <c r="J579" s="163">
        <f>J580</f>
        <v>0</v>
      </c>
      <c r="K579" s="163">
        <f>K580</f>
        <v>0</v>
      </c>
      <c r="L579" s="163">
        <f>L580</f>
        <v>0</v>
      </c>
    </row>
    <row r="580" spans="1:12" s="39" customFormat="1" ht="63.75" hidden="1">
      <c r="A580" s="11"/>
      <c r="B580" s="1" t="s">
        <v>51</v>
      </c>
      <c r="C580" s="30"/>
      <c r="D580" s="3" t="s">
        <v>20</v>
      </c>
      <c r="E580" s="3" t="s">
        <v>16</v>
      </c>
      <c r="F580" s="3" t="s">
        <v>495</v>
      </c>
      <c r="G580" s="3" t="s">
        <v>49</v>
      </c>
      <c r="H580" s="162">
        <f>SUM(I580:L580)</f>
        <v>0</v>
      </c>
      <c r="I580" s="163">
        <v>0</v>
      </c>
      <c r="J580" s="164">
        <v>0</v>
      </c>
      <c r="K580" s="164">
        <v>0</v>
      </c>
      <c r="L580" s="164">
        <v>0</v>
      </c>
    </row>
    <row r="581" spans="1:12" s="39" customFormat="1" hidden="1">
      <c r="A581" s="11"/>
      <c r="B581" s="1" t="s">
        <v>52</v>
      </c>
      <c r="C581" s="30"/>
      <c r="D581" s="3" t="s">
        <v>20</v>
      </c>
      <c r="E581" s="3" t="s">
        <v>16</v>
      </c>
      <c r="F581" s="3" t="s">
        <v>495</v>
      </c>
      <c r="G581" s="3" t="s">
        <v>50</v>
      </c>
      <c r="H581" s="162">
        <f t="shared" ref="H581:H584" si="239">SUM(I581:L581)</f>
        <v>0</v>
      </c>
      <c r="I581" s="36">
        <f>I582</f>
        <v>0</v>
      </c>
      <c r="J581" s="36">
        <f t="shared" ref="J581:L582" si="240">J582</f>
        <v>0</v>
      </c>
      <c r="K581" s="36">
        <f t="shared" si="240"/>
        <v>0</v>
      </c>
      <c r="L581" s="36">
        <f t="shared" si="240"/>
        <v>0</v>
      </c>
    </row>
    <row r="582" spans="1:12" s="39" customFormat="1" ht="76.5" hidden="1">
      <c r="A582" s="11"/>
      <c r="B582" s="1" t="s">
        <v>53</v>
      </c>
      <c r="C582" s="30"/>
      <c r="D582" s="3" t="s">
        <v>20</v>
      </c>
      <c r="E582" s="3" t="s">
        <v>16</v>
      </c>
      <c r="F582" s="3" t="s">
        <v>495</v>
      </c>
      <c r="G582" s="3" t="s">
        <v>54</v>
      </c>
      <c r="H582" s="162">
        <f t="shared" si="239"/>
        <v>0</v>
      </c>
      <c r="I582" s="36">
        <v>0</v>
      </c>
      <c r="J582" s="36">
        <f t="shared" si="240"/>
        <v>0</v>
      </c>
      <c r="K582" s="36">
        <f t="shared" si="240"/>
        <v>0</v>
      </c>
      <c r="L582" s="36">
        <f t="shared" si="240"/>
        <v>0</v>
      </c>
    </row>
    <row r="583" spans="1:12" s="39" customFormat="1" ht="63.75">
      <c r="A583" s="11"/>
      <c r="B583" s="1" t="s">
        <v>285</v>
      </c>
      <c r="C583" s="1"/>
      <c r="D583" s="9" t="s">
        <v>20</v>
      </c>
      <c r="E583" s="9" t="s">
        <v>16</v>
      </c>
      <c r="F583" s="9" t="s">
        <v>307</v>
      </c>
      <c r="G583" s="3"/>
      <c r="H583" s="162">
        <f t="shared" si="239"/>
        <v>0</v>
      </c>
      <c r="I583" s="36">
        <f>I584</f>
        <v>0</v>
      </c>
      <c r="J583" s="36">
        <f>J584</f>
        <v>0</v>
      </c>
      <c r="K583" s="36">
        <f>K584</f>
        <v>0</v>
      </c>
      <c r="L583" s="36">
        <f>L584</f>
        <v>0</v>
      </c>
    </row>
    <row r="584" spans="1:12" s="39" customFormat="1" ht="38.25">
      <c r="A584" s="11"/>
      <c r="B584" s="1" t="s">
        <v>286</v>
      </c>
      <c r="C584" s="1"/>
      <c r="D584" s="9" t="s">
        <v>20</v>
      </c>
      <c r="E584" s="9" t="s">
        <v>16</v>
      </c>
      <c r="F584" s="9" t="s">
        <v>308</v>
      </c>
      <c r="G584" s="3"/>
      <c r="H584" s="162">
        <f t="shared" si="239"/>
        <v>0</v>
      </c>
      <c r="I584" s="36">
        <f>I585+I587</f>
        <v>0</v>
      </c>
      <c r="J584" s="36">
        <f>0+'[2]приложение 7(корректировка)'!J465</f>
        <v>0</v>
      </c>
      <c r="K584" s="36">
        <f>0+'[2]приложение 7(корректировка)'!K465</f>
        <v>0</v>
      </c>
      <c r="L584" s="36">
        <f>0+'[2]приложение 7(корректировка)'!L465</f>
        <v>0</v>
      </c>
    </row>
    <row r="585" spans="1:12" s="39" customFormat="1" ht="63.75">
      <c r="A585" s="11"/>
      <c r="B585" s="1" t="s">
        <v>51</v>
      </c>
      <c r="C585" s="1"/>
      <c r="D585" s="9" t="s">
        <v>20</v>
      </c>
      <c r="E585" s="9" t="s">
        <v>16</v>
      </c>
      <c r="F585" s="9" t="s">
        <v>308</v>
      </c>
      <c r="G585" s="3" t="s">
        <v>49</v>
      </c>
      <c r="H585" s="162">
        <f>SUM(I585:L585)</f>
        <v>5400</v>
      </c>
      <c r="I585" s="36">
        <f>I586</f>
        <v>5400</v>
      </c>
      <c r="J585" s="36">
        <f t="shared" ref="J585:L585" si="241">J586</f>
        <v>0</v>
      </c>
      <c r="K585" s="36">
        <f t="shared" si="241"/>
        <v>0</v>
      </c>
      <c r="L585" s="36">
        <f t="shared" si="241"/>
        <v>0</v>
      </c>
    </row>
    <row r="586" spans="1:12" s="39" customFormat="1" ht="51">
      <c r="A586" s="11"/>
      <c r="B586" s="1" t="s">
        <v>653</v>
      </c>
      <c r="C586" s="1"/>
      <c r="D586" s="9" t="s">
        <v>20</v>
      </c>
      <c r="E586" s="9" t="s">
        <v>16</v>
      </c>
      <c r="F586" s="9" t="s">
        <v>308</v>
      </c>
      <c r="G586" s="3" t="s">
        <v>652</v>
      </c>
      <c r="H586" s="162">
        <f>SUM(I586:L586)</f>
        <v>5400</v>
      </c>
      <c r="I586" s="36">
        <f>5400</f>
        <v>5400</v>
      </c>
      <c r="J586" s="36">
        <v>0</v>
      </c>
      <c r="K586" s="36">
        <v>0</v>
      </c>
      <c r="L586" s="36">
        <v>0</v>
      </c>
    </row>
    <row r="587" spans="1:12" s="39" customFormat="1">
      <c r="A587" s="5"/>
      <c r="B587" s="1" t="s">
        <v>73</v>
      </c>
      <c r="C587" s="1"/>
      <c r="D587" s="9" t="s">
        <v>20</v>
      </c>
      <c r="E587" s="9" t="s">
        <v>16</v>
      </c>
      <c r="F587" s="9" t="s">
        <v>308</v>
      </c>
      <c r="G587" s="3" t="s">
        <v>74</v>
      </c>
      <c r="H587" s="162">
        <f>I587+J587+K587+L587</f>
        <v>-5400</v>
      </c>
      <c r="I587" s="163">
        <f>I588</f>
        <v>-5400</v>
      </c>
      <c r="J587" s="163">
        <f t="shared" ref="J587:L587" si="242">J588+J604</f>
        <v>0</v>
      </c>
      <c r="K587" s="163">
        <f t="shared" si="242"/>
        <v>0</v>
      </c>
      <c r="L587" s="163">
        <f t="shared" si="242"/>
        <v>0</v>
      </c>
    </row>
    <row r="588" spans="1:12" s="39" customFormat="1" ht="63.75">
      <c r="A588" s="98"/>
      <c r="B588" s="1" t="s">
        <v>81</v>
      </c>
      <c r="C588" s="1"/>
      <c r="D588" s="9" t="s">
        <v>20</v>
      </c>
      <c r="E588" s="9" t="s">
        <v>16</v>
      </c>
      <c r="F588" s="9" t="s">
        <v>308</v>
      </c>
      <c r="G588" s="3" t="s">
        <v>82</v>
      </c>
      <c r="H588" s="162">
        <f t="shared" ref="H588:H594" si="243">I588+J588+K588+L588</f>
        <v>-5400</v>
      </c>
      <c r="I588" s="164">
        <f>-5400</f>
        <v>-5400</v>
      </c>
      <c r="J588" s="164">
        <f>J594</f>
        <v>0</v>
      </c>
      <c r="K588" s="164">
        <f>K594</f>
        <v>0</v>
      </c>
      <c r="L588" s="164">
        <f>L594</f>
        <v>0</v>
      </c>
    </row>
    <row r="589" spans="1:12">
      <c r="A589" s="5"/>
      <c r="B589" s="1" t="s">
        <v>460</v>
      </c>
      <c r="C589" s="1"/>
      <c r="D589" s="9" t="s">
        <v>20</v>
      </c>
      <c r="E589" s="9" t="s">
        <v>16</v>
      </c>
      <c r="F589" s="3" t="s">
        <v>248</v>
      </c>
      <c r="G589" s="3"/>
      <c r="H589" s="162">
        <f>SUM(I589:L589)</f>
        <v>155.4</v>
      </c>
      <c r="I589" s="163">
        <f t="shared" ref="I589:I592" si="244">I590</f>
        <v>0</v>
      </c>
      <c r="J589" s="163">
        <f t="shared" ref="J589:J592" si="245">J590</f>
        <v>0</v>
      </c>
      <c r="K589" s="163">
        <f t="shared" ref="K589:K592" si="246">K590</f>
        <v>0</v>
      </c>
      <c r="L589" s="163">
        <f>L590</f>
        <v>155.4</v>
      </c>
    </row>
    <row r="590" spans="1:12" ht="51">
      <c r="A590" s="5"/>
      <c r="B590" s="1" t="s">
        <v>649</v>
      </c>
      <c r="C590" s="1"/>
      <c r="D590" s="9" t="s">
        <v>20</v>
      </c>
      <c r="E590" s="9" t="s">
        <v>16</v>
      </c>
      <c r="F590" s="3" t="s">
        <v>650</v>
      </c>
      <c r="G590" s="3"/>
      <c r="H590" s="162">
        <f>SUM(I590:L590)</f>
        <v>155.4</v>
      </c>
      <c r="I590" s="163">
        <f t="shared" si="244"/>
        <v>0</v>
      </c>
      <c r="J590" s="163">
        <f t="shared" si="245"/>
        <v>0</v>
      </c>
      <c r="K590" s="163">
        <f t="shared" si="246"/>
        <v>0</v>
      </c>
      <c r="L590" s="163">
        <f>L591</f>
        <v>155.4</v>
      </c>
    </row>
    <row r="591" spans="1:12" ht="63.75">
      <c r="A591" s="11"/>
      <c r="B591" s="1" t="s">
        <v>51</v>
      </c>
      <c r="C591" s="1"/>
      <c r="D591" s="9" t="s">
        <v>20</v>
      </c>
      <c r="E591" s="9" t="s">
        <v>16</v>
      </c>
      <c r="F591" s="3" t="s">
        <v>650</v>
      </c>
      <c r="G591" s="3" t="s">
        <v>49</v>
      </c>
      <c r="H591" s="162">
        <f>I591+J591+K591+L591</f>
        <v>155.4</v>
      </c>
      <c r="I591" s="163">
        <f t="shared" si="244"/>
        <v>0</v>
      </c>
      <c r="J591" s="163">
        <f t="shared" si="245"/>
        <v>0</v>
      </c>
      <c r="K591" s="163">
        <f t="shared" si="246"/>
        <v>0</v>
      </c>
      <c r="L591" s="163">
        <f>L592</f>
        <v>155.4</v>
      </c>
    </row>
    <row r="592" spans="1:12">
      <c r="A592" s="14"/>
      <c r="B592" s="1" t="s">
        <v>52</v>
      </c>
      <c r="C592" s="1"/>
      <c r="D592" s="3" t="s">
        <v>20</v>
      </c>
      <c r="E592" s="3" t="s">
        <v>16</v>
      </c>
      <c r="F592" s="3" t="s">
        <v>650</v>
      </c>
      <c r="G592" s="3" t="s">
        <v>50</v>
      </c>
      <c r="H592" s="162">
        <f t="shared" ref="H592:H593" si="247">I592+J592+K592+L592</f>
        <v>155.4</v>
      </c>
      <c r="I592" s="163">
        <f t="shared" si="244"/>
        <v>0</v>
      </c>
      <c r="J592" s="163">
        <f t="shared" si="245"/>
        <v>0</v>
      </c>
      <c r="K592" s="163">
        <f t="shared" si="246"/>
        <v>0</v>
      </c>
      <c r="L592" s="163">
        <f t="shared" ref="L592" si="248">L593</f>
        <v>155.4</v>
      </c>
    </row>
    <row r="593" spans="1:12" ht="25.5">
      <c r="A593" s="11"/>
      <c r="B593" s="1" t="s">
        <v>55</v>
      </c>
      <c r="C593" s="1"/>
      <c r="D593" s="3" t="s">
        <v>20</v>
      </c>
      <c r="E593" s="3" t="s">
        <v>16</v>
      </c>
      <c r="F593" s="3" t="s">
        <v>650</v>
      </c>
      <c r="G593" s="3" t="s">
        <v>48</v>
      </c>
      <c r="H593" s="162">
        <f t="shared" si="247"/>
        <v>155.4</v>
      </c>
      <c r="I593" s="163">
        <v>0</v>
      </c>
      <c r="J593" s="163">
        <v>0</v>
      </c>
      <c r="K593" s="163">
        <v>0</v>
      </c>
      <c r="L593" s="163">
        <f>155.4</f>
        <v>155.4</v>
      </c>
    </row>
    <row r="594" spans="1:12" s="39" customFormat="1" ht="25.5">
      <c r="A594" s="98"/>
      <c r="B594" s="6" t="s">
        <v>31</v>
      </c>
      <c r="C594" s="6"/>
      <c r="D594" s="4" t="s">
        <v>20</v>
      </c>
      <c r="E594" s="4" t="s">
        <v>20</v>
      </c>
      <c r="F594" s="9"/>
      <c r="G594" s="99"/>
      <c r="H594" s="162">
        <f t="shared" si="243"/>
        <v>683</v>
      </c>
      <c r="I594" s="164">
        <f>I595+I600+I606</f>
        <v>683</v>
      </c>
      <c r="J594" s="164">
        <f t="shared" ref="J594:L594" si="249">J595+J600+J606</f>
        <v>0</v>
      </c>
      <c r="K594" s="164">
        <f t="shared" si="249"/>
        <v>0</v>
      </c>
      <c r="L594" s="164">
        <f t="shared" si="249"/>
        <v>0</v>
      </c>
    </row>
    <row r="595" spans="1:12" s="39" customFormat="1" ht="51" hidden="1">
      <c r="A595" s="11"/>
      <c r="B595" s="1" t="s">
        <v>110</v>
      </c>
      <c r="C595" s="6"/>
      <c r="D595" s="9" t="s">
        <v>20</v>
      </c>
      <c r="E595" s="9" t="s">
        <v>20</v>
      </c>
      <c r="F595" s="9" t="s">
        <v>389</v>
      </c>
      <c r="H595" s="162">
        <f>H596</f>
        <v>0</v>
      </c>
      <c r="I595" s="163">
        <f t="shared" ref="I595:L596" si="250">I596</f>
        <v>0</v>
      </c>
      <c r="J595" s="163">
        <f t="shared" si="250"/>
        <v>0</v>
      </c>
      <c r="K595" s="163">
        <f t="shared" si="250"/>
        <v>0</v>
      </c>
      <c r="L595" s="163">
        <f t="shared" si="250"/>
        <v>0</v>
      </c>
    </row>
    <row r="596" spans="1:12" s="39" customFormat="1" ht="63.75" hidden="1">
      <c r="A596" s="11"/>
      <c r="B596" s="1" t="s">
        <v>119</v>
      </c>
      <c r="C596" s="6"/>
      <c r="D596" s="9" t="s">
        <v>20</v>
      </c>
      <c r="E596" s="9" t="s">
        <v>20</v>
      </c>
      <c r="F596" s="9" t="s">
        <v>392</v>
      </c>
      <c r="G596" s="1"/>
      <c r="H596" s="162">
        <f>I596+J596+K596+L596</f>
        <v>0</v>
      </c>
      <c r="I596" s="163">
        <f t="shared" si="250"/>
        <v>0</v>
      </c>
      <c r="J596" s="163">
        <f t="shared" si="250"/>
        <v>0</v>
      </c>
      <c r="K596" s="163">
        <f t="shared" si="250"/>
        <v>0</v>
      </c>
      <c r="L596" s="163">
        <f t="shared" si="250"/>
        <v>0</v>
      </c>
    </row>
    <row r="597" spans="1:12" s="38" customFormat="1" ht="51" hidden="1">
      <c r="A597" s="11"/>
      <c r="B597" s="1" t="s">
        <v>83</v>
      </c>
      <c r="C597" s="1"/>
      <c r="D597" s="9" t="s">
        <v>20</v>
      </c>
      <c r="E597" s="9" t="s">
        <v>20</v>
      </c>
      <c r="F597" s="9" t="s">
        <v>392</v>
      </c>
      <c r="G597" s="100">
        <v>600</v>
      </c>
      <c r="H597" s="162">
        <f>I597+J597+K597+L597</f>
        <v>0</v>
      </c>
      <c r="I597" s="36">
        <v>0</v>
      </c>
      <c r="J597" s="36">
        <v>0</v>
      </c>
      <c r="K597" s="36">
        <v>0</v>
      </c>
      <c r="L597" s="36">
        <v>0</v>
      </c>
    </row>
    <row r="598" spans="1:12" s="39" customFormat="1" hidden="1">
      <c r="A598" s="11"/>
      <c r="B598" s="1" t="s">
        <v>52</v>
      </c>
      <c r="C598" s="1"/>
      <c r="D598" s="9" t="s">
        <v>20</v>
      </c>
      <c r="E598" s="9" t="s">
        <v>20</v>
      </c>
      <c r="F598" s="9" t="s">
        <v>392</v>
      </c>
      <c r="G598" s="3" t="s">
        <v>50</v>
      </c>
      <c r="H598" s="162">
        <f t="shared" ref="H598:H601" si="251">SUM(I598:L598)</f>
        <v>0</v>
      </c>
      <c r="I598" s="36">
        <f t="shared" ref="I598:L600" si="252">I599</f>
        <v>0</v>
      </c>
      <c r="J598" s="36">
        <f t="shared" si="252"/>
        <v>0</v>
      </c>
      <c r="K598" s="36">
        <f t="shared" si="252"/>
        <v>0</v>
      </c>
      <c r="L598" s="36">
        <f t="shared" si="252"/>
        <v>0</v>
      </c>
    </row>
    <row r="599" spans="1:12" s="39" customFormat="1" ht="25.5" hidden="1">
      <c r="A599" s="11"/>
      <c r="B599" s="1" t="s">
        <v>55</v>
      </c>
      <c r="C599" s="1"/>
      <c r="D599" s="9" t="s">
        <v>20</v>
      </c>
      <c r="E599" s="9" t="s">
        <v>20</v>
      </c>
      <c r="F599" s="9" t="s">
        <v>392</v>
      </c>
      <c r="G599" s="3" t="s">
        <v>48</v>
      </c>
      <c r="H599" s="162">
        <f t="shared" si="251"/>
        <v>0</v>
      </c>
      <c r="I599" s="36">
        <f t="shared" si="252"/>
        <v>0</v>
      </c>
      <c r="J599" s="36">
        <f t="shared" si="252"/>
        <v>0</v>
      </c>
      <c r="K599" s="36">
        <f t="shared" si="252"/>
        <v>0</v>
      </c>
      <c r="L599" s="36">
        <f t="shared" si="252"/>
        <v>0</v>
      </c>
    </row>
    <row r="600" spans="1:12" s="39" customFormat="1" ht="63.75">
      <c r="A600" s="11"/>
      <c r="B600" s="1" t="s">
        <v>285</v>
      </c>
      <c r="C600" s="1"/>
      <c r="D600" s="3" t="s">
        <v>20</v>
      </c>
      <c r="E600" s="3" t="s">
        <v>20</v>
      </c>
      <c r="F600" s="9" t="s">
        <v>309</v>
      </c>
      <c r="G600" s="3"/>
      <c r="H600" s="162">
        <f t="shared" si="251"/>
        <v>0</v>
      </c>
      <c r="I600" s="36">
        <f t="shared" si="252"/>
        <v>0</v>
      </c>
      <c r="J600" s="36">
        <f t="shared" si="252"/>
        <v>0</v>
      </c>
      <c r="K600" s="36">
        <f t="shared" si="252"/>
        <v>0</v>
      </c>
      <c r="L600" s="36">
        <f t="shared" si="252"/>
        <v>0</v>
      </c>
    </row>
    <row r="601" spans="1:12" s="39" customFormat="1" ht="38.25">
      <c r="A601" s="11"/>
      <c r="B601" s="1" t="s">
        <v>286</v>
      </c>
      <c r="C601" s="1"/>
      <c r="D601" s="3" t="s">
        <v>20</v>
      </c>
      <c r="E601" s="3" t="s">
        <v>20</v>
      </c>
      <c r="F601" s="9" t="s">
        <v>308</v>
      </c>
      <c r="H601" s="162">
        <f t="shared" si="251"/>
        <v>0</v>
      </c>
      <c r="I601" s="36">
        <f>I602+I604</f>
        <v>0</v>
      </c>
      <c r="J601" s="36">
        <f>0+'[2]приложение 7(корректировка)'!J478</f>
        <v>0</v>
      </c>
      <c r="K601" s="36">
        <f>0+'[2]приложение 7(корректировка)'!K478</f>
        <v>0</v>
      </c>
      <c r="L601" s="36">
        <f>0+'[2]приложение 7(корректировка)'!L478</f>
        <v>0</v>
      </c>
    </row>
    <row r="602" spans="1:12" s="39" customFormat="1" ht="63.75">
      <c r="A602" s="11"/>
      <c r="B602" s="1" t="s">
        <v>51</v>
      </c>
      <c r="C602" s="1"/>
      <c r="D602" s="9" t="s">
        <v>20</v>
      </c>
      <c r="E602" s="9" t="s">
        <v>20</v>
      </c>
      <c r="F602" s="9" t="s">
        <v>308</v>
      </c>
      <c r="G602" s="3" t="s">
        <v>49</v>
      </c>
      <c r="H602" s="162">
        <f>SUM(I602:L602)</f>
        <v>500</v>
      </c>
      <c r="I602" s="36">
        <f>I603</f>
        <v>500</v>
      </c>
      <c r="J602" s="36">
        <f t="shared" ref="J602" si="253">J603</f>
        <v>0</v>
      </c>
      <c r="K602" s="36">
        <f t="shared" ref="K602" si="254">K603</f>
        <v>0</v>
      </c>
      <c r="L602" s="36">
        <f t="shared" ref="L602" si="255">L603</f>
        <v>0</v>
      </c>
    </row>
    <row r="603" spans="1:12" s="39" customFormat="1" ht="51">
      <c r="A603" s="11"/>
      <c r="B603" s="1" t="s">
        <v>653</v>
      </c>
      <c r="C603" s="1"/>
      <c r="D603" s="9" t="s">
        <v>20</v>
      </c>
      <c r="E603" s="9" t="s">
        <v>20</v>
      </c>
      <c r="F603" s="9" t="s">
        <v>308</v>
      </c>
      <c r="G603" s="3" t="s">
        <v>652</v>
      </c>
      <c r="H603" s="162">
        <f>SUM(I603:L603)</f>
        <v>500</v>
      </c>
      <c r="I603" s="36">
        <f>500</f>
        <v>500</v>
      </c>
      <c r="J603" s="36">
        <v>0</v>
      </c>
      <c r="K603" s="36">
        <v>0</v>
      </c>
      <c r="L603" s="36">
        <v>0</v>
      </c>
    </row>
    <row r="604" spans="1:12" s="39" customFormat="1">
      <c r="A604" s="5"/>
      <c r="B604" s="1" t="s">
        <v>73</v>
      </c>
      <c r="C604" s="1"/>
      <c r="D604" s="3" t="s">
        <v>20</v>
      </c>
      <c r="E604" s="3" t="s">
        <v>20</v>
      </c>
      <c r="F604" s="9" t="s">
        <v>308</v>
      </c>
      <c r="G604" s="3" t="s">
        <v>74</v>
      </c>
      <c r="H604" s="162">
        <f>I604+J604+K604+L604</f>
        <v>-500</v>
      </c>
      <c r="I604" s="163">
        <f>I605+I610</f>
        <v>-500</v>
      </c>
      <c r="J604" s="163">
        <f t="shared" ref="J604:L606" si="256">J605</f>
        <v>0</v>
      </c>
      <c r="K604" s="163">
        <f t="shared" si="256"/>
        <v>0</v>
      </c>
      <c r="L604" s="163">
        <f t="shared" si="256"/>
        <v>0</v>
      </c>
    </row>
    <row r="605" spans="1:12" s="39" customFormat="1" ht="63.75">
      <c r="A605" s="11"/>
      <c r="B605" s="1" t="s">
        <v>81</v>
      </c>
      <c r="C605" s="1"/>
      <c r="D605" s="3" t="s">
        <v>20</v>
      </c>
      <c r="E605" s="3" t="s">
        <v>20</v>
      </c>
      <c r="F605" s="9" t="s">
        <v>308</v>
      </c>
      <c r="G605" s="3" t="s">
        <v>82</v>
      </c>
      <c r="H605" s="162">
        <f>I605+J605+K605+L605</f>
        <v>-500</v>
      </c>
      <c r="I605" s="163">
        <f>-500</f>
        <v>-500</v>
      </c>
      <c r="J605" s="163">
        <f t="shared" si="256"/>
        <v>0</v>
      </c>
      <c r="K605" s="163">
        <f t="shared" si="256"/>
        <v>0</v>
      </c>
      <c r="L605" s="163">
        <f t="shared" si="256"/>
        <v>0</v>
      </c>
    </row>
    <row r="606" spans="1:12" s="39" customFormat="1" ht="38.25">
      <c r="A606" s="11"/>
      <c r="B606" s="1" t="s">
        <v>108</v>
      </c>
      <c r="C606" s="6"/>
      <c r="D606" s="9" t="s">
        <v>20</v>
      </c>
      <c r="E606" s="9" t="s">
        <v>20</v>
      </c>
      <c r="F606" s="3" t="s">
        <v>393</v>
      </c>
      <c r="G606" s="1"/>
      <c r="H606" s="162">
        <f t="shared" ref="H606:H607" si="257">I606+J606+K606+L606</f>
        <v>683</v>
      </c>
      <c r="I606" s="163">
        <f>I607+I612</f>
        <v>683</v>
      </c>
      <c r="J606" s="163">
        <f t="shared" si="256"/>
        <v>0</v>
      </c>
      <c r="K606" s="163">
        <f t="shared" si="256"/>
        <v>0</v>
      </c>
      <c r="L606" s="163">
        <f t="shared" si="256"/>
        <v>0</v>
      </c>
    </row>
    <row r="607" spans="1:12" s="39" customFormat="1" ht="76.5" hidden="1">
      <c r="A607" s="11"/>
      <c r="B607" s="1" t="s">
        <v>127</v>
      </c>
      <c r="C607" s="30"/>
      <c r="D607" s="3" t="s">
        <v>20</v>
      </c>
      <c r="E607" s="3" t="s">
        <v>20</v>
      </c>
      <c r="F607" s="3" t="s">
        <v>394</v>
      </c>
      <c r="G607" s="1"/>
      <c r="H607" s="162">
        <f t="shared" si="257"/>
        <v>0</v>
      </c>
      <c r="I607" s="163">
        <f>I608+I609</f>
        <v>0</v>
      </c>
      <c r="J607" s="163">
        <f>J608</f>
        <v>0</v>
      </c>
      <c r="K607" s="163">
        <f>K608</f>
        <v>0</v>
      </c>
      <c r="L607" s="163">
        <f>L608</f>
        <v>0</v>
      </c>
    </row>
    <row r="608" spans="1:12" s="39" customFormat="1" ht="51" hidden="1">
      <c r="A608" s="11"/>
      <c r="B608" s="1" t="s">
        <v>83</v>
      </c>
      <c r="C608" s="30"/>
      <c r="D608" s="3" t="s">
        <v>20</v>
      </c>
      <c r="E608" s="3" t="s">
        <v>20</v>
      </c>
      <c r="F608" s="3" t="s">
        <v>394</v>
      </c>
      <c r="G608" s="3" t="s">
        <v>49</v>
      </c>
      <c r="H608" s="162">
        <f>I608+J608+K608+L608</f>
        <v>0</v>
      </c>
      <c r="I608" s="163">
        <v>0</v>
      </c>
      <c r="J608" s="164">
        <v>0</v>
      </c>
      <c r="K608" s="164">
        <v>0</v>
      </c>
      <c r="L608" s="164">
        <v>0</v>
      </c>
    </row>
    <row r="609" spans="1:14" s="39" customFormat="1" hidden="1">
      <c r="A609" s="11"/>
      <c r="B609" s="1" t="s">
        <v>52</v>
      </c>
      <c r="C609" s="30"/>
      <c r="D609" s="3" t="s">
        <v>20</v>
      </c>
      <c r="E609" s="3" t="s">
        <v>20</v>
      </c>
      <c r="F609" s="3" t="s">
        <v>394</v>
      </c>
      <c r="G609" s="3" t="s">
        <v>50</v>
      </c>
      <c r="H609" s="162">
        <f>I609+J609+K609+L609</f>
        <v>0</v>
      </c>
      <c r="I609" s="163">
        <v>0</v>
      </c>
      <c r="J609" s="164">
        <v>0</v>
      </c>
      <c r="K609" s="164">
        <v>0</v>
      </c>
      <c r="L609" s="164">
        <v>0</v>
      </c>
    </row>
    <row r="610" spans="1:14" s="39" customFormat="1" ht="76.5" hidden="1">
      <c r="A610" s="11"/>
      <c r="B610" s="1" t="s">
        <v>53</v>
      </c>
      <c r="C610" s="30"/>
      <c r="D610" s="3" t="s">
        <v>20</v>
      </c>
      <c r="E610" s="3" t="s">
        <v>20</v>
      </c>
      <c r="F610" s="3" t="s">
        <v>394</v>
      </c>
      <c r="G610" s="3" t="s">
        <v>54</v>
      </c>
      <c r="H610" s="162">
        <f>I610</f>
        <v>0</v>
      </c>
      <c r="I610" s="163">
        <f>I611</f>
        <v>0</v>
      </c>
      <c r="J610" s="163">
        <f t="shared" ref="J610:L611" si="258">J611</f>
        <v>0</v>
      </c>
      <c r="K610" s="163">
        <f t="shared" si="258"/>
        <v>0</v>
      </c>
      <c r="L610" s="163">
        <f t="shared" si="258"/>
        <v>0</v>
      </c>
    </row>
    <row r="611" spans="1:14" ht="25.5" hidden="1">
      <c r="A611" s="11"/>
      <c r="B611" s="1" t="s">
        <v>55</v>
      </c>
      <c r="C611" s="30"/>
      <c r="D611" s="3" t="s">
        <v>20</v>
      </c>
      <c r="E611" s="3" t="s">
        <v>20</v>
      </c>
      <c r="F611" s="3" t="s">
        <v>394</v>
      </c>
      <c r="G611" s="3" t="s">
        <v>48</v>
      </c>
      <c r="H611" s="162">
        <f t="shared" ref="H611:H616" si="259">I611+J611+K611+L611</f>
        <v>0</v>
      </c>
      <c r="I611" s="163">
        <v>0</v>
      </c>
      <c r="J611" s="163">
        <f t="shared" si="258"/>
        <v>0</v>
      </c>
      <c r="K611" s="163">
        <f t="shared" si="258"/>
        <v>0</v>
      </c>
      <c r="L611" s="163">
        <f t="shared" si="258"/>
        <v>0</v>
      </c>
    </row>
    <row r="612" spans="1:14" ht="51">
      <c r="A612" s="11"/>
      <c r="B612" s="1" t="s">
        <v>128</v>
      </c>
      <c r="C612" s="30"/>
      <c r="D612" s="3" t="s">
        <v>20</v>
      </c>
      <c r="E612" s="3" t="s">
        <v>20</v>
      </c>
      <c r="F612" s="3" t="s">
        <v>395</v>
      </c>
      <c r="H612" s="162">
        <f t="shared" si="259"/>
        <v>683</v>
      </c>
      <c r="I612" s="163">
        <f>I616+I613</f>
        <v>683</v>
      </c>
      <c r="J612" s="163">
        <f t="shared" ref="J612:L612" si="260">J616+J613</f>
        <v>0</v>
      </c>
      <c r="K612" s="163">
        <f t="shared" si="260"/>
        <v>0</v>
      </c>
      <c r="L612" s="163">
        <f t="shared" si="260"/>
        <v>0</v>
      </c>
    </row>
    <row r="613" spans="1:14" s="39" customFormat="1" ht="38.25">
      <c r="A613" s="11"/>
      <c r="B613" s="1" t="s">
        <v>97</v>
      </c>
      <c r="C613" s="2"/>
      <c r="D613" s="3" t="s">
        <v>20</v>
      </c>
      <c r="E613" s="3" t="s">
        <v>20</v>
      </c>
      <c r="F613" s="3" t="s">
        <v>395</v>
      </c>
      <c r="G613" s="3" t="s">
        <v>59</v>
      </c>
      <c r="H613" s="162">
        <f t="shared" ref="H613:H615" si="261">SUM(I613:L613)</f>
        <v>184</v>
      </c>
      <c r="I613" s="163">
        <f t="shared" ref="I613:L614" si="262">I614</f>
        <v>184</v>
      </c>
      <c r="J613" s="163">
        <f t="shared" si="262"/>
        <v>0</v>
      </c>
      <c r="K613" s="163">
        <f t="shared" si="262"/>
        <v>0</v>
      </c>
      <c r="L613" s="163">
        <f t="shared" si="262"/>
        <v>0</v>
      </c>
    </row>
    <row r="614" spans="1:14" s="39" customFormat="1" ht="38.25">
      <c r="A614" s="11"/>
      <c r="B614" s="1" t="s">
        <v>60</v>
      </c>
      <c r="C614" s="2"/>
      <c r="D614" s="3" t="s">
        <v>20</v>
      </c>
      <c r="E614" s="3" t="s">
        <v>20</v>
      </c>
      <c r="F614" s="3" t="s">
        <v>395</v>
      </c>
      <c r="G614" s="3" t="s">
        <v>61</v>
      </c>
      <c r="H614" s="162">
        <f t="shared" si="261"/>
        <v>184</v>
      </c>
      <c r="I614" s="163">
        <f t="shared" si="262"/>
        <v>184</v>
      </c>
      <c r="J614" s="163">
        <f t="shared" si="262"/>
        <v>0</v>
      </c>
      <c r="K614" s="163">
        <f t="shared" si="262"/>
        <v>0</v>
      </c>
      <c r="L614" s="163">
        <f t="shared" si="262"/>
        <v>0</v>
      </c>
    </row>
    <row r="615" spans="1:14" s="39" customFormat="1" ht="38.25">
      <c r="A615" s="11"/>
      <c r="B615" s="1" t="s">
        <v>62</v>
      </c>
      <c r="C615" s="2"/>
      <c r="D615" s="3" t="s">
        <v>20</v>
      </c>
      <c r="E615" s="3" t="s">
        <v>20</v>
      </c>
      <c r="F615" s="3" t="s">
        <v>395</v>
      </c>
      <c r="G615" s="3" t="s">
        <v>63</v>
      </c>
      <c r="H615" s="162">
        <f t="shared" si="261"/>
        <v>184</v>
      </c>
      <c r="I615" s="163">
        <f>184</f>
        <v>184</v>
      </c>
      <c r="J615" s="164">
        <v>0</v>
      </c>
      <c r="K615" s="164">
        <v>0</v>
      </c>
      <c r="L615" s="164">
        <v>0</v>
      </c>
    </row>
    <row r="616" spans="1:14" ht="63.75">
      <c r="A616" s="11"/>
      <c r="B616" s="1" t="s">
        <v>51</v>
      </c>
      <c r="C616" s="1"/>
      <c r="D616" s="3" t="s">
        <v>20</v>
      </c>
      <c r="E616" s="3" t="s">
        <v>20</v>
      </c>
      <c r="F616" s="3" t="s">
        <v>395</v>
      </c>
      <c r="G616" s="3" t="s">
        <v>49</v>
      </c>
      <c r="H616" s="162">
        <f t="shared" si="259"/>
        <v>499</v>
      </c>
      <c r="I616" s="163">
        <f>I617+I619</f>
        <v>499</v>
      </c>
      <c r="J616" s="163">
        <f t="shared" ref="J616:L616" si="263">J617+J619</f>
        <v>0</v>
      </c>
      <c r="K616" s="163">
        <f t="shared" si="263"/>
        <v>0</v>
      </c>
      <c r="L616" s="163">
        <f t="shared" si="263"/>
        <v>0</v>
      </c>
    </row>
    <row r="617" spans="1:14" s="39" customFormat="1">
      <c r="A617" s="11"/>
      <c r="B617" s="1" t="s">
        <v>52</v>
      </c>
      <c r="C617" s="1"/>
      <c r="D617" s="3" t="s">
        <v>20</v>
      </c>
      <c r="E617" s="3" t="s">
        <v>20</v>
      </c>
      <c r="F617" s="3" t="s">
        <v>395</v>
      </c>
      <c r="G617" s="3" t="s">
        <v>50</v>
      </c>
      <c r="H617" s="162">
        <f>SUM(I617:L617)</f>
        <v>449</v>
      </c>
      <c r="I617" s="163">
        <f>I618</f>
        <v>449</v>
      </c>
      <c r="J617" s="163">
        <f t="shared" ref="J617:L617" si="264">J618</f>
        <v>0</v>
      </c>
      <c r="K617" s="163">
        <f t="shared" si="264"/>
        <v>0</v>
      </c>
      <c r="L617" s="163">
        <f t="shared" si="264"/>
        <v>0</v>
      </c>
    </row>
    <row r="618" spans="1:14" s="39" customFormat="1" ht="25.5">
      <c r="A618" s="11"/>
      <c r="B618" s="1" t="s">
        <v>55</v>
      </c>
      <c r="C618" s="1"/>
      <c r="D618" s="3" t="s">
        <v>20</v>
      </c>
      <c r="E618" s="3" t="s">
        <v>20</v>
      </c>
      <c r="F618" s="3" t="s">
        <v>395</v>
      </c>
      <c r="G618" s="3" t="s">
        <v>48</v>
      </c>
      <c r="H618" s="162">
        <f>SUM(I618:L618)</f>
        <v>449</v>
      </c>
      <c r="I618" s="163">
        <f>60+144+215+30</f>
        <v>449</v>
      </c>
      <c r="J618" s="163">
        <v>0</v>
      </c>
      <c r="K618" s="163">
        <v>0</v>
      </c>
      <c r="L618" s="163">
        <v>0</v>
      </c>
    </row>
    <row r="619" spans="1:14" s="38" customFormat="1">
      <c r="A619" s="5"/>
      <c r="B619" s="1" t="s">
        <v>68</v>
      </c>
      <c r="C619" s="30"/>
      <c r="D619" s="3" t="s">
        <v>20</v>
      </c>
      <c r="E619" s="3" t="s">
        <v>20</v>
      </c>
      <c r="F619" s="3" t="s">
        <v>395</v>
      </c>
      <c r="G619" s="3" t="s">
        <v>66</v>
      </c>
      <c r="H619" s="162">
        <f t="shared" ref="H619:H643" si="265">I619+J619+K619+L619</f>
        <v>50</v>
      </c>
      <c r="I619" s="163">
        <f>I620+I652</f>
        <v>50</v>
      </c>
      <c r="J619" s="163">
        <f>J620+J652</f>
        <v>0</v>
      </c>
      <c r="K619" s="163">
        <f>K620+K652</f>
        <v>0</v>
      </c>
      <c r="L619" s="163">
        <f>L620+L652</f>
        <v>0</v>
      </c>
      <c r="N619" s="104"/>
    </row>
    <row r="620" spans="1:14" s="39" customFormat="1" ht="25.5">
      <c r="A620" s="5"/>
      <c r="B620" s="1" t="s">
        <v>86</v>
      </c>
      <c r="C620" s="30"/>
      <c r="D620" s="3" t="s">
        <v>20</v>
      </c>
      <c r="E620" s="3" t="s">
        <v>20</v>
      </c>
      <c r="F620" s="3" t="s">
        <v>395</v>
      </c>
      <c r="G620" s="3" t="s">
        <v>84</v>
      </c>
      <c r="H620" s="162">
        <f t="shared" si="265"/>
        <v>50</v>
      </c>
      <c r="I620" s="163">
        <f>20+30</f>
        <v>50</v>
      </c>
      <c r="J620" s="163">
        <v>0</v>
      </c>
      <c r="K620" s="163">
        <v>0</v>
      </c>
      <c r="L620" s="163">
        <v>0</v>
      </c>
    </row>
    <row r="621" spans="1:14" s="39" customFormat="1">
      <c r="A621" s="13"/>
      <c r="B621" s="6" t="s">
        <v>46</v>
      </c>
      <c r="C621" s="6"/>
      <c r="D621" s="4" t="s">
        <v>23</v>
      </c>
      <c r="E621" s="4" t="s">
        <v>15</v>
      </c>
      <c r="F621" s="4"/>
      <c r="G621" s="4"/>
      <c r="H621" s="162">
        <f t="shared" si="265"/>
        <v>6073.5</v>
      </c>
      <c r="I621" s="162">
        <f>I622+I659</f>
        <v>6025.7000000000007</v>
      </c>
      <c r="J621" s="162">
        <f>J622+J659</f>
        <v>0</v>
      </c>
      <c r="K621" s="162">
        <f>K622+K659</f>
        <v>-99.1</v>
      </c>
      <c r="L621" s="162">
        <f>L622+L659</f>
        <v>146.9</v>
      </c>
    </row>
    <row r="622" spans="1:14" s="39" customFormat="1">
      <c r="A622" s="11"/>
      <c r="B622" s="2" t="s">
        <v>34</v>
      </c>
      <c r="C622" s="2"/>
      <c r="D622" s="4" t="s">
        <v>23</v>
      </c>
      <c r="E622" s="4" t="s">
        <v>14</v>
      </c>
      <c r="F622" s="4"/>
      <c r="G622" s="4"/>
      <c r="H622" s="162">
        <f>I622+J622+K622+L622</f>
        <v>6073.5</v>
      </c>
      <c r="I622" s="162">
        <f t="shared" ref="I622:K622" si="266">I623+I654</f>
        <v>6025.7000000000007</v>
      </c>
      <c r="J622" s="162">
        <f t="shared" si="266"/>
        <v>0</v>
      </c>
      <c r="K622" s="162">
        <f t="shared" si="266"/>
        <v>-99.1</v>
      </c>
      <c r="L622" s="162">
        <f>L623+L654</f>
        <v>146.9</v>
      </c>
    </row>
    <row r="623" spans="1:14" s="39" customFormat="1" ht="38.25">
      <c r="A623" s="11"/>
      <c r="B623" s="1" t="s">
        <v>109</v>
      </c>
      <c r="C623" s="82"/>
      <c r="D623" s="3" t="s">
        <v>23</v>
      </c>
      <c r="E623" s="3" t="s">
        <v>14</v>
      </c>
      <c r="F623" s="3" t="s">
        <v>261</v>
      </c>
      <c r="G623" s="3"/>
      <c r="H623" s="162">
        <f>SUM(I623:L623)</f>
        <v>5926.6</v>
      </c>
      <c r="I623" s="163">
        <f>I624+I628+I634+I638+I642+I646+I650</f>
        <v>6025.7000000000007</v>
      </c>
      <c r="J623" s="163">
        <f t="shared" ref="J623:L623" si="267">J624+J628+J634+J638+J642+J646+J650</f>
        <v>0</v>
      </c>
      <c r="K623" s="163">
        <f t="shared" si="267"/>
        <v>-99.1</v>
      </c>
      <c r="L623" s="163">
        <f t="shared" si="267"/>
        <v>0</v>
      </c>
    </row>
    <row r="624" spans="1:14" s="39" customFormat="1" ht="76.5" hidden="1">
      <c r="A624" s="11"/>
      <c r="B624" s="1" t="s">
        <v>117</v>
      </c>
      <c r="C624" s="30"/>
      <c r="D624" s="3" t="s">
        <v>23</v>
      </c>
      <c r="E624" s="3" t="s">
        <v>14</v>
      </c>
      <c r="F624" s="3" t="s">
        <v>260</v>
      </c>
      <c r="H624" s="162">
        <f>SUM(I624:L624)</f>
        <v>0</v>
      </c>
      <c r="I624" s="163">
        <f>I625</f>
        <v>0</v>
      </c>
      <c r="J624" s="163">
        <f t="shared" ref="J624:L624" si="268">J625</f>
        <v>0</v>
      </c>
      <c r="K624" s="163">
        <f t="shared" si="268"/>
        <v>0</v>
      </c>
      <c r="L624" s="163">
        <f t="shared" si="268"/>
        <v>0</v>
      </c>
    </row>
    <row r="625" spans="1:12" s="39" customFormat="1" ht="63.75" hidden="1">
      <c r="A625" s="11"/>
      <c r="B625" s="1" t="s">
        <v>51</v>
      </c>
      <c r="C625" s="30"/>
      <c r="D625" s="3" t="s">
        <v>23</v>
      </c>
      <c r="E625" s="3" t="s">
        <v>14</v>
      </c>
      <c r="F625" s="3" t="s">
        <v>260</v>
      </c>
      <c r="G625" s="3" t="s">
        <v>49</v>
      </c>
      <c r="H625" s="162">
        <f>SUM(I625:L625)</f>
        <v>0</v>
      </c>
      <c r="I625" s="163">
        <f>I626</f>
        <v>0</v>
      </c>
      <c r="J625" s="163">
        <f t="shared" ref="J625:L625" si="269">J626</f>
        <v>0</v>
      </c>
      <c r="K625" s="163">
        <f t="shared" si="269"/>
        <v>0</v>
      </c>
      <c r="L625" s="163">
        <f t="shared" si="269"/>
        <v>0</v>
      </c>
    </row>
    <row r="626" spans="1:12" s="39" customFormat="1" hidden="1">
      <c r="A626" s="11"/>
      <c r="B626" s="1" t="s">
        <v>68</v>
      </c>
      <c r="C626" s="30"/>
      <c r="D626" s="3" t="s">
        <v>23</v>
      </c>
      <c r="E626" s="3" t="s">
        <v>14</v>
      </c>
      <c r="F626" s="3" t="s">
        <v>260</v>
      </c>
      <c r="G626" s="3" t="s">
        <v>66</v>
      </c>
      <c r="H626" s="162">
        <f t="shared" ref="H626:H635" si="270">I626+J626+K626+L626</f>
        <v>0</v>
      </c>
      <c r="I626" s="163">
        <f>I627</f>
        <v>0</v>
      </c>
      <c r="J626" s="163">
        <f t="shared" ref="J626:L626" si="271">J627</f>
        <v>0</v>
      </c>
      <c r="K626" s="163">
        <f t="shared" si="271"/>
        <v>0</v>
      </c>
      <c r="L626" s="163">
        <f t="shared" si="271"/>
        <v>0</v>
      </c>
    </row>
    <row r="627" spans="1:12" s="39" customFormat="1" ht="76.5" hidden="1">
      <c r="A627" s="11"/>
      <c r="B627" s="1" t="s">
        <v>85</v>
      </c>
      <c r="C627" s="30"/>
      <c r="D627" s="3" t="s">
        <v>23</v>
      </c>
      <c r="E627" s="3" t="s">
        <v>14</v>
      </c>
      <c r="F627" s="3" t="s">
        <v>260</v>
      </c>
      <c r="G627" s="160">
        <v>621</v>
      </c>
      <c r="H627" s="162">
        <f t="shared" si="270"/>
        <v>0</v>
      </c>
      <c r="I627" s="163">
        <v>0</v>
      </c>
      <c r="J627" s="163">
        <v>0</v>
      </c>
      <c r="K627" s="163">
        <v>0</v>
      </c>
      <c r="L627" s="163">
        <v>0</v>
      </c>
    </row>
    <row r="628" spans="1:12" s="39" customFormat="1" ht="51">
      <c r="A628" s="11"/>
      <c r="B628" s="1" t="s">
        <v>118</v>
      </c>
      <c r="C628" s="30"/>
      <c r="D628" s="3" t="s">
        <v>23</v>
      </c>
      <c r="E628" s="3" t="s">
        <v>14</v>
      </c>
      <c r="F628" s="3" t="s">
        <v>262</v>
      </c>
      <c r="G628" s="1"/>
      <c r="H628" s="162">
        <f t="shared" si="270"/>
        <v>5926.6</v>
      </c>
      <c r="I628" s="163">
        <f>I629</f>
        <v>5926.6</v>
      </c>
      <c r="J628" s="163">
        <f t="shared" ref="J628:L628" si="272">J632</f>
        <v>0</v>
      </c>
      <c r="K628" s="163">
        <f t="shared" si="272"/>
        <v>0</v>
      </c>
      <c r="L628" s="163">
        <f t="shared" si="272"/>
        <v>0</v>
      </c>
    </row>
    <row r="629" spans="1:12" ht="63.75">
      <c r="A629" s="11"/>
      <c r="B629" s="1" t="s">
        <v>51</v>
      </c>
      <c r="C629" s="1"/>
      <c r="D629" s="3" t="s">
        <v>23</v>
      </c>
      <c r="E629" s="3" t="s">
        <v>14</v>
      </c>
      <c r="F629" s="3" t="s">
        <v>262</v>
      </c>
      <c r="G629" s="3" t="s">
        <v>49</v>
      </c>
      <c r="H629" s="162">
        <f t="shared" si="270"/>
        <v>5926.6</v>
      </c>
      <c r="I629" s="163">
        <f>I630+I632</f>
        <v>5926.6</v>
      </c>
      <c r="J629" s="164">
        <v>0</v>
      </c>
      <c r="K629" s="164">
        <v>0</v>
      </c>
      <c r="L629" s="164">
        <v>0</v>
      </c>
    </row>
    <row r="630" spans="1:12" s="39" customFormat="1">
      <c r="A630" s="11"/>
      <c r="B630" s="1" t="s">
        <v>52</v>
      </c>
      <c r="C630" s="1"/>
      <c r="D630" s="3" t="s">
        <v>23</v>
      </c>
      <c r="E630" s="3" t="s">
        <v>14</v>
      </c>
      <c r="F630" s="3" t="s">
        <v>262</v>
      </c>
      <c r="G630" s="3" t="s">
        <v>50</v>
      </c>
      <c r="H630" s="162">
        <f>SUM(I630:L630)</f>
        <v>20</v>
      </c>
      <c r="I630" s="163">
        <f>I631</f>
        <v>20</v>
      </c>
      <c r="J630" s="163">
        <f t="shared" ref="J630:L630" si="273">J631</f>
        <v>0</v>
      </c>
      <c r="K630" s="163">
        <f t="shared" si="273"/>
        <v>0</v>
      </c>
      <c r="L630" s="163">
        <f t="shared" si="273"/>
        <v>0</v>
      </c>
    </row>
    <row r="631" spans="1:12" s="39" customFormat="1" ht="25.5">
      <c r="A631" s="11"/>
      <c r="B631" s="1" t="s">
        <v>55</v>
      </c>
      <c r="C631" s="1"/>
      <c r="D631" s="3" t="s">
        <v>23</v>
      </c>
      <c r="E631" s="3" t="s">
        <v>14</v>
      </c>
      <c r="F631" s="3" t="s">
        <v>262</v>
      </c>
      <c r="G631" s="3" t="s">
        <v>48</v>
      </c>
      <c r="H631" s="162">
        <f>SUM(I631:L631)</f>
        <v>20</v>
      </c>
      <c r="I631" s="163">
        <f>20</f>
        <v>20</v>
      </c>
      <c r="J631" s="163">
        <v>0</v>
      </c>
      <c r="K631" s="163">
        <v>0</v>
      </c>
      <c r="L631" s="163">
        <v>0</v>
      </c>
    </row>
    <row r="632" spans="1:12" s="39" customFormat="1">
      <c r="A632" s="13"/>
      <c r="B632" s="1" t="s">
        <v>68</v>
      </c>
      <c r="C632" s="30"/>
      <c r="D632" s="3" t="s">
        <v>23</v>
      </c>
      <c r="E632" s="3" t="s">
        <v>14</v>
      </c>
      <c r="F632" s="3" t="s">
        <v>262</v>
      </c>
      <c r="G632" s="3" t="s">
        <v>66</v>
      </c>
      <c r="H632" s="162">
        <f t="shared" si="270"/>
        <v>5906.6</v>
      </c>
      <c r="I632" s="163">
        <f>I633</f>
        <v>5906.6</v>
      </c>
      <c r="J632" s="163">
        <f t="shared" ref="J632:L632" si="274">J633</f>
        <v>0</v>
      </c>
      <c r="K632" s="163">
        <f t="shared" si="274"/>
        <v>0</v>
      </c>
      <c r="L632" s="163">
        <f t="shared" si="274"/>
        <v>0</v>
      </c>
    </row>
    <row r="633" spans="1:12" s="39" customFormat="1" ht="25.5">
      <c r="A633" s="11"/>
      <c r="B633" s="1" t="s">
        <v>86</v>
      </c>
      <c r="C633" s="30"/>
      <c r="D633" s="3" t="s">
        <v>23</v>
      </c>
      <c r="E633" s="3" t="s">
        <v>14</v>
      </c>
      <c r="F633" s="3" t="s">
        <v>262</v>
      </c>
      <c r="G633" s="3" t="s">
        <v>84</v>
      </c>
      <c r="H633" s="162">
        <f t="shared" si="270"/>
        <v>5906.6</v>
      </c>
      <c r="I633" s="163">
        <f>1969.1+690+128.5+64+605+1490+960</f>
        <v>5906.6</v>
      </c>
      <c r="J633" s="163">
        <v>0</v>
      </c>
      <c r="K633" s="163">
        <v>0</v>
      </c>
      <c r="L633" s="163">
        <v>0</v>
      </c>
    </row>
    <row r="634" spans="1:12" s="39" customFormat="1" ht="178.5" hidden="1">
      <c r="A634" s="11"/>
      <c r="B634" s="34" t="s">
        <v>517</v>
      </c>
      <c r="C634" s="82"/>
      <c r="D634" s="3" t="s">
        <v>23</v>
      </c>
      <c r="E634" s="3" t="s">
        <v>14</v>
      </c>
      <c r="F634" s="3" t="s">
        <v>516</v>
      </c>
      <c r="H634" s="162">
        <f t="shared" si="270"/>
        <v>0</v>
      </c>
      <c r="I634" s="163">
        <f>I635</f>
        <v>0</v>
      </c>
      <c r="J634" s="163">
        <f t="shared" ref="J634:L634" si="275">J635</f>
        <v>0</v>
      </c>
      <c r="K634" s="163">
        <f t="shared" si="275"/>
        <v>0</v>
      </c>
      <c r="L634" s="163">
        <f t="shared" si="275"/>
        <v>0</v>
      </c>
    </row>
    <row r="635" spans="1:12" s="39" customFormat="1" ht="63.75" hidden="1">
      <c r="A635" s="11"/>
      <c r="B635" s="1" t="s">
        <v>51</v>
      </c>
      <c r="C635" s="30"/>
      <c r="D635" s="3" t="s">
        <v>23</v>
      </c>
      <c r="E635" s="3" t="s">
        <v>14</v>
      </c>
      <c r="F635" s="3" t="s">
        <v>516</v>
      </c>
      <c r="G635" s="3" t="s">
        <v>49</v>
      </c>
      <c r="H635" s="162">
        <f t="shared" si="270"/>
        <v>0</v>
      </c>
      <c r="I635" s="163">
        <f>I636</f>
        <v>0</v>
      </c>
      <c r="J635" s="163">
        <f t="shared" ref="J635:L635" si="276">J636</f>
        <v>0</v>
      </c>
      <c r="K635" s="163">
        <f t="shared" si="276"/>
        <v>0</v>
      </c>
      <c r="L635" s="163">
        <f t="shared" si="276"/>
        <v>0</v>
      </c>
    </row>
    <row r="636" spans="1:12" s="39" customFormat="1" hidden="1">
      <c r="A636" s="13"/>
      <c r="B636" s="1" t="s">
        <v>68</v>
      </c>
      <c r="C636" s="30"/>
      <c r="D636" s="3" t="s">
        <v>23</v>
      </c>
      <c r="E636" s="3" t="s">
        <v>14</v>
      </c>
      <c r="F636" s="3" t="s">
        <v>516</v>
      </c>
      <c r="G636" s="3" t="s">
        <v>66</v>
      </c>
      <c r="H636" s="162">
        <f t="shared" si="265"/>
        <v>0</v>
      </c>
      <c r="I636" s="163">
        <f>I637</f>
        <v>0</v>
      </c>
      <c r="J636" s="163">
        <f t="shared" ref="J636:L636" si="277">J637</f>
        <v>0</v>
      </c>
      <c r="K636" s="163">
        <f t="shared" si="277"/>
        <v>0</v>
      </c>
      <c r="L636" s="163">
        <f t="shared" si="277"/>
        <v>0</v>
      </c>
    </row>
    <row r="637" spans="1:12" s="39" customFormat="1" ht="25.5" hidden="1">
      <c r="A637" s="11"/>
      <c r="B637" s="1" t="s">
        <v>86</v>
      </c>
      <c r="C637" s="30"/>
      <c r="D637" s="3" t="s">
        <v>23</v>
      </c>
      <c r="E637" s="3" t="s">
        <v>14</v>
      </c>
      <c r="F637" s="3" t="s">
        <v>516</v>
      </c>
      <c r="G637" s="3" t="s">
        <v>84</v>
      </c>
      <c r="H637" s="162">
        <f t="shared" si="265"/>
        <v>0</v>
      </c>
      <c r="I637" s="163">
        <v>0</v>
      </c>
      <c r="J637" s="163">
        <v>0</v>
      </c>
      <c r="K637" s="163">
        <v>0</v>
      </c>
      <c r="L637" s="163">
        <v>0</v>
      </c>
    </row>
    <row r="638" spans="1:12" s="39" customFormat="1" ht="114.75" hidden="1">
      <c r="A638" s="11"/>
      <c r="B638" s="20" t="s">
        <v>259</v>
      </c>
      <c r="C638" s="82"/>
      <c r="D638" s="3" t="s">
        <v>23</v>
      </c>
      <c r="E638" s="3" t="s">
        <v>14</v>
      </c>
      <c r="F638" s="3" t="s">
        <v>518</v>
      </c>
      <c r="H638" s="162">
        <f t="shared" si="265"/>
        <v>0</v>
      </c>
      <c r="I638" s="163">
        <f>I639</f>
        <v>0</v>
      </c>
      <c r="J638" s="163">
        <f t="shared" ref="J638:L638" si="278">J639</f>
        <v>0</v>
      </c>
      <c r="K638" s="163">
        <f t="shared" si="278"/>
        <v>0</v>
      </c>
      <c r="L638" s="163">
        <f t="shared" si="278"/>
        <v>0</v>
      </c>
    </row>
    <row r="639" spans="1:12" s="39" customFormat="1" ht="63.75" hidden="1">
      <c r="A639" s="11"/>
      <c r="B639" s="1" t="s">
        <v>51</v>
      </c>
      <c r="C639" s="30"/>
      <c r="D639" s="3" t="s">
        <v>23</v>
      </c>
      <c r="E639" s="3" t="s">
        <v>14</v>
      </c>
      <c r="F639" s="3" t="s">
        <v>518</v>
      </c>
      <c r="G639" s="3" t="s">
        <v>49</v>
      </c>
      <c r="H639" s="162">
        <f t="shared" si="265"/>
        <v>0</v>
      </c>
      <c r="I639" s="163">
        <f>I640</f>
        <v>0</v>
      </c>
      <c r="J639" s="163">
        <f t="shared" ref="J639:L639" si="279">J640</f>
        <v>0</v>
      </c>
      <c r="K639" s="163">
        <f t="shared" si="279"/>
        <v>0</v>
      </c>
      <c r="L639" s="163">
        <f t="shared" si="279"/>
        <v>0</v>
      </c>
    </row>
    <row r="640" spans="1:12" s="39" customFormat="1" hidden="1">
      <c r="A640" s="11"/>
      <c r="B640" s="1" t="s">
        <v>68</v>
      </c>
      <c r="C640" s="30"/>
      <c r="D640" s="3" t="s">
        <v>23</v>
      </c>
      <c r="E640" s="3" t="s">
        <v>14</v>
      </c>
      <c r="F640" s="3" t="s">
        <v>518</v>
      </c>
      <c r="G640" s="3" t="s">
        <v>66</v>
      </c>
      <c r="H640" s="162">
        <f>SUM(I640:L640)</f>
        <v>0</v>
      </c>
      <c r="I640" s="163">
        <f>I641</f>
        <v>0</v>
      </c>
      <c r="J640" s="163">
        <f t="shared" ref="J640:L640" si="280">J641</f>
        <v>0</v>
      </c>
      <c r="K640" s="163">
        <f t="shared" si="280"/>
        <v>0</v>
      </c>
      <c r="L640" s="163">
        <f t="shared" si="280"/>
        <v>0</v>
      </c>
    </row>
    <row r="641" spans="1:12" s="39" customFormat="1" ht="25.5" hidden="1">
      <c r="A641" s="11"/>
      <c r="B641" s="1" t="s">
        <v>86</v>
      </c>
      <c r="C641" s="30"/>
      <c r="D641" s="3" t="s">
        <v>23</v>
      </c>
      <c r="E641" s="3" t="s">
        <v>14</v>
      </c>
      <c r="F641" s="3" t="s">
        <v>518</v>
      </c>
      <c r="G641" s="3" t="s">
        <v>84</v>
      </c>
      <c r="H641" s="162">
        <f t="shared" si="265"/>
        <v>0</v>
      </c>
      <c r="I641" s="163">
        <v>0</v>
      </c>
      <c r="J641" s="163">
        <v>0</v>
      </c>
      <c r="K641" s="163">
        <v>0</v>
      </c>
      <c r="L641" s="163">
        <v>0</v>
      </c>
    </row>
    <row r="642" spans="1:12" s="39" customFormat="1" ht="76.5">
      <c r="A642" s="11"/>
      <c r="B642" s="39" t="s">
        <v>601</v>
      </c>
      <c r="C642" s="30"/>
      <c r="D642" s="3" t="s">
        <v>23</v>
      </c>
      <c r="E642" s="3" t="s">
        <v>14</v>
      </c>
      <c r="F642" s="3" t="s">
        <v>493</v>
      </c>
      <c r="H642" s="162">
        <f t="shared" si="265"/>
        <v>-99.1</v>
      </c>
      <c r="I642" s="163">
        <f>I643</f>
        <v>0</v>
      </c>
      <c r="J642" s="163">
        <f t="shared" ref="J642:L642" si="281">J643</f>
        <v>0</v>
      </c>
      <c r="K642" s="163">
        <f t="shared" si="281"/>
        <v>-99.1</v>
      </c>
      <c r="L642" s="163">
        <f t="shared" si="281"/>
        <v>0</v>
      </c>
    </row>
    <row r="643" spans="1:12" s="39" customFormat="1" ht="63.75">
      <c r="A643" s="11"/>
      <c r="B643" s="1" t="s">
        <v>51</v>
      </c>
      <c r="C643" s="30"/>
      <c r="D643" s="3" t="s">
        <v>23</v>
      </c>
      <c r="E643" s="3" t="s">
        <v>14</v>
      </c>
      <c r="F643" s="3" t="s">
        <v>493</v>
      </c>
      <c r="G643" s="3" t="s">
        <v>49</v>
      </c>
      <c r="H643" s="162">
        <f t="shared" si="265"/>
        <v>-99.1</v>
      </c>
      <c r="I643" s="163">
        <f>I644</f>
        <v>0</v>
      </c>
      <c r="J643" s="164">
        <v>0</v>
      </c>
      <c r="K643" s="164">
        <f>K644</f>
        <v>-99.1</v>
      </c>
      <c r="L643" s="164">
        <v>0</v>
      </c>
    </row>
    <row r="644" spans="1:12" s="39" customFormat="1">
      <c r="A644" s="11"/>
      <c r="B644" s="1" t="s">
        <v>68</v>
      </c>
      <c r="C644" s="30"/>
      <c r="D644" s="3" t="s">
        <v>23</v>
      </c>
      <c r="E644" s="3" t="s">
        <v>14</v>
      </c>
      <c r="F644" s="3" t="s">
        <v>493</v>
      </c>
      <c r="G644" s="3" t="s">
        <v>66</v>
      </c>
      <c r="H644" s="162">
        <f>SUM(I644:L644)</f>
        <v>-99.1</v>
      </c>
      <c r="I644" s="163">
        <f>I645</f>
        <v>0</v>
      </c>
      <c r="J644" s="163">
        <f t="shared" ref="J644:L646" si="282">J645</f>
        <v>0</v>
      </c>
      <c r="K644" s="163">
        <f t="shared" si="282"/>
        <v>-99.1</v>
      </c>
      <c r="L644" s="163">
        <f t="shared" si="282"/>
        <v>0</v>
      </c>
    </row>
    <row r="645" spans="1:12" s="39" customFormat="1" ht="25.5">
      <c r="A645" s="11"/>
      <c r="B645" s="1" t="s">
        <v>86</v>
      </c>
      <c r="C645" s="30"/>
      <c r="D645" s="3" t="s">
        <v>23</v>
      </c>
      <c r="E645" s="3" t="s">
        <v>14</v>
      </c>
      <c r="F645" s="3" t="s">
        <v>493</v>
      </c>
      <c r="G645" s="3" t="s">
        <v>84</v>
      </c>
      <c r="H645" s="162">
        <f t="shared" ref="H645:H647" si="283">I645+J645+K645+L645</f>
        <v>-99.1</v>
      </c>
      <c r="I645" s="163">
        <v>0</v>
      </c>
      <c r="J645" s="163">
        <f t="shared" si="282"/>
        <v>0</v>
      </c>
      <c r="K645" s="163">
        <f>-99.1</f>
        <v>-99.1</v>
      </c>
      <c r="L645" s="163">
        <f t="shared" si="282"/>
        <v>0</v>
      </c>
    </row>
    <row r="646" spans="1:12" s="39" customFormat="1" ht="51">
      <c r="A646" s="11"/>
      <c r="B646" s="39" t="s">
        <v>602</v>
      </c>
      <c r="C646" s="30"/>
      <c r="D646" s="3" t="s">
        <v>23</v>
      </c>
      <c r="E646" s="3" t="s">
        <v>14</v>
      </c>
      <c r="F646" s="3" t="s">
        <v>603</v>
      </c>
      <c r="G646" s="3"/>
      <c r="H646" s="162">
        <f t="shared" si="283"/>
        <v>99.1</v>
      </c>
      <c r="I646" s="163">
        <f>I647</f>
        <v>99.1</v>
      </c>
      <c r="J646" s="163">
        <f t="shared" si="282"/>
        <v>0</v>
      </c>
      <c r="K646" s="163">
        <f t="shared" si="282"/>
        <v>0</v>
      </c>
      <c r="L646" s="163">
        <f t="shared" si="282"/>
        <v>0</v>
      </c>
    </row>
    <row r="647" spans="1:12" s="39" customFormat="1" ht="63.75">
      <c r="A647" s="11"/>
      <c r="B647" s="1" t="s">
        <v>51</v>
      </c>
      <c r="C647" s="30"/>
      <c r="D647" s="3" t="s">
        <v>23</v>
      </c>
      <c r="E647" s="3" t="s">
        <v>14</v>
      </c>
      <c r="F647" s="3" t="s">
        <v>603</v>
      </c>
      <c r="G647" s="3" t="s">
        <v>49</v>
      </c>
      <c r="H647" s="162">
        <f t="shared" si="283"/>
        <v>99.1</v>
      </c>
      <c r="I647" s="163">
        <f>I648</f>
        <v>99.1</v>
      </c>
      <c r="J647" s="164">
        <v>0</v>
      </c>
      <c r="K647" s="164">
        <v>0</v>
      </c>
      <c r="L647" s="164">
        <v>0</v>
      </c>
    </row>
    <row r="648" spans="1:12" s="39" customFormat="1">
      <c r="A648" s="11"/>
      <c r="B648" s="1" t="s">
        <v>68</v>
      </c>
      <c r="C648" s="30"/>
      <c r="D648" s="3" t="s">
        <v>23</v>
      </c>
      <c r="E648" s="3" t="s">
        <v>14</v>
      </c>
      <c r="F648" s="3" t="s">
        <v>603</v>
      </c>
      <c r="G648" s="3" t="s">
        <v>66</v>
      </c>
      <c r="H648" s="162">
        <f t="shared" ref="H648:H651" si="284">SUM(I648:L648)</f>
        <v>99.1</v>
      </c>
      <c r="I648" s="163">
        <f t="shared" ref="I648:L650" si="285">I649</f>
        <v>99.1</v>
      </c>
      <c r="J648" s="163">
        <f t="shared" si="285"/>
        <v>0</v>
      </c>
      <c r="K648" s="163">
        <f>K649</f>
        <v>0</v>
      </c>
      <c r="L648" s="163">
        <f>L649</f>
        <v>0</v>
      </c>
    </row>
    <row r="649" spans="1:12" s="39" customFormat="1" ht="25.5">
      <c r="A649" s="11"/>
      <c r="B649" s="1" t="s">
        <v>86</v>
      </c>
      <c r="C649" s="30"/>
      <c r="D649" s="3" t="s">
        <v>23</v>
      </c>
      <c r="E649" s="3" t="s">
        <v>14</v>
      </c>
      <c r="F649" s="3" t="s">
        <v>603</v>
      </c>
      <c r="G649" s="3" t="s">
        <v>84</v>
      </c>
      <c r="H649" s="162">
        <f t="shared" si="284"/>
        <v>99.1</v>
      </c>
      <c r="I649" s="163">
        <f>99.1</f>
        <v>99.1</v>
      </c>
      <c r="J649" s="163">
        <f t="shared" si="285"/>
        <v>0</v>
      </c>
      <c r="K649" s="163">
        <f t="shared" si="285"/>
        <v>0</v>
      </c>
      <c r="L649" s="163">
        <f t="shared" si="285"/>
        <v>0</v>
      </c>
    </row>
    <row r="650" spans="1:12" s="39" customFormat="1" ht="318.75" hidden="1">
      <c r="A650" s="11"/>
      <c r="B650" s="34" t="s">
        <v>313</v>
      </c>
      <c r="C650" s="30"/>
      <c r="D650" s="3" t="s">
        <v>23</v>
      </c>
      <c r="E650" s="3" t="s">
        <v>14</v>
      </c>
      <c r="F650" s="3" t="s">
        <v>494</v>
      </c>
      <c r="G650" s="3"/>
      <c r="H650" s="162">
        <f t="shared" si="284"/>
        <v>0</v>
      </c>
      <c r="I650" s="163">
        <f>I651</f>
        <v>0</v>
      </c>
      <c r="J650" s="163">
        <f t="shared" si="285"/>
        <v>0</v>
      </c>
      <c r="K650" s="163">
        <f t="shared" si="285"/>
        <v>0</v>
      </c>
      <c r="L650" s="163">
        <f t="shared" si="285"/>
        <v>0</v>
      </c>
    </row>
    <row r="651" spans="1:12" s="39" customFormat="1" ht="63.75" hidden="1">
      <c r="A651" s="11"/>
      <c r="B651" s="1" t="s">
        <v>51</v>
      </c>
      <c r="C651" s="30"/>
      <c r="D651" s="3" t="s">
        <v>23</v>
      </c>
      <c r="E651" s="3" t="s">
        <v>14</v>
      </c>
      <c r="F651" s="3" t="s">
        <v>494</v>
      </c>
      <c r="G651" s="3" t="s">
        <v>49</v>
      </c>
      <c r="H651" s="162">
        <f t="shared" si="284"/>
        <v>0</v>
      </c>
      <c r="I651" s="163">
        <f>I652</f>
        <v>0</v>
      </c>
      <c r="J651" s="163">
        <f t="shared" ref="J651:L651" si="286">J652</f>
        <v>0</v>
      </c>
      <c r="K651" s="163">
        <f t="shared" si="286"/>
        <v>0</v>
      </c>
      <c r="L651" s="163">
        <f t="shared" si="286"/>
        <v>0</v>
      </c>
    </row>
    <row r="652" spans="1:12" s="39" customFormat="1" hidden="1">
      <c r="A652" s="13"/>
      <c r="B652" s="1" t="s">
        <v>68</v>
      </c>
      <c r="C652" s="30"/>
      <c r="D652" s="3" t="s">
        <v>23</v>
      </c>
      <c r="E652" s="3" t="s">
        <v>14</v>
      </c>
      <c r="F652" s="3" t="s">
        <v>494</v>
      </c>
      <c r="G652" s="3" t="s">
        <v>66</v>
      </c>
      <c r="H652" s="162">
        <f>SUM(I652:L652)</f>
        <v>0</v>
      </c>
      <c r="I652" s="163">
        <f>I653</f>
        <v>0</v>
      </c>
      <c r="J652" s="163">
        <f t="shared" ref="J652:L652" si="287">J653</f>
        <v>0</v>
      </c>
      <c r="K652" s="163">
        <f t="shared" si="287"/>
        <v>0</v>
      </c>
      <c r="L652" s="163">
        <f t="shared" si="287"/>
        <v>0</v>
      </c>
    </row>
    <row r="653" spans="1:12" s="38" customFormat="1" ht="76.5" hidden="1">
      <c r="A653" s="13"/>
      <c r="B653" s="1" t="s">
        <v>85</v>
      </c>
      <c r="C653" s="30"/>
      <c r="D653" s="3" t="s">
        <v>23</v>
      </c>
      <c r="E653" s="3" t="s">
        <v>14</v>
      </c>
      <c r="F653" s="3" t="s">
        <v>494</v>
      </c>
      <c r="G653" s="3" t="s">
        <v>67</v>
      </c>
      <c r="H653" s="162">
        <f>SUM(I653:L653)</f>
        <v>0</v>
      </c>
      <c r="I653" s="163">
        <v>0</v>
      </c>
      <c r="J653" s="163">
        <v>0</v>
      </c>
      <c r="K653" s="163">
        <v>0</v>
      </c>
      <c r="L653" s="163">
        <v>0</v>
      </c>
    </row>
    <row r="654" spans="1:12">
      <c r="A654" s="5"/>
      <c r="B654" s="1" t="s">
        <v>460</v>
      </c>
      <c r="C654" s="1"/>
      <c r="D654" s="3" t="s">
        <v>23</v>
      </c>
      <c r="E654" s="3" t="s">
        <v>14</v>
      </c>
      <c r="F654" s="3" t="s">
        <v>248</v>
      </c>
      <c r="G654" s="3"/>
      <c r="H654" s="162">
        <f>SUM(I654:L654)</f>
        <v>146.9</v>
      </c>
      <c r="I654" s="163">
        <f t="shared" ref="I654:L657" si="288">I655</f>
        <v>0</v>
      </c>
      <c r="J654" s="163">
        <f t="shared" ref="J654:J656" si="289">J655</f>
        <v>0</v>
      </c>
      <c r="K654" s="163">
        <f t="shared" ref="K654:K656" si="290">K655</f>
        <v>0</v>
      </c>
      <c r="L654" s="163">
        <f>L655</f>
        <v>146.9</v>
      </c>
    </row>
    <row r="655" spans="1:12" ht="51">
      <c r="A655" s="5"/>
      <c r="B655" s="1" t="s">
        <v>649</v>
      </c>
      <c r="C655" s="1"/>
      <c r="D655" s="3" t="s">
        <v>23</v>
      </c>
      <c r="E655" s="3" t="s">
        <v>14</v>
      </c>
      <c r="F655" s="3" t="s">
        <v>650</v>
      </c>
      <c r="G655" s="3"/>
      <c r="H655" s="162">
        <f>SUM(I655:L655)</f>
        <v>146.9</v>
      </c>
      <c r="I655" s="163">
        <f t="shared" si="288"/>
        <v>0</v>
      </c>
      <c r="J655" s="163">
        <f t="shared" si="289"/>
        <v>0</v>
      </c>
      <c r="K655" s="163">
        <f t="shared" si="290"/>
        <v>0</v>
      </c>
      <c r="L655" s="163">
        <f>L656</f>
        <v>146.9</v>
      </c>
    </row>
    <row r="656" spans="1:12" ht="63.75">
      <c r="A656" s="11"/>
      <c r="B656" s="1" t="s">
        <v>51</v>
      </c>
      <c r="C656" s="1"/>
      <c r="D656" s="3" t="s">
        <v>23</v>
      </c>
      <c r="E656" s="3" t="s">
        <v>14</v>
      </c>
      <c r="F656" s="3" t="s">
        <v>650</v>
      </c>
      <c r="G656" s="3" t="s">
        <v>49</v>
      </c>
      <c r="H656" s="162">
        <f>I656+J656+K656+L656</f>
        <v>146.9</v>
      </c>
      <c r="I656" s="163">
        <f t="shared" si="288"/>
        <v>0</v>
      </c>
      <c r="J656" s="163">
        <f t="shared" si="289"/>
        <v>0</v>
      </c>
      <c r="K656" s="163">
        <f t="shared" si="290"/>
        <v>0</v>
      </c>
      <c r="L656" s="163">
        <f>L657</f>
        <v>146.9</v>
      </c>
    </row>
    <row r="657" spans="1:13">
      <c r="A657" s="14"/>
      <c r="B657" s="1" t="s">
        <v>68</v>
      </c>
      <c r="C657" s="30"/>
      <c r="D657" s="3" t="s">
        <v>23</v>
      </c>
      <c r="E657" s="3" t="s">
        <v>14</v>
      </c>
      <c r="F657" s="3" t="s">
        <v>650</v>
      </c>
      <c r="G657" s="3" t="s">
        <v>66</v>
      </c>
      <c r="H657" s="162">
        <f t="shared" ref="H657:H658" si="291">I657+J657+K657+L657</f>
        <v>146.9</v>
      </c>
      <c r="I657" s="163">
        <f t="shared" si="288"/>
        <v>0</v>
      </c>
      <c r="J657" s="163">
        <f t="shared" si="288"/>
        <v>0</v>
      </c>
      <c r="K657" s="163">
        <f t="shared" si="288"/>
        <v>0</v>
      </c>
      <c r="L657" s="163">
        <f t="shared" si="288"/>
        <v>146.9</v>
      </c>
    </row>
    <row r="658" spans="1:13" ht="25.5">
      <c r="A658" s="11"/>
      <c r="B658" s="1" t="s">
        <v>86</v>
      </c>
      <c r="C658" s="30"/>
      <c r="D658" s="3" t="s">
        <v>23</v>
      </c>
      <c r="E658" s="3" t="s">
        <v>14</v>
      </c>
      <c r="F658" s="3" t="s">
        <v>650</v>
      </c>
      <c r="G658" s="3" t="s">
        <v>84</v>
      </c>
      <c r="H658" s="162">
        <f t="shared" si="291"/>
        <v>146.9</v>
      </c>
      <c r="I658" s="163">
        <v>0</v>
      </c>
      <c r="J658" s="163">
        <v>0</v>
      </c>
      <c r="K658" s="163">
        <v>0</v>
      </c>
      <c r="L658" s="163">
        <f>146.9</f>
        <v>146.9</v>
      </c>
    </row>
    <row r="659" spans="1:13" s="38" customFormat="1" ht="25.5" hidden="1">
      <c r="A659" s="13"/>
      <c r="B659" s="6" t="s">
        <v>184</v>
      </c>
      <c r="C659" s="2"/>
      <c r="D659" s="4" t="s">
        <v>23</v>
      </c>
      <c r="E659" s="4" t="s">
        <v>18</v>
      </c>
      <c r="G659" s="4"/>
      <c r="H659" s="162">
        <f>SUM(I659:L659)</f>
        <v>0</v>
      </c>
      <c r="I659" s="163">
        <f t="shared" ref="I659:I664" si="292">I660</f>
        <v>0</v>
      </c>
      <c r="J659" s="163">
        <f t="shared" ref="J659:L659" si="293">J660</f>
        <v>0</v>
      </c>
      <c r="K659" s="163">
        <f t="shared" si="293"/>
        <v>0</v>
      </c>
      <c r="L659" s="163">
        <f t="shared" si="293"/>
        <v>0</v>
      </c>
    </row>
    <row r="660" spans="1:13" s="39" customFormat="1" ht="51" hidden="1">
      <c r="A660" s="14"/>
      <c r="B660" s="1" t="s">
        <v>129</v>
      </c>
      <c r="C660" s="6"/>
      <c r="D660" s="3" t="s">
        <v>23</v>
      </c>
      <c r="E660" s="3" t="s">
        <v>18</v>
      </c>
      <c r="F660" s="9" t="s">
        <v>175</v>
      </c>
      <c r="G660" s="4"/>
      <c r="H660" s="162">
        <f t="shared" ref="H660:H711" si="294">I660+J660+K660+L660</f>
        <v>0</v>
      </c>
      <c r="I660" s="163">
        <f t="shared" si="292"/>
        <v>0</v>
      </c>
      <c r="J660" s="163">
        <f t="shared" ref="J660:L663" si="295">J661</f>
        <v>0</v>
      </c>
      <c r="K660" s="163">
        <f t="shared" ref="K660:L660" si="296">K661</f>
        <v>0</v>
      </c>
      <c r="L660" s="163">
        <f t="shared" si="296"/>
        <v>0</v>
      </c>
    </row>
    <row r="661" spans="1:13" s="39" customFormat="1" ht="38.25" hidden="1">
      <c r="A661" s="14"/>
      <c r="B661" s="1" t="s">
        <v>174</v>
      </c>
      <c r="C661" s="1"/>
      <c r="D661" s="3" t="s">
        <v>23</v>
      </c>
      <c r="E661" s="3" t="s">
        <v>18</v>
      </c>
      <c r="F661" s="9" t="s">
        <v>176</v>
      </c>
      <c r="G661" s="4"/>
      <c r="H661" s="162">
        <f t="shared" si="294"/>
        <v>0</v>
      </c>
      <c r="I661" s="163">
        <f t="shared" si="292"/>
        <v>0</v>
      </c>
      <c r="J661" s="163">
        <f t="shared" si="295"/>
        <v>0</v>
      </c>
      <c r="K661" s="163">
        <f t="shared" si="295"/>
        <v>0</v>
      </c>
      <c r="L661" s="163">
        <f t="shared" si="295"/>
        <v>0</v>
      </c>
    </row>
    <row r="662" spans="1:13" s="39" customFormat="1" ht="89.25" hidden="1">
      <c r="A662" s="11"/>
      <c r="B662" s="17" t="s">
        <v>173</v>
      </c>
      <c r="C662" s="16"/>
      <c r="D662" s="3" t="s">
        <v>23</v>
      </c>
      <c r="E662" s="3" t="s">
        <v>18</v>
      </c>
      <c r="F662" s="3" t="s">
        <v>519</v>
      </c>
      <c r="G662" s="3"/>
      <c r="H662" s="162">
        <f t="shared" si="294"/>
        <v>0</v>
      </c>
      <c r="I662" s="163">
        <f t="shared" si="292"/>
        <v>0</v>
      </c>
      <c r="J662" s="163">
        <f t="shared" si="295"/>
        <v>0</v>
      </c>
      <c r="K662" s="163">
        <f t="shared" si="295"/>
        <v>0</v>
      </c>
      <c r="L662" s="163">
        <f t="shared" si="295"/>
        <v>0</v>
      </c>
    </row>
    <row r="663" spans="1:13" s="39" customFormat="1" ht="25.5" hidden="1">
      <c r="A663" s="11"/>
      <c r="B663" s="1" t="s">
        <v>58</v>
      </c>
      <c r="C663" s="7"/>
      <c r="D663" s="3" t="s">
        <v>23</v>
      </c>
      <c r="E663" s="3" t="s">
        <v>18</v>
      </c>
      <c r="F663" s="3" t="s">
        <v>519</v>
      </c>
      <c r="G663" s="3" t="s">
        <v>59</v>
      </c>
      <c r="H663" s="162">
        <f t="shared" si="294"/>
        <v>0</v>
      </c>
      <c r="I663" s="163">
        <f t="shared" si="292"/>
        <v>0</v>
      </c>
      <c r="J663" s="163">
        <f t="shared" si="295"/>
        <v>0</v>
      </c>
      <c r="K663" s="163">
        <f t="shared" si="295"/>
        <v>0</v>
      </c>
      <c r="L663" s="163">
        <f t="shared" si="295"/>
        <v>0</v>
      </c>
    </row>
    <row r="664" spans="1:13" s="142" customFormat="1" ht="38.25" hidden="1">
      <c r="A664" s="148"/>
      <c r="B664" s="1" t="s">
        <v>60</v>
      </c>
      <c r="C664" s="7"/>
      <c r="D664" s="3" t="s">
        <v>23</v>
      </c>
      <c r="E664" s="3" t="s">
        <v>18</v>
      </c>
      <c r="F664" s="3" t="s">
        <v>519</v>
      </c>
      <c r="G664" s="3" t="s">
        <v>61</v>
      </c>
      <c r="H664" s="166">
        <f t="shared" ref="H664:H665" si="297">SUM(I664:L664)</f>
        <v>0</v>
      </c>
      <c r="I664" s="169">
        <f t="shared" si="292"/>
        <v>0</v>
      </c>
      <c r="J664" s="169">
        <f t="shared" ref="J664:L666" si="298">J665</f>
        <v>0</v>
      </c>
      <c r="K664" s="169">
        <f t="shared" si="298"/>
        <v>0</v>
      </c>
      <c r="L664" s="169">
        <f t="shared" si="298"/>
        <v>0</v>
      </c>
    </row>
    <row r="665" spans="1:13" s="142" customFormat="1" ht="38.25" hidden="1">
      <c r="A665" s="148"/>
      <c r="B665" s="1" t="s">
        <v>62</v>
      </c>
      <c r="C665" s="7"/>
      <c r="D665" s="3" t="s">
        <v>23</v>
      </c>
      <c r="E665" s="3" t="s">
        <v>18</v>
      </c>
      <c r="F665" s="3" t="s">
        <v>519</v>
      </c>
      <c r="G665" s="3" t="s">
        <v>63</v>
      </c>
      <c r="H665" s="166">
        <f t="shared" si="297"/>
        <v>0</v>
      </c>
      <c r="I665" s="169">
        <v>0</v>
      </c>
      <c r="J665" s="169">
        <v>0</v>
      </c>
      <c r="K665" s="169">
        <v>0</v>
      </c>
      <c r="L665" s="169">
        <v>0</v>
      </c>
    </row>
    <row r="666" spans="1:13" s="142" customFormat="1">
      <c r="A666" s="148"/>
      <c r="B666" s="149" t="s">
        <v>634</v>
      </c>
      <c r="C666" s="150"/>
      <c r="D666" s="151" t="s">
        <v>21</v>
      </c>
      <c r="E666" s="151"/>
      <c r="F666" s="152"/>
      <c r="G666" s="152"/>
      <c r="H666" s="166">
        <f>SUM(I666:L666)</f>
        <v>13800.8</v>
      </c>
      <c r="I666" s="169">
        <f>I667</f>
        <v>13800.8</v>
      </c>
      <c r="J666" s="169">
        <f t="shared" si="298"/>
        <v>0</v>
      </c>
      <c r="K666" s="169">
        <f t="shared" si="298"/>
        <v>0</v>
      </c>
      <c r="L666" s="169">
        <f t="shared" si="298"/>
        <v>0</v>
      </c>
    </row>
    <row r="667" spans="1:13" s="141" customFormat="1" ht="25.5">
      <c r="A667" s="155"/>
      <c r="B667" s="149" t="s">
        <v>635</v>
      </c>
      <c r="C667" s="150"/>
      <c r="D667" s="151" t="s">
        <v>21</v>
      </c>
      <c r="E667" s="151" t="s">
        <v>21</v>
      </c>
      <c r="F667" s="159"/>
      <c r="G667" s="159"/>
      <c r="H667" s="166">
        <f t="shared" ref="H667:H670" si="299">SUM(I667:L667)</f>
        <v>13800.8</v>
      </c>
      <c r="I667" s="168">
        <f>I668</f>
        <v>13800.8</v>
      </c>
      <c r="J667" s="168">
        <f>J668</f>
        <v>0</v>
      </c>
      <c r="K667" s="168">
        <f>K668</f>
        <v>0</v>
      </c>
      <c r="L667" s="168">
        <f>L668</f>
        <v>0</v>
      </c>
    </row>
    <row r="668" spans="1:13" s="141" customFormat="1" ht="63.75">
      <c r="A668" s="155"/>
      <c r="B668" s="153" t="s">
        <v>664</v>
      </c>
      <c r="C668" s="154"/>
      <c r="D668" s="152" t="s">
        <v>21</v>
      </c>
      <c r="E668" s="152" t="s">
        <v>21</v>
      </c>
      <c r="F668" s="152" t="s">
        <v>647</v>
      </c>
      <c r="G668" s="152"/>
      <c r="H668" s="166">
        <f t="shared" si="299"/>
        <v>13800.8</v>
      </c>
      <c r="I668" s="168">
        <f t="shared" ref="I668:L669" si="300">I669</f>
        <v>13800.8</v>
      </c>
      <c r="J668" s="168">
        <f t="shared" si="300"/>
        <v>0</v>
      </c>
      <c r="K668" s="168">
        <f t="shared" si="300"/>
        <v>0</v>
      </c>
      <c r="L668" s="168">
        <f t="shared" si="300"/>
        <v>0</v>
      </c>
    </row>
    <row r="669" spans="1:13" s="141" customFormat="1" ht="114.75">
      <c r="A669" s="155"/>
      <c r="B669" s="153" t="s">
        <v>637</v>
      </c>
      <c r="C669" s="154"/>
      <c r="D669" s="152" t="s">
        <v>21</v>
      </c>
      <c r="E669" s="152" t="s">
        <v>21</v>
      </c>
      <c r="F669" s="152" t="s">
        <v>638</v>
      </c>
      <c r="G669" s="152"/>
      <c r="H669" s="166">
        <f t="shared" si="299"/>
        <v>13800.8</v>
      </c>
      <c r="I669" s="168">
        <f>I670</f>
        <v>13800.8</v>
      </c>
      <c r="J669" s="168">
        <f t="shared" si="300"/>
        <v>0</v>
      </c>
      <c r="K669" s="168">
        <f t="shared" si="300"/>
        <v>0</v>
      </c>
      <c r="L669" s="168">
        <f t="shared" si="300"/>
        <v>0</v>
      </c>
    </row>
    <row r="670" spans="1:13" s="141" customFormat="1" ht="51">
      <c r="A670" s="155"/>
      <c r="B670" s="153" t="s">
        <v>94</v>
      </c>
      <c r="C670" s="154"/>
      <c r="D670" s="152" t="s">
        <v>21</v>
      </c>
      <c r="E670" s="152" t="s">
        <v>21</v>
      </c>
      <c r="F670" s="152" t="s">
        <v>638</v>
      </c>
      <c r="G670" s="152" t="s">
        <v>79</v>
      </c>
      <c r="H670" s="166">
        <f t="shared" si="299"/>
        <v>13800.8</v>
      </c>
      <c r="I670" s="168">
        <f>I671</f>
        <v>13800.8</v>
      </c>
      <c r="J670" s="168">
        <v>0</v>
      </c>
      <c r="K670" s="168">
        <v>0</v>
      </c>
      <c r="L670" s="168">
        <v>0</v>
      </c>
    </row>
    <row r="671" spans="1:13" s="38" customFormat="1">
      <c r="A671" s="5"/>
      <c r="B671" s="153" t="s">
        <v>35</v>
      </c>
      <c r="C671" s="154"/>
      <c r="D671" s="152" t="s">
        <v>21</v>
      </c>
      <c r="E671" s="152" t="s">
        <v>21</v>
      </c>
      <c r="F671" s="152" t="s">
        <v>638</v>
      </c>
      <c r="G671" s="152" t="s">
        <v>80</v>
      </c>
      <c r="H671" s="162">
        <f>SUM(I671:L671)</f>
        <v>13800.8</v>
      </c>
      <c r="I671" s="163">
        <f>I672+I679+I706+I712</f>
        <v>13800.8</v>
      </c>
      <c r="J671" s="163">
        <f>J672+J679+J706+J712</f>
        <v>0</v>
      </c>
      <c r="K671" s="163">
        <f>K672+K679+K706+K712</f>
        <v>0</v>
      </c>
      <c r="L671" s="163">
        <f>L672+L679+L706+L712</f>
        <v>0</v>
      </c>
      <c r="M671" s="96"/>
    </row>
    <row r="672" spans="1:13" s="38" customFormat="1" ht="51">
      <c r="A672" s="5"/>
      <c r="B672" s="153" t="s">
        <v>95</v>
      </c>
      <c r="C672" s="154"/>
      <c r="D672" s="152" t="s">
        <v>21</v>
      </c>
      <c r="E672" s="152" t="s">
        <v>21</v>
      </c>
      <c r="F672" s="152" t="s">
        <v>638</v>
      </c>
      <c r="G672" s="152" t="s">
        <v>96</v>
      </c>
      <c r="H672" s="162">
        <f t="shared" si="294"/>
        <v>13800.8</v>
      </c>
      <c r="I672" s="163">
        <v>13800.8</v>
      </c>
      <c r="J672" s="163">
        <f>J675</f>
        <v>0</v>
      </c>
      <c r="K672" s="163">
        <f>K675</f>
        <v>0</v>
      </c>
      <c r="L672" s="163">
        <f>L675</f>
        <v>0</v>
      </c>
    </row>
    <row r="673" spans="1:14" s="39" customFormat="1">
      <c r="A673" s="11"/>
      <c r="B673" s="2" t="s">
        <v>268</v>
      </c>
      <c r="C673" s="6"/>
      <c r="D673" s="4" t="s">
        <v>33</v>
      </c>
      <c r="E673" s="4" t="s">
        <v>15</v>
      </c>
      <c r="F673" s="4"/>
      <c r="G673" s="4"/>
      <c r="H673" s="162">
        <f t="shared" si="294"/>
        <v>5028.2000000000007</v>
      </c>
      <c r="I673" s="163">
        <f>I674+I681+I708+I714</f>
        <v>5028.2000000000007</v>
      </c>
      <c r="J673" s="163">
        <f t="shared" ref="J673:L674" si="301">J674</f>
        <v>0</v>
      </c>
      <c r="K673" s="163">
        <f t="shared" si="301"/>
        <v>0</v>
      </c>
      <c r="L673" s="163">
        <f t="shared" si="301"/>
        <v>0</v>
      </c>
      <c r="M673" s="49"/>
    </row>
    <row r="674" spans="1:14" s="39" customFormat="1" hidden="1">
      <c r="A674" s="11"/>
      <c r="B674" s="2" t="s">
        <v>269</v>
      </c>
      <c r="C674" s="7"/>
      <c r="D674" s="4" t="s">
        <v>33</v>
      </c>
      <c r="E674" s="4" t="s">
        <v>14</v>
      </c>
      <c r="F674" s="4"/>
      <c r="G674" s="4"/>
      <c r="H674" s="162">
        <f>SUM(I674:L674)</f>
        <v>0</v>
      </c>
      <c r="I674" s="163">
        <f>I675</f>
        <v>0</v>
      </c>
      <c r="J674" s="163">
        <f t="shared" si="301"/>
        <v>0</v>
      </c>
      <c r="K674" s="163">
        <f t="shared" si="301"/>
        <v>0</v>
      </c>
      <c r="L674" s="163">
        <f t="shared" si="301"/>
        <v>0</v>
      </c>
    </row>
    <row r="675" spans="1:14" s="39" customFormat="1" ht="51" hidden="1">
      <c r="A675" s="11"/>
      <c r="B675" s="1" t="s">
        <v>312</v>
      </c>
      <c r="C675" s="18"/>
      <c r="D675" s="3" t="s">
        <v>33</v>
      </c>
      <c r="E675" s="3" t="s">
        <v>14</v>
      </c>
      <c r="F675" s="3" t="s">
        <v>175</v>
      </c>
      <c r="G675" s="4"/>
      <c r="H675" s="162">
        <f t="shared" si="294"/>
        <v>0</v>
      </c>
      <c r="I675" s="163">
        <f t="shared" ref="I675:L677" si="302">I676</f>
        <v>0</v>
      </c>
      <c r="J675" s="163">
        <f t="shared" si="302"/>
        <v>0</v>
      </c>
      <c r="K675" s="163">
        <f t="shared" si="302"/>
        <v>0</v>
      </c>
      <c r="L675" s="163">
        <f t="shared" si="302"/>
        <v>0</v>
      </c>
    </row>
    <row r="676" spans="1:14" s="39" customFormat="1" ht="38.25" hidden="1">
      <c r="A676" s="11"/>
      <c r="B676" s="1" t="s">
        <v>174</v>
      </c>
      <c r="C676" s="18"/>
      <c r="D676" s="3" t="s">
        <v>33</v>
      </c>
      <c r="E676" s="3" t="s">
        <v>14</v>
      </c>
      <c r="F676" s="3" t="s">
        <v>176</v>
      </c>
      <c r="G676" s="4"/>
      <c r="H676" s="162">
        <f t="shared" si="294"/>
        <v>0</v>
      </c>
      <c r="I676" s="163">
        <f>I677</f>
        <v>0</v>
      </c>
      <c r="J676" s="163">
        <f t="shared" si="302"/>
        <v>0</v>
      </c>
      <c r="K676" s="163">
        <f t="shared" si="302"/>
        <v>0</v>
      </c>
      <c r="L676" s="163">
        <f t="shared" si="302"/>
        <v>0</v>
      </c>
    </row>
    <row r="677" spans="1:14" s="39" customFormat="1" hidden="1">
      <c r="A677" s="11"/>
      <c r="B677" s="1" t="s">
        <v>304</v>
      </c>
      <c r="C677" s="18"/>
      <c r="D677" s="3" t="s">
        <v>33</v>
      </c>
      <c r="E677" s="3" t="s">
        <v>14</v>
      </c>
      <c r="F677" s="3" t="s">
        <v>305</v>
      </c>
      <c r="G677" s="4"/>
      <c r="H677" s="162">
        <f t="shared" si="294"/>
        <v>0</v>
      </c>
      <c r="I677" s="163">
        <f>I678</f>
        <v>0</v>
      </c>
      <c r="J677" s="163">
        <f t="shared" si="302"/>
        <v>0</v>
      </c>
      <c r="K677" s="163">
        <f t="shared" si="302"/>
        <v>0</v>
      </c>
      <c r="L677" s="163">
        <f t="shared" si="302"/>
        <v>0</v>
      </c>
    </row>
    <row r="678" spans="1:14" s="39" customFormat="1" ht="25.5" hidden="1">
      <c r="A678" s="11"/>
      <c r="B678" s="1" t="s">
        <v>271</v>
      </c>
      <c r="C678" s="18"/>
      <c r="D678" s="3" t="s">
        <v>33</v>
      </c>
      <c r="E678" s="3" t="s">
        <v>14</v>
      </c>
      <c r="F678" s="3" t="s">
        <v>305</v>
      </c>
      <c r="G678" s="3" t="s">
        <v>272</v>
      </c>
      <c r="H678" s="162">
        <f t="shared" si="294"/>
        <v>0</v>
      </c>
      <c r="I678" s="163">
        <v>0</v>
      </c>
      <c r="J678" s="163">
        <v>0</v>
      </c>
      <c r="K678" s="163">
        <v>0</v>
      </c>
      <c r="L678" s="163">
        <v>0</v>
      </c>
    </row>
    <row r="679" spans="1:14" s="38" customFormat="1" ht="38.25" hidden="1">
      <c r="A679" s="5"/>
      <c r="B679" s="1" t="s">
        <v>273</v>
      </c>
      <c r="C679" s="18"/>
      <c r="D679" s="3" t="s">
        <v>33</v>
      </c>
      <c r="E679" s="3" t="s">
        <v>14</v>
      </c>
      <c r="F679" s="3" t="s">
        <v>305</v>
      </c>
      <c r="G679" s="3" t="s">
        <v>274</v>
      </c>
      <c r="H679" s="162">
        <f t="shared" si="294"/>
        <v>0</v>
      </c>
      <c r="I679" s="162">
        <f>I680</f>
        <v>0</v>
      </c>
      <c r="J679" s="162">
        <f t="shared" ref="J679:L679" si="303">J680+J701+J688</f>
        <v>0</v>
      </c>
      <c r="K679" s="162">
        <f t="shared" si="303"/>
        <v>0</v>
      </c>
      <c r="L679" s="162">
        <f t="shared" si="303"/>
        <v>0</v>
      </c>
      <c r="M679" s="96"/>
      <c r="N679" s="96"/>
    </row>
    <row r="680" spans="1:14" s="38" customFormat="1" ht="51" hidden="1">
      <c r="A680" s="5"/>
      <c r="B680" s="1" t="s">
        <v>275</v>
      </c>
      <c r="C680" s="18"/>
      <c r="D680" s="3" t="s">
        <v>33</v>
      </c>
      <c r="E680" s="3" t="s">
        <v>14</v>
      </c>
      <c r="F680" s="3" t="s">
        <v>305</v>
      </c>
      <c r="G680" s="3" t="s">
        <v>276</v>
      </c>
      <c r="H680" s="162">
        <f>SUM(I680:L680)</f>
        <v>0</v>
      </c>
      <c r="I680" s="163">
        <v>0</v>
      </c>
      <c r="J680" s="163">
        <f t="shared" ref="J680:L682" si="304">J681</f>
        <v>0</v>
      </c>
      <c r="K680" s="163">
        <f t="shared" si="304"/>
        <v>0</v>
      </c>
      <c r="L680" s="163">
        <f t="shared" si="304"/>
        <v>0</v>
      </c>
      <c r="M680" s="96"/>
      <c r="N680" s="96"/>
    </row>
    <row r="681" spans="1:14" s="39" customFormat="1">
      <c r="A681" s="11"/>
      <c r="B681" s="6" t="s">
        <v>277</v>
      </c>
      <c r="C681" s="7"/>
      <c r="D681" s="4" t="s">
        <v>33</v>
      </c>
      <c r="E681" s="4" t="s">
        <v>17</v>
      </c>
      <c r="F681" s="4"/>
      <c r="G681" s="3"/>
      <c r="H681" s="162">
        <f>I681+J681+K681+L681</f>
        <v>2696.8</v>
      </c>
      <c r="I681" s="162">
        <f>I682+I690+I703</f>
        <v>2696.8</v>
      </c>
      <c r="J681" s="162">
        <f t="shared" si="304"/>
        <v>0</v>
      </c>
      <c r="K681" s="162">
        <f t="shared" si="304"/>
        <v>0</v>
      </c>
      <c r="L681" s="162">
        <f t="shared" si="304"/>
        <v>0</v>
      </c>
    </row>
    <row r="682" spans="1:14" s="39" customFormat="1" ht="51">
      <c r="A682" s="11"/>
      <c r="B682" s="1" t="s">
        <v>263</v>
      </c>
      <c r="C682" s="7"/>
      <c r="D682" s="3" t="s">
        <v>33</v>
      </c>
      <c r="E682" s="3" t="s">
        <v>17</v>
      </c>
      <c r="F682" s="3" t="s">
        <v>309</v>
      </c>
      <c r="G682" s="3"/>
      <c r="H682" s="162">
        <f>I682+J682+K682+L682</f>
        <v>2495.5</v>
      </c>
      <c r="I682" s="163">
        <f>I683</f>
        <v>2495.5</v>
      </c>
      <c r="J682" s="163">
        <f t="shared" si="304"/>
        <v>0</v>
      </c>
      <c r="K682" s="163">
        <f t="shared" si="304"/>
        <v>0</v>
      </c>
      <c r="L682" s="163">
        <f t="shared" si="304"/>
        <v>0</v>
      </c>
    </row>
    <row r="683" spans="1:14" s="39" customFormat="1" ht="63.75">
      <c r="A683" s="11"/>
      <c r="B683" s="1" t="s">
        <v>358</v>
      </c>
      <c r="C683" s="1"/>
      <c r="D683" s="3" t="s">
        <v>33</v>
      </c>
      <c r="E683" s="3" t="s">
        <v>17</v>
      </c>
      <c r="F683" s="3" t="s">
        <v>376</v>
      </c>
      <c r="G683" s="3"/>
      <c r="H683" s="162">
        <f>I683+J683+K683+L683</f>
        <v>2495.5</v>
      </c>
      <c r="I683" s="163">
        <f>I684+I687</f>
        <v>2495.5</v>
      </c>
      <c r="J683" s="163">
        <f t="shared" ref="J683:L683" si="305">J684+J687</f>
        <v>0</v>
      </c>
      <c r="K683" s="163">
        <f t="shared" si="305"/>
        <v>0</v>
      </c>
      <c r="L683" s="163">
        <f t="shared" si="305"/>
        <v>0</v>
      </c>
    </row>
    <row r="684" spans="1:14" s="39" customFormat="1" ht="25.5" hidden="1">
      <c r="A684" s="11"/>
      <c r="B684" s="1" t="s">
        <v>58</v>
      </c>
      <c r="C684" s="1"/>
      <c r="D684" s="3" t="s">
        <v>33</v>
      </c>
      <c r="E684" s="3" t="s">
        <v>17</v>
      </c>
      <c r="F684" s="3" t="s">
        <v>376</v>
      </c>
      <c r="G684" s="3" t="s">
        <v>59</v>
      </c>
      <c r="H684" s="162">
        <f>I684+J684+K684+L684</f>
        <v>0</v>
      </c>
      <c r="I684" s="163">
        <f>I685</f>
        <v>0</v>
      </c>
      <c r="J684" s="163">
        <v>0</v>
      </c>
      <c r="K684" s="163">
        <v>0</v>
      </c>
      <c r="L684" s="163">
        <v>0</v>
      </c>
    </row>
    <row r="685" spans="1:14" s="141" customFormat="1" ht="38.25" hidden="1">
      <c r="A685" s="155"/>
      <c r="B685" s="1" t="s">
        <v>60</v>
      </c>
      <c r="C685" s="1"/>
      <c r="D685" s="3" t="s">
        <v>33</v>
      </c>
      <c r="E685" s="3" t="s">
        <v>17</v>
      </c>
      <c r="F685" s="3" t="s">
        <v>376</v>
      </c>
      <c r="G685" s="3" t="s">
        <v>61</v>
      </c>
      <c r="H685" s="166">
        <f t="shared" ref="H685:H687" si="306">SUM(I685:L685)</f>
        <v>0</v>
      </c>
      <c r="I685" s="168">
        <f>I686</f>
        <v>0</v>
      </c>
      <c r="J685" s="168">
        <f t="shared" ref="J685:L685" si="307">J686</f>
        <v>0</v>
      </c>
      <c r="K685" s="168">
        <f t="shared" si="307"/>
        <v>0</v>
      </c>
      <c r="L685" s="168">
        <f t="shared" si="307"/>
        <v>0</v>
      </c>
    </row>
    <row r="686" spans="1:14" s="141" customFormat="1" ht="38.25" hidden="1">
      <c r="A686" s="155"/>
      <c r="B686" s="1" t="s">
        <v>62</v>
      </c>
      <c r="C686" s="1"/>
      <c r="D686" s="3" t="s">
        <v>33</v>
      </c>
      <c r="E686" s="3" t="s">
        <v>17</v>
      </c>
      <c r="F686" s="3" t="s">
        <v>376</v>
      </c>
      <c r="G686" s="152" t="s">
        <v>63</v>
      </c>
      <c r="H686" s="166">
        <f t="shared" si="306"/>
        <v>0</v>
      </c>
      <c r="I686" s="168">
        <v>0</v>
      </c>
      <c r="J686" s="168">
        <v>0</v>
      </c>
      <c r="K686" s="168">
        <v>0</v>
      </c>
      <c r="L686" s="168">
        <v>0</v>
      </c>
    </row>
    <row r="687" spans="1:14" s="141" customFormat="1" ht="51">
      <c r="A687" s="155"/>
      <c r="B687" s="153" t="s">
        <v>94</v>
      </c>
      <c r="C687" s="154"/>
      <c r="D687" s="3" t="s">
        <v>33</v>
      </c>
      <c r="E687" s="3" t="s">
        <v>17</v>
      </c>
      <c r="F687" s="3" t="s">
        <v>376</v>
      </c>
      <c r="G687" s="152" t="s">
        <v>79</v>
      </c>
      <c r="H687" s="166">
        <f t="shared" si="306"/>
        <v>2495.5</v>
      </c>
      <c r="I687" s="168">
        <f>I688</f>
        <v>2495.5</v>
      </c>
      <c r="J687" s="168">
        <f t="shared" ref="J687:L687" si="308">J688</f>
        <v>0</v>
      </c>
      <c r="K687" s="168">
        <f t="shared" si="308"/>
        <v>0</v>
      </c>
      <c r="L687" s="168">
        <f t="shared" si="308"/>
        <v>0</v>
      </c>
    </row>
    <row r="688" spans="1:14" s="39" customFormat="1">
      <c r="A688" s="5"/>
      <c r="B688" s="153" t="s">
        <v>35</v>
      </c>
      <c r="C688" s="154"/>
      <c r="D688" s="3" t="s">
        <v>33</v>
      </c>
      <c r="E688" s="3" t="s">
        <v>17</v>
      </c>
      <c r="F688" s="3" t="s">
        <v>376</v>
      </c>
      <c r="G688" s="152" t="s">
        <v>80</v>
      </c>
      <c r="H688" s="162">
        <f t="shared" ref="H688:H700" si="309">I688+J688+K688+L688</f>
        <v>2495.5</v>
      </c>
      <c r="I688" s="163">
        <f>I689</f>
        <v>2495.5</v>
      </c>
      <c r="J688" s="163">
        <f t="shared" ref="J688:L688" si="310">J689+J693+J697</f>
        <v>0</v>
      </c>
      <c r="K688" s="163">
        <f t="shared" si="310"/>
        <v>0</v>
      </c>
      <c r="L688" s="163">
        <f t="shared" si="310"/>
        <v>0</v>
      </c>
    </row>
    <row r="689" spans="1:15" s="39" customFormat="1" ht="51">
      <c r="A689" s="5"/>
      <c r="B689" s="153" t="s">
        <v>95</v>
      </c>
      <c r="C689" s="154"/>
      <c r="D689" s="3" t="s">
        <v>33</v>
      </c>
      <c r="E689" s="3" t="s">
        <v>17</v>
      </c>
      <c r="F689" s="3" t="s">
        <v>376</v>
      </c>
      <c r="G689" s="3" t="s">
        <v>96</v>
      </c>
      <c r="H689" s="162">
        <f t="shared" si="309"/>
        <v>2495.5</v>
      </c>
      <c r="I689" s="163">
        <v>2495.5</v>
      </c>
      <c r="J689" s="163">
        <v>0</v>
      </c>
      <c r="K689" s="163">
        <v>0</v>
      </c>
      <c r="L689" s="163">
        <v>0</v>
      </c>
    </row>
    <row r="690" spans="1:15" s="39" customFormat="1" ht="51">
      <c r="A690" s="5"/>
      <c r="B690" s="1" t="s">
        <v>280</v>
      </c>
      <c r="C690" s="7"/>
      <c r="D690" s="3" t="s">
        <v>33</v>
      </c>
      <c r="E690" s="3" t="s">
        <v>17</v>
      </c>
      <c r="F690" s="3" t="s">
        <v>527</v>
      </c>
      <c r="G690" s="3"/>
      <c r="H690" s="162">
        <f t="shared" si="309"/>
        <v>201.3</v>
      </c>
      <c r="I690" s="163">
        <f>I691+I699</f>
        <v>201.3</v>
      </c>
      <c r="J690" s="163">
        <f t="shared" ref="J690:L691" si="311">J691</f>
        <v>0</v>
      </c>
      <c r="K690" s="163">
        <f t="shared" si="311"/>
        <v>0</v>
      </c>
      <c r="L690" s="163">
        <f t="shared" si="311"/>
        <v>0</v>
      </c>
    </row>
    <row r="691" spans="1:15" s="39" customFormat="1" ht="180" hidden="1" customHeight="1">
      <c r="A691" s="5"/>
      <c r="B691" s="1" t="s">
        <v>357</v>
      </c>
      <c r="C691" s="7"/>
      <c r="D691" s="3" t="s">
        <v>33</v>
      </c>
      <c r="E691" s="3" t="s">
        <v>17</v>
      </c>
      <c r="F691" s="3" t="s">
        <v>528</v>
      </c>
      <c r="H691" s="162">
        <f t="shared" si="309"/>
        <v>0</v>
      </c>
      <c r="I691" s="163">
        <f>I692</f>
        <v>0</v>
      </c>
      <c r="J691" s="163">
        <f t="shared" si="311"/>
        <v>0</v>
      </c>
      <c r="K691" s="163">
        <f t="shared" si="311"/>
        <v>0</v>
      </c>
      <c r="L691" s="163">
        <f t="shared" si="311"/>
        <v>0</v>
      </c>
    </row>
    <row r="692" spans="1:15" s="39" customFormat="1" ht="25.5" hidden="1">
      <c r="A692" s="5"/>
      <c r="B692" s="1" t="s">
        <v>271</v>
      </c>
      <c r="C692" s="7"/>
      <c r="D692" s="3" t="s">
        <v>33</v>
      </c>
      <c r="E692" s="3" t="s">
        <v>17</v>
      </c>
      <c r="F692" s="3" t="s">
        <v>528</v>
      </c>
      <c r="G692" s="3" t="s">
        <v>272</v>
      </c>
      <c r="H692" s="162">
        <f t="shared" si="309"/>
        <v>0</v>
      </c>
      <c r="I692" s="163">
        <v>0</v>
      </c>
      <c r="J692" s="163">
        <v>0</v>
      </c>
      <c r="K692" s="163">
        <v>0</v>
      </c>
      <c r="L692" s="163">
        <v>0</v>
      </c>
    </row>
    <row r="693" spans="1:15" s="39" customFormat="1" ht="38.25" hidden="1">
      <c r="A693" s="5"/>
      <c r="B693" s="1" t="s">
        <v>273</v>
      </c>
      <c r="C693" s="7"/>
      <c r="D693" s="3" t="s">
        <v>33</v>
      </c>
      <c r="E693" s="3" t="s">
        <v>17</v>
      </c>
      <c r="F693" s="3" t="s">
        <v>528</v>
      </c>
      <c r="G693" s="3" t="s">
        <v>274</v>
      </c>
      <c r="H693" s="162">
        <f t="shared" si="309"/>
        <v>0</v>
      </c>
      <c r="I693" s="163">
        <f>I694</f>
        <v>0</v>
      </c>
      <c r="J693" s="163">
        <f t="shared" ref="J693:L699" si="312">J694</f>
        <v>0</v>
      </c>
      <c r="K693" s="163">
        <f t="shared" si="312"/>
        <v>0</v>
      </c>
      <c r="L693" s="163">
        <f t="shared" si="312"/>
        <v>0</v>
      </c>
    </row>
    <row r="694" spans="1:15" s="39" customFormat="1" ht="25.5" hidden="1">
      <c r="A694" s="5"/>
      <c r="B694" s="1" t="s">
        <v>278</v>
      </c>
      <c r="C694" s="7"/>
      <c r="D694" s="3" t="s">
        <v>33</v>
      </c>
      <c r="E694" s="3" t="s">
        <v>17</v>
      </c>
      <c r="F694" s="3" t="s">
        <v>528</v>
      </c>
      <c r="G694" s="3" t="s">
        <v>279</v>
      </c>
      <c r="H694" s="162">
        <f t="shared" si="309"/>
        <v>0</v>
      </c>
      <c r="I694" s="163">
        <f>I695</f>
        <v>0</v>
      </c>
      <c r="J694" s="163">
        <f t="shared" si="312"/>
        <v>0</v>
      </c>
      <c r="K694" s="163">
        <f t="shared" si="312"/>
        <v>0</v>
      </c>
      <c r="L694" s="163">
        <f t="shared" si="312"/>
        <v>0</v>
      </c>
    </row>
    <row r="695" spans="1:15" s="39" customFormat="1" ht="102" hidden="1">
      <c r="A695" s="5"/>
      <c r="B695" s="1" t="s">
        <v>604</v>
      </c>
      <c r="C695" s="16"/>
      <c r="D695" s="3" t="s">
        <v>33</v>
      </c>
      <c r="E695" s="3" t="s">
        <v>17</v>
      </c>
      <c r="F695" s="3" t="s">
        <v>529</v>
      </c>
      <c r="G695" s="3"/>
      <c r="H695" s="162">
        <f t="shared" si="309"/>
        <v>0</v>
      </c>
      <c r="I695" s="163">
        <f>I696</f>
        <v>0</v>
      </c>
      <c r="J695" s="163">
        <f t="shared" si="312"/>
        <v>0</v>
      </c>
      <c r="K695" s="163">
        <f t="shared" si="312"/>
        <v>0</v>
      </c>
      <c r="L695" s="163">
        <f t="shared" si="312"/>
        <v>0</v>
      </c>
    </row>
    <row r="696" spans="1:15" s="39" customFormat="1" ht="25.5" hidden="1">
      <c r="A696" s="5"/>
      <c r="B696" s="1" t="s">
        <v>271</v>
      </c>
      <c r="C696" s="7"/>
      <c r="D696" s="3" t="s">
        <v>33</v>
      </c>
      <c r="E696" s="3" t="s">
        <v>17</v>
      </c>
      <c r="F696" s="3" t="s">
        <v>529</v>
      </c>
      <c r="G696" s="3" t="s">
        <v>272</v>
      </c>
      <c r="H696" s="162">
        <f t="shared" si="309"/>
        <v>0</v>
      </c>
      <c r="I696" s="163">
        <v>0</v>
      </c>
      <c r="J696" s="163">
        <v>0</v>
      </c>
      <c r="K696" s="163">
        <v>0</v>
      </c>
      <c r="L696" s="163">
        <v>0</v>
      </c>
    </row>
    <row r="697" spans="1:15" s="39" customFormat="1" ht="38.25" hidden="1">
      <c r="A697" s="5"/>
      <c r="B697" s="1" t="s">
        <v>273</v>
      </c>
      <c r="C697" s="7"/>
      <c r="D697" s="3" t="s">
        <v>33</v>
      </c>
      <c r="E697" s="3" t="s">
        <v>17</v>
      </c>
      <c r="F697" s="3" t="s">
        <v>529</v>
      </c>
      <c r="G697" s="3" t="s">
        <v>274</v>
      </c>
      <c r="H697" s="162">
        <f t="shared" si="309"/>
        <v>0</v>
      </c>
      <c r="I697" s="163">
        <f>I698</f>
        <v>0</v>
      </c>
      <c r="J697" s="163">
        <f t="shared" si="312"/>
        <v>0</v>
      </c>
      <c r="K697" s="163">
        <f t="shared" si="312"/>
        <v>0</v>
      </c>
      <c r="L697" s="163">
        <f t="shared" si="312"/>
        <v>0</v>
      </c>
    </row>
    <row r="698" spans="1:15" s="39" customFormat="1" ht="25.5" hidden="1">
      <c r="A698" s="5"/>
      <c r="B698" s="1" t="s">
        <v>278</v>
      </c>
      <c r="C698" s="7"/>
      <c r="D698" s="3" t="s">
        <v>33</v>
      </c>
      <c r="E698" s="3" t="s">
        <v>17</v>
      </c>
      <c r="F698" s="3" t="s">
        <v>529</v>
      </c>
      <c r="G698" s="3" t="s">
        <v>279</v>
      </c>
      <c r="H698" s="162">
        <f t="shared" si="309"/>
        <v>0</v>
      </c>
      <c r="I698" s="163">
        <v>0</v>
      </c>
      <c r="J698" s="163">
        <f t="shared" si="312"/>
        <v>0</v>
      </c>
      <c r="K698" s="163">
        <f t="shared" si="312"/>
        <v>0</v>
      </c>
      <c r="L698" s="163">
        <f t="shared" si="312"/>
        <v>0</v>
      </c>
    </row>
    <row r="699" spans="1:15" s="39" customFormat="1" ht="76.5">
      <c r="A699" s="5"/>
      <c r="B699" s="1" t="s">
        <v>605</v>
      </c>
      <c r="C699" s="16"/>
      <c r="D699" s="3" t="s">
        <v>33</v>
      </c>
      <c r="E699" s="3" t="s">
        <v>17</v>
      </c>
      <c r="F699" s="3" t="s">
        <v>606</v>
      </c>
      <c r="G699" s="3"/>
      <c r="H699" s="162">
        <f t="shared" si="309"/>
        <v>201.3</v>
      </c>
      <c r="I699" s="163">
        <f>I700</f>
        <v>201.3</v>
      </c>
      <c r="J699" s="163">
        <f t="shared" si="312"/>
        <v>0</v>
      </c>
      <c r="K699" s="163">
        <f t="shared" si="312"/>
        <v>0</v>
      </c>
      <c r="L699" s="163">
        <f t="shared" si="312"/>
        <v>0</v>
      </c>
    </row>
    <row r="700" spans="1:15" s="39" customFormat="1" ht="25.5">
      <c r="A700" s="5"/>
      <c r="B700" s="1" t="s">
        <v>271</v>
      </c>
      <c r="C700" s="7"/>
      <c r="D700" s="3" t="s">
        <v>33</v>
      </c>
      <c r="E700" s="3" t="s">
        <v>17</v>
      </c>
      <c r="F700" s="3" t="s">
        <v>606</v>
      </c>
      <c r="G700" s="3" t="s">
        <v>272</v>
      </c>
      <c r="H700" s="162">
        <f t="shared" si="309"/>
        <v>201.3</v>
      </c>
      <c r="I700" s="163">
        <f>I701</f>
        <v>201.3</v>
      </c>
      <c r="J700" s="163">
        <v>0</v>
      </c>
      <c r="K700" s="163">
        <v>0</v>
      </c>
      <c r="L700" s="163">
        <v>0</v>
      </c>
    </row>
    <row r="701" spans="1:15" s="39" customFormat="1" ht="38.25">
      <c r="A701" s="13"/>
      <c r="B701" s="1" t="s">
        <v>273</v>
      </c>
      <c r="C701" s="7"/>
      <c r="D701" s="3" t="s">
        <v>33</v>
      </c>
      <c r="E701" s="3" t="s">
        <v>17</v>
      </c>
      <c r="F701" s="3" t="s">
        <v>606</v>
      </c>
      <c r="G701" s="3" t="s">
        <v>274</v>
      </c>
      <c r="H701" s="162">
        <f t="shared" si="294"/>
        <v>201.3</v>
      </c>
      <c r="I701" s="163">
        <f>I702</f>
        <v>201.3</v>
      </c>
      <c r="J701" s="163">
        <f t="shared" ref="J701:L701" si="313">J702</f>
        <v>0</v>
      </c>
      <c r="K701" s="163">
        <f t="shared" si="313"/>
        <v>0</v>
      </c>
      <c r="L701" s="163">
        <f t="shared" si="313"/>
        <v>0</v>
      </c>
      <c r="O701" s="49"/>
    </row>
    <row r="702" spans="1:15" s="39" customFormat="1" ht="25.5">
      <c r="A702" s="13"/>
      <c r="B702" s="1" t="s">
        <v>278</v>
      </c>
      <c r="C702" s="7"/>
      <c r="D702" s="3" t="s">
        <v>33</v>
      </c>
      <c r="E702" s="3" t="s">
        <v>17</v>
      </c>
      <c r="F702" s="3" t="s">
        <v>606</v>
      </c>
      <c r="G702" s="3" t="s">
        <v>279</v>
      </c>
      <c r="H702" s="162">
        <f t="shared" si="294"/>
        <v>201.3</v>
      </c>
      <c r="I702" s="163">
        <f>201.3</f>
        <v>201.3</v>
      </c>
      <c r="J702" s="163">
        <f t="shared" ref="J702:L704" si="314">J703</f>
        <v>0</v>
      </c>
      <c r="K702" s="163">
        <f t="shared" si="314"/>
        <v>0</v>
      </c>
      <c r="L702" s="163">
        <f t="shared" si="314"/>
        <v>0</v>
      </c>
    </row>
    <row r="703" spans="1:15" s="39" customFormat="1" hidden="1">
      <c r="A703" s="5"/>
      <c r="B703" s="1" t="s">
        <v>460</v>
      </c>
      <c r="C703" s="31"/>
      <c r="D703" s="3" t="s">
        <v>33</v>
      </c>
      <c r="E703" s="3" t="s">
        <v>17</v>
      </c>
      <c r="F703" s="3" t="s">
        <v>248</v>
      </c>
      <c r="G703" s="3"/>
      <c r="H703" s="162">
        <f t="shared" si="294"/>
        <v>0</v>
      </c>
      <c r="I703" s="163">
        <f>I704</f>
        <v>0</v>
      </c>
      <c r="J703" s="163">
        <f t="shared" si="314"/>
        <v>0</v>
      </c>
      <c r="K703" s="163">
        <f t="shared" si="314"/>
        <v>0</v>
      </c>
      <c r="L703" s="163">
        <f t="shared" si="314"/>
        <v>0</v>
      </c>
    </row>
    <row r="704" spans="1:15" s="39" customFormat="1" ht="229.5" hidden="1">
      <c r="A704" s="5"/>
      <c r="B704" s="20" t="s">
        <v>360</v>
      </c>
      <c r="C704" s="16"/>
      <c r="D704" s="3" t="s">
        <v>33</v>
      </c>
      <c r="E704" s="3" t="s">
        <v>17</v>
      </c>
      <c r="F704" s="3" t="s">
        <v>526</v>
      </c>
      <c r="G704" s="3"/>
      <c r="H704" s="162">
        <f t="shared" si="294"/>
        <v>0</v>
      </c>
      <c r="I704" s="163">
        <f>I705</f>
        <v>0</v>
      </c>
      <c r="J704" s="163">
        <f t="shared" si="314"/>
        <v>0</v>
      </c>
      <c r="K704" s="163">
        <f t="shared" si="314"/>
        <v>0</v>
      </c>
      <c r="L704" s="163">
        <f t="shared" si="314"/>
        <v>0</v>
      </c>
    </row>
    <row r="705" spans="1:12" s="39" customFormat="1" ht="25.5" hidden="1">
      <c r="A705" s="5"/>
      <c r="B705" s="1" t="s">
        <v>271</v>
      </c>
      <c r="C705" s="7"/>
      <c r="D705" s="3" t="s">
        <v>33</v>
      </c>
      <c r="E705" s="3" t="s">
        <v>17</v>
      </c>
      <c r="F705" s="3" t="s">
        <v>526</v>
      </c>
      <c r="G705" s="3" t="s">
        <v>272</v>
      </c>
      <c r="H705" s="162">
        <f t="shared" si="294"/>
        <v>0</v>
      </c>
      <c r="I705" s="163">
        <v>0</v>
      </c>
      <c r="J705" s="163">
        <v>0</v>
      </c>
      <c r="K705" s="163">
        <v>0</v>
      </c>
      <c r="L705" s="163">
        <v>0</v>
      </c>
    </row>
    <row r="706" spans="1:12" s="38" customFormat="1" ht="38.25" hidden="1">
      <c r="A706" s="5"/>
      <c r="B706" s="1" t="s">
        <v>273</v>
      </c>
      <c r="C706" s="7"/>
      <c r="D706" s="3" t="s">
        <v>33</v>
      </c>
      <c r="E706" s="3" t="s">
        <v>17</v>
      </c>
      <c r="F706" s="3" t="s">
        <v>526</v>
      </c>
      <c r="G706" s="3" t="s">
        <v>274</v>
      </c>
      <c r="H706" s="162">
        <f t="shared" si="294"/>
        <v>0</v>
      </c>
      <c r="I706" s="162">
        <f>I707</f>
        <v>0</v>
      </c>
      <c r="J706" s="162">
        <f>J707</f>
        <v>0</v>
      </c>
      <c r="K706" s="162">
        <f>K707</f>
        <v>0</v>
      </c>
      <c r="L706" s="162">
        <f>L707</f>
        <v>0</v>
      </c>
    </row>
    <row r="707" spans="1:12" s="39" customFormat="1" ht="25.5" hidden="1">
      <c r="A707" s="13"/>
      <c r="B707" s="1" t="s">
        <v>278</v>
      </c>
      <c r="C707" s="7"/>
      <c r="D707" s="3" t="s">
        <v>33</v>
      </c>
      <c r="E707" s="3" t="s">
        <v>17</v>
      </c>
      <c r="F707" s="3" t="s">
        <v>526</v>
      </c>
      <c r="G707" s="3" t="s">
        <v>279</v>
      </c>
      <c r="H707" s="162">
        <f t="shared" si="294"/>
        <v>0</v>
      </c>
      <c r="I707" s="163">
        <f t="shared" ref="I707:I712" si="315">I708</f>
        <v>0</v>
      </c>
      <c r="J707" s="163">
        <f t="shared" ref="J707:L708" si="316">J708</f>
        <v>0</v>
      </c>
      <c r="K707" s="163">
        <f t="shared" si="316"/>
        <v>0</v>
      </c>
      <c r="L707" s="163">
        <f t="shared" si="316"/>
        <v>0</v>
      </c>
    </row>
    <row r="708" spans="1:12" s="38" customFormat="1">
      <c r="A708" s="13"/>
      <c r="B708" s="2" t="s">
        <v>281</v>
      </c>
      <c r="C708" s="7"/>
      <c r="D708" s="4" t="s">
        <v>33</v>
      </c>
      <c r="E708" s="4" t="s">
        <v>18</v>
      </c>
      <c r="F708" s="4"/>
      <c r="G708" s="4"/>
      <c r="H708" s="162">
        <f t="shared" si="294"/>
        <v>0</v>
      </c>
      <c r="I708" s="163">
        <f t="shared" si="315"/>
        <v>0</v>
      </c>
      <c r="J708" s="163">
        <f t="shared" si="316"/>
        <v>0</v>
      </c>
      <c r="K708" s="163">
        <f t="shared" si="316"/>
        <v>0</v>
      </c>
      <c r="L708" s="163">
        <f t="shared" si="316"/>
        <v>0</v>
      </c>
    </row>
    <row r="709" spans="1:12" s="38" customFormat="1">
      <c r="A709" s="11"/>
      <c r="B709" s="1" t="s">
        <v>488</v>
      </c>
      <c r="C709" s="31"/>
      <c r="D709" s="4" t="s">
        <v>33</v>
      </c>
      <c r="E709" s="4" t="s">
        <v>18</v>
      </c>
      <c r="F709" s="3" t="s">
        <v>248</v>
      </c>
      <c r="G709" s="3"/>
      <c r="H709" s="162">
        <f t="shared" si="294"/>
        <v>0</v>
      </c>
      <c r="I709" s="163">
        <f t="shared" si="315"/>
        <v>0</v>
      </c>
      <c r="J709" s="163">
        <f t="shared" ref="J709:L711" si="317">J710</f>
        <v>0</v>
      </c>
      <c r="K709" s="163">
        <f t="shared" si="317"/>
        <v>0</v>
      </c>
      <c r="L709" s="163">
        <f t="shared" si="317"/>
        <v>0</v>
      </c>
    </row>
    <row r="710" spans="1:12" s="38" customFormat="1" ht="153" hidden="1">
      <c r="A710" s="11"/>
      <c r="B710" s="1" t="s">
        <v>618</v>
      </c>
      <c r="C710" s="16"/>
      <c r="D710" s="3" t="s">
        <v>33</v>
      </c>
      <c r="E710" s="3" t="s">
        <v>18</v>
      </c>
      <c r="F710" s="3" t="s">
        <v>525</v>
      </c>
      <c r="G710" s="3"/>
      <c r="H710" s="162">
        <f t="shared" si="294"/>
        <v>0</v>
      </c>
      <c r="I710" s="163">
        <f t="shared" si="315"/>
        <v>0</v>
      </c>
      <c r="J710" s="163">
        <f t="shared" si="317"/>
        <v>0</v>
      </c>
      <c r="K710" s="163">
        <f t="shared" si="317"/>
        <v>0</v>
      </c>
      <c r="L710" s="163">
        <f t="shared" si="317"/>
        <v>0</v>
      </c>
    </row>
    <row r="711" spans="1:12" s="38" customFormat="1" ht="25.5" hidden="1">
      <c r="A711" s="11"/>
      <c r="B711" s="1" t="s">
        <v>271</v>
      </c>
      <c r="C711" s="18"/>
      <c r="D711" s="3" t="s">
        <v>33</v>
      </c>
      <c r="E711" s="3" t="s">
        <v>18</v>
      </c>
      <c r="F711" s="3" t="s">
        <v>525</v>
      </c>
      <c r="G711" s="3" t="s">
        <v>272</v>
      </c>
      <c r="H711" s="162">
        <f t="shared" si="294"/>
        <v>0</v>
      </c>
      <c r="I711" s="163">
        <f t="shared" si="315"/>
        <v>0</v>
      </c>
      <c r="J711" s="163">
        <f t="shared" si="317"/>
        <v>0</v>
      </c>
      <c r="K711" s="163">
        <f t="shared" si="317"/>
        <v>0</v>
      </c>
      <c r="L711" s="163">
        <f t="shared" si="317"/>
        <v>0</v>
      </c>
    </row>
    <row r="712" spans="1:12" s="38" customFormat="1" ht="38.25" hidden="1">
      <c r="A712" s="5"/>
      <c r="B712" s="1" t="s">
        <v>273</v>
      </c>
      <c r="C712" s="18"/>
      <c r="D712" s="3" t="s">
        <v>33</v>
      </c>
      <c r="E712" s="3" t="s">
        <v>18</v>
      </c>
      <c r="F712" s="3" t="s">
        <v>525</v>
      </c>
      <c r="G712" s="3" t="s">
        <v>274</v>
      </c>
      <c r="H712" s="162">
        <f>I712</f>
        <v>0</v>
      </c>
      <c r="I712" s="163">
        <f t="shared" si="315"/>
        <v>0</v>
      </c>
      <c r="J712" s="163">
        <f t="shared" ref="J712:L712" si="318">J713</f>
        <v>0</v>
      </c>
      <c r="K712" s="163">
        <f t="shared" si="318"/>
        <v>0</v>
      </c>
      <c r="L712" s="163">
        <f t="shared" si="318"/>
        <v>0</v>
      </c>
    </row>
    <row r="713" spans="1:12" s="39" customFormat="1" ht="25.5" hidden="1">
      <c r="A713" s="5"/>
      <c r="B713" s="1" t="s">
        <v>282</v>
      </c>
      <c r="C713" s="18"/>
      <c r="D713" s="3" t="s">
        <v>33</v>
      </c>
      <c r="E713" s="3" t="s">
        <v>18</v>
      </c>
      <c r="F713" s="3" t="s">
        <v>525</v>
      </c>
      <c r="G713" s="3" t="s">
        <v>283</v>
      </c>
      <c r="H713" s="162">
        <f>I713+J713+K713+L713</f>
        <v>0</v>
      </c>
      <c r="I713" s="163">
        <v>0</v>
      </c>
      <c r="J713" s="163">
        <v>0</v>
      </c>
      <c r="K713" s="163">
        <v>0</v>
      </c>
      <c r="L713" s="163">
        <v>0</v>
      </c>
    </row>
    <row r="714" spans="1:12" s="39" customFormat="1" ht="25.5">
      <c r="A714" s="11"/>
      <c r="B714" s="6" t="s">
        <v>284</v>
      </c>
      <c r="C714" s="2"/>
      <c r="D714" s="4" t="s">
        <v>33</v>
      </c>
      <c r="E714" s="4" t="s">
        <v>163</v>
      </c>
      <c r="F714" s="4"/>
      <c r="G714" s="4"/>
      <c r="H714" s="162">
        <f>I714+J714+K714+L714</f>
        <v>2331.4</v>
      </c>
      <c r="I714" s="163">
        <f>I715+I721+I727</f>
        <v>2331.4</v>
      </c>
      <c r="J714" s="163">
        <f t="shared" ref="J714:L714" si="319">J715+J721+J727</f>
        <v>0</v>
      </c>
      <c r="K714" s="163">
        <f t="shared" si="319"/>
        <v>0</v>
      </c>
      <c r="L714" s="163">
        <f t="shared" si="319"/>
        <v>0</v>
      </c>
    </row>
    <row r="715" spans="1:12" s="39" customFormat="1" ht="63.75">
      <c r="A715" s="11"/>
      <c r="B715" s="1" t="s">
        <v>285</v>
      </c>
      <c r="C715" s="30"/>
      <c r="D715" s="3" t="s">
        <v>33</v>
      </c>
      <c r="E715" s="3" t="s">
        <v>163</v>
      </c>
      <c r="F715" s="3" t="s">
        <v>307</v>
      </c>
      <c r="G715" s="3"/>
      <c r="H715" s="162">
        <f>I715+J715+K715+L715</f>
        <v>0</v>
      </c>
      <c r="I715" s="163">
        <f>I716</f>
        <v>0</v>
      </c>
      <c r="J715" s="163">
        <f t="shared" ref="J715:L715" si="320">J716</f>
        <v>0</v>
      </c>
      <c r="K715" s="163">
        <f t="shared" si="320"/>
        <v>0</v>
      </c>
      <c r="L715" s="163">
        <f t="shared" si="320"/>
        <v>0</v>
      </c>
    </row>
    <row r="716" spans="1:12" s="39" customFormat="1" ht="38.25">
      <c r="A716" s="11"/>
      <c r="B716" s="1" t="s">
        <v>286</v>
      </c>
      <c r="C716" s="30"/>
      <c r="D716" s="3" t="s">
        <v>33</v>
      </c>
      <c r="E716" s="3" t="s">
        <v>163</v>
      </c>
      <c r="F716" s="3" t="s">
        <v>308</v>
      </c>
      <c r="G716" s="3"/>
      <c r="H716" s="162">
        <f>I716+J716+K716+L716</f>
        <v>0</v>
      </c>
      <c r="I716" s="163">
        <f>I717+I719</f>
        <v>0</v>
      </c>
      <c r="J716" s="163">
        <v>0</v>
      </c>
      <c r="K716" s="163">
        <v>0</v>
      </c>
      <c r="L716" s="163">
        <v>0</v>
      </c>
    </row>
    <row r="717" spans="1:12" s="38" customFormat="1" ht="51">
      <c r="A717" s="5"/>
      <c r="B717" s="1" t="s">
        <v>654</v>
      </c>
      <c r="C717" s="30"/>
      <c r="D717" s="3" t="s">
        <v>33</v>
      </c>
      <c r="E717" s="3" t="s">
        <v>163</v>
      </c>
      <c r="F717" s="3" t="s">
        <v>308</v>
      </c>
      <c r="G717" s="3" t="s">
        <v>49</v>
      </c>
      <c r="H717" s="162">
        <f t="shared" ref="H717:H723" si="321">SUM(I717:L717)</f>
        <v>4918</v>
      </c>
      <c r="I717" s="163">
        <f>I718</f>
        <v>4918</v>
      </c>
      <c r="J717" s="163">
        <f>J718+J749</f>
        <v>0</v>
      </c>
      <c r="K717" s="163">
        <f>K718+K749</f>
        <v>0</v>
      </c>
      <c r="L717" s="163">
        <f>L718+L749</f>
        <v>0</v>
      </c>
    </row>
    <row r="718" spans="1:12" s="38" customFormat="1" ht="51">
      <c r="A718" s="5"/>
      <c r="B718" s="1" t="s">
        <v>653</v>
      </c>
      <c r="C718" s="30"/>
      <c r="D718" s="3" t="s">
        <v>33</v>
      </c>
      <c r="E718" s="3" t="s">
        <v>163</v>
      </c>
      <c r="F718" s="3" t="s">
        <v>308</v>
      </c>
      <c r="G718" s="3" t="s">
        <v>652</v>
      </c>
      <c r="H718" s="162">
        <f t="shared" si="321"/>
        <v>4918</v>
      </c>
      <c r="I718" s="163">
        <f>4918</f>
        <v>4918</v>
      </c>
      <c r="J718" s="163">
        <f>J740+J731</f>
        <v>0</v>
      </c>
      <c r="K718" s="163">
        <f>K740+K731</f>
        <v>0</v>
      </c>
      <c r="L718" s="163">
        <f>L740+L731</f>
        <v>0</v>
      </c>
    </row>
    <row r="719" spans="1:12" s="38" customFormat="1">
      <c r="A719" s="5"/>
      <c r="B719" s="1" t="s">
        <v>73</v>
      </c>
      <c r="C719" s="30"/>
      <c r="D719" s="3" t="s">
        <v>33</v>
      </c>
      <c r="E719" s="3" t="s">
        <v>163</v>
      </c>
      <c r="F719" s="3" t="s">
        <v>308</v>
      </c>
      <c r="G719" s="3" t="s">
        <v>74</v>
      </c>
      <c r="H719" s="162">
        <f t="shared" si="321"/>
        <v>-4918</v>
      </c>
      <c r="I719" s="163">
        <f>I720</f>
        <v>-4918</v>
      </c>
      <c r="J719" s="163">
        <f t="shared" ref="J719:L719" si="322">J720</f>
        <v>0</v>
      </c>
      <c r="K719" s="163">
        <f t="shared" si="322"/>
        <v>0</v>
      </c>
      <c r="L719" s="163">
        <f t="shared" si="322"/>
        <v>0</v>
      </c>
    </row>
    <row r="720" spans="1:12" s="38" customFormat="1" ht="63.75">
      <c r="A720" s="5"/>
      <c r="B720" s="1" t="s">
        <v>81</v>
      </c>
      <c r="C720" s="30"/>
      <c r="D720" s="3" t="s">
        <v>33</v>
      </c>
      <c r="E720" s="3" t="s">
        <v>163</v>
      </c>
      <c r="F720" s="3" t="s">
        <v>308</v>
      </c>
      <c r="G720" s="3" t="s">
        <v>82</v>
      </c>
      <c r="H720" s="162">
        <f t="shared" si="321"/>
        <v>-4918</v>
      </c>
      <c r="I720" s="163">
        <f>-4918</f>
        <v>-4918</v>
      </c>
      <c r="J720" s="163">
        <v>0</v>
      </c>
      <c r="K720" s="163">
        <v>0</v>
      </c>
      <c r="L720" s="163">
        <v>0</v>
      </c>
    </row>
    <row r="721" spans="1:12" s="38" customFormat="1" ht="51">
      <c r="A721" s="5"/>
      <c r="B721" s="1" t="s">
        <v>134</v>
      </c>
      <c r="C721" s="30"/>
      <c r="D721" s="3" t="s">
        <v>33</v>
      </c>
      <c r="E721" s="3" t="s">
        <v>163</v>
      </c>
      <c r="F721" s="3" t="s">
        <v>219</v>
      </c>
      <c r="G721" s="3"/>
      <c r="H721" s="162">
        <f t="shared" si="321"/>
        <v>160</v>
      </c>
      <c r="I721" s="163">
        <f>I722</f>
        <v>160</v>
      </c>
      <c r="J721" s="163">
        <f t="shared" ref="J721:L721" si="323">J722</f>
        <v>0</v>
      </c>
      <c r="K721" s="163">
        <f t="shared" si="323"/>
        <v>0</v>
      </c>
      <c r="L721" s="163">
        <f t="shared" si="323"/>
        <v>0</v>
      </c>
    </row>
    <row r="722" spans="1:12" s="38" customFormat="1" ht="76.5">
      <c r="A722" s="5"/>
      <c r="B722" s="1" t="s">
        <v>136</v>
      </c>
      <c r="C722" s="30"/>
      <c r="D722" s="3" t="s">
        <v>33</v>
      </c>
      <c r="E722" s="3" t="s">
        <v>163</v>
      </c>
      <c r="F722" s="3" t="s">
        <v>379</v>
      </c>
      <c r="G722" s="3"/>
      <c r="H722" s="162">
        <f>SUM(I722:L722)</f>
        <v>160</v>
      </c>
      <c r="I722" s="163">
        <f>I723</f>
        <v>160</v>
      </c>
      <c r="J722" s="163">
        <f t="shared" ref="J722:L722" si="324">J723</f>
        <v>0</v>
      </c>
      <c r="K722" s="163">
        <f t="shared" si="324"/>
        <v>0</v>
      </c>
      <c r="L722" s="163">
        <f t="shared" si="324"/>
        <v>0</v>
      </c>
    </row>
    <row r="723" spans="1:12" s="38" customFormat="1" ht="89.25">
      <c r="A723" s="5"/>
      <c r="B723" s="1" t="s">
        <v>670</v>
      </c>
      <c r="C723" s="30"/>
      <c r="D723" s="3" t="s">
        <v>33</v>
      </c>
      <c r="E723" s="3" t="s">
        <v>163</v>
      </c>
      <c r="F723" s="3" t="s">
        <v>380</v>
      </c>
      <c r="G723" s="3"/>
      <c r="H723" s="162">
        <f t="shared" si="321"/>
        <v>160</v>
      </c>
      <c r="I723" s="163">
        <f>I724</f>
        <v>160</v>
      </c>
      <c r="J723" s="163">
        <f t="shared" ref="J723:L723" si="325">J724</f>
        <v>0</v>
      </c>
      <c r="K723" s="163">
        <f t="shared" si="325"/>
        <v>0</v>
      </c>
      <c r="L723" s="163">
        <f t="shared" si="325"/>
        <v>0</v>
      </c>
    </row>
    <row r="724" spans="1:12" s="38" customFormat="1" ht="63.75">
      <c r="A724" s="11"/>
      <c r="B724" s="1" t="s">
        <v>51</v>
      </c>
      <c r="C724" s="30"/>
      <c r="D724" s="3" t="s">
        <v>33</v>
      </c>
      <c r="E724" s="3" t="s">
        <v>163</v>
      </c>
      <c r="F724" s="3" t="s">
        <v>380</v>
      </c>
      <c r="G724" s="3" t="s">
        <v>79</v>
      </c>
      <c r="H724" s="162">
        <f t="shared" ref="H724" si="326">I724+J724+K724+L724</f>
        <v>160</v>
      </c>
      <c r="I724" s="163">
        <f>I725</f>
        <v>160</v>
      </c>
      <c r="J724" s="164">
        <v>0</v>
      </c>
      <c r="K724" s="164">
        <v>0</v>
      </c>
      <c r="L724" s="164">
        <v>0</v>
      </c>
    </row>
    <row r="725" spans="1:12" s="39" customFormat="1">
      <c r="A725" s="11"/>
      <c r="B725" s="1" t="s">
        <v>52</v>
      </c>
      <c r="C725" s="30"/>
      <c r="D725" s="3" t="s">
        <v>33</v>
      </c>
      <c r="E725" s="3" t="s">
        <v>163</v>
      </c>
      <c r="F725" s="3" t="s">
        <v>380</v>
      </c>
      <c r="G725" s="152" t="s">
        <v>80</v>
      </c>
      <c r="H725" s="162">
        <f t="shared" ref="H725:H726" si="327">SUM(I725:L725)</f>
        <v>160</v>
      </c>
      <c r="I725" s="36">
        <f>I726</f>
        <v>160</v>
      </c>
      <c r="J725" s="36">
        <f>J732</f>
        <v>0</v>
      </c>
      <c r="K725" s="36">
        <f>K732</f>
        <v>0</v>
      </c>
      <c r="L725" s="36">
        <f>L732</f>
        <v>0</v>
      </c>
    </row>
    <row r="726" spans="1:12" s="141" customFormat="1" ht="38.25">
      <c r="A726" s="155"/>
      <c r="B726" s="1" t="s">
        <v>62</v>
      </c>
      <c r="C726" s="1"/>
      <c r="D726" s="3" t="s">
        <v>33</v>
      </c>
      <c r="E726" s="3" t="s">
        <v>163</v>
      </c>
      <c r="F726" s="3" t="s">
        <v>380</v>
      </c>
      <c r="G726" s="152" t="s">
        <v>96</v>
      </c>
      <c r="H726" s="166">
        <f t="shared" si="327"/>
        <v>160</v>
      </c>
      <c r="I726" s="168">
        <f>160</f>
        <v>160</v>
      </c>
      <c r="J726" s="168">
        <v>0</v>
      </c>
      <c r="K726" s="168">
        <v>0</v>
      </c>
      <c r="L726" s="168">
        <v>0</v>
      </c>
    </row>
    <row r="727" spans="1:12" s="141" customFormat="1">
      <c r="A727" s="191"/>
      <c r="B727" s="1" t="s">
        <v>460</v>
      </c>
      <c r="C727" s="1"/>
      <c r="D727" s="3" t="s">
        <v>33</v>
      </c>
      <c r="E727" s="3" t="s">
        <v>163</v>
      </c>
      <c r="F727" s="3" t="s">
        <v>248</v>
      </c>
      <c r="G727" s="152"/>
      <c r="H727" s="166">
        <f>SUM(I727:L727)</f>
        <v>2171.4</v>
      </c>
      <c r="I727" s="168">
        <f>I728</f>
        <v>2171.4</v>
      </c>
      <c r="J727" s="168">
        <f t="shared" ref="J727:L727" si="328">J728</f>
        <v>0</v>
      </c>
      <c r="K727" s="168">
        <f t="shared" si="328"/>
        <v>0</v>
      </c>
      <c r="L727" s="168">
        <f t="shared" si="328"/>
        <v>0</v>
      </c>
    </row>
    <row r="728" spans="1:12" s="141" customFormat="1">
      <c r="A728" s="191"/>
      <c r="B728" s="1" t="s">
        <v>258</v>
      </c>
      <c r="C728" s="1"/>
      <c r="D728" s="3" t="s">
        <v>33</v>
      </c>
      <c r="E728" s="3" t="s">
        <v>163</v>
      </c>
      <c r="F728" s="3" t="s">
        <v>257</v>
      </c>
      <c r="G728" s="152"/>
      <c r="H728" s="166">
        <f>SUM(I728:L728)</f>
        <v>2171.4</v>
      </c>
      <c r="I728" s="168">
        <f>I729</f>
        <v>2171.4</v>
      </c>
      <c r="J728" s="168">
        <f t="shared" ref="J728:L728" si="329">J729</f>
        <v>0</v>
      </c>
      <c r="K728" s="168">
        <f t="shared" si="329"/>
        <v>0</v>
      </c>
      <c r="L728" s="168">
        <f t="shared" si="329"/>
        <v>0</v>
      </c>
    </row>
    <row r="729" spans="1:12" s="38" customFormat="1" ht="51">
      <c r="A729" s="5"/>
      <c r="B729" s="1" t="s">
        <v>654</v>
      </c>
      <c r="C729" s="30"/>
      <c r="D729" s="3" t="s">
        <v>33</v>
      </c>
      <c r="E729" s="3" t="s">
        <v>163</v>
      </c>
      <c r="F729" s="3" t="s">
        <v>257</v>
      </c>
      <c r="G729" s="3" t="s">
        <v>49</v>
      </c>
      <c r="H729" s="162">
        <f t="shared" ref="H729:H730" si="330">SUM(I729:L729)</f>
        <v>2171.4</v>
      </c>
      <c r="I729" s="163">
        <f>I730</f>
        <v>2171.4</v>
      </c>
      <c r="J729" s="163">
        <f>J730+J761</f>
        <v>0</v>
      </c>
      <c r="K729" s="163">
        <f>K730+K761</f>
        <v>0</v>
      </c>
      <c r="L729" s="163">
        <f>L730+L761</f>
        <v>0</v>
      </c>
    </row>
    <row r="730" spans="1:12" s="38" customFormat="1" ht="51">
      <c r="A730" s="5"/>
      <c r="B730" s="1" t="s">
        <v>653</v>
      </c>
      <c r="C730" s="30"/>
      <c r="D730" s="3" t="s">
        <v>33</v>
      </c>
      <c r="E730" s="3" t="s">
        <v>163</v>
      </c>
      <c r="F730" s="3" t="s">
        <v>257</v>
      </c>
      <c r="G730" s="3" t="s">
        <v>652</v>
      </c>
      <c r="H730" s="162">
        <f t="shared" si="330"/>
        <v>2171.4</v>
      </c>
      <c r="I730" s="163">
        <f>2171.4</f>
        <v>2171.4</v>
      </c>
      <c r="J730" s="163">
        <f>J752+J743</f>
        <v>0</v>
      </c>
      <c r="K730" s="163">
        <f>K752+K743</f>
        <v>0</v>
      </c>
      <c r="L730" s="163">
        <f>L752+L743</f>
        <v>0</v>
      </c>
    </row>
    <row r="731" spans="1:12" s="39" customFormat="1">
      <c r="A731" s="13"/>
      <c r="B731" s="6" t="s">
        <v>36</v>
      </c>
      <c r="C731" s="2"/>
      <c r="D731" s="4" t="s">
        <v>41</v>
      </c>
      <c r="E731" s="4" t="s">
        <v>15</v>
      </c>
      <c r="F731" s="4"/>
      <c r="G731" s="4"/>
      <c r="H731" s="162">
        <f t="shared" ref="H731:H739" si="331">I731+J731+K731+L731</f>
        <v>25993.899999999998</v>
      </c>
      <c r="I731" s="163">
        <f>I732</f>
        <v>25993.899999999998</v>
      </c>
      <c r="J731" s="163">
        <f t="shared" ref="J731:L731" si="332">J732</f>
        <v>0</v>
      </c>
      <c r="K731" s="163">
        <f t="shared" si="332"/>
        <v>0</v>
      </c>
      <c r="L731" s="163">
        <f t="shared" si="332"/>
        <v>0</v>
      </c>
    </row>
    <row r="732" spans="1:12" s="38" customFormat="1">
      <c r="A732" s="11"/>
      <c r="B732" s="6" t="s">
        <v>44</v>
      </c>
      <c r="C732" s="2"/>
      <c r="D732" s="4" t="s">
        <v>41</v>
      </c>
      <c r="E732" s="4" t="s">
        <v>16</v>
      </c>
      <c r="F732" s="4"/>
      <c r="G732" s="4"/>
      <c r="H732" s="162">
        <f t="shared" si="331"/>
        <v>25993.899999999998</v>
      </c>
      <c r="I732" s="163">
        <f>I733</f>
        <v>25993.899999999998</v>
      </c>
      <c r="J732" s="163">
        <f>J733</f>
        <v>0</v>
      </c>
      <c r="K732" s="163">
        <f>K733</f>
        <v>0</v>
      </c>
      <c r="L732" s="163">
        <f>L733</f>
        <v>0</v>
      </c>
    </row>
    <row r="733" spans="1:12" s="39" customFormat="1" ht="51">
      <c r="A733" s="11"/>
      <c r="B733" s="1" t="s">
        <v>110</v>
      </c>
      <c r="C733" s="82"/>
      <c r="D733" s="3" t="s">
        <v>41</v>
      </c>
      <c r="E733" s="3" t="s">
        <v>16</v>
      </c>
      <c r="F733" s="3" t="s">
        <v>389</v>
      </c>
      <c r="G733" s="3"/>
      <c r="H733" s="162">
        <f t="shared" si="331"/>
        <v>25993.899999999998</v>
      </c>
      <c r="I733" s="163">
        <f>I734+I738</f>
        <v>25993.899999999998</v>
      </c>
      <c r="J733" s="163">
        <f>J738</f>
        <v>0</v>
      </c>
      <c r="K733" s="163">
        <f>K738</f>
        <v>0</v>
      </c>
      <c r="L733" s="163">
        <f>L738</f>
        <v>0</v>
      </c>
    </row>
    <row r="734" spans="1:12" s="39" customFormat="1" ht="102">
      <c r="A734" s="11"/>
      <c r="B734" s="1" t="s">
        <v>665</v>
      </c>
      <c r="C734" s="82"/>
      <c r="D734" s="3" t="s">
        <v>41</v>
      </c>
      <c r="E734" s="3" t="s">
        <v>16</v>
      </c>
      <c r="F734" s="3" t="s">
        <v>645</v>
      </c>
      <c r="G734" s="3"/>
      <c r="H734" s="162">
        <f>SUM(I734:L734)</f>
        <v>20478.099999999999</v>
      </c>
      <c r="I734" s="163">
        <f>I735</f>
        <v>20478.099999999999</v>
      </c>
      <c r="J734" s="163">
        <f t="shared" ref="J734:L734" si="333">J735</f>
        <v>0</v>
      </c>
      <c r="K734" s="163">
        <f t="shared" si="333"/>
        <v>0</v>
      </c>
      <c r="L734" s="163">
        <f t="shared" si="333"/>
        <v>0</v>
      </c>
    </row>
    <row r="735" spans="1:12" s="38" customFormat="1" ht="63.75">
      <c r="A735" s="11"/>
      <c r="B735" s="1" t="s">
        <v>51</v>
      </c>
      <c r="C735" s="30"/>
      <c r="D735" s="3" t="s">
        <v>41</v>
      </c>
      <c r="E735" s="3" t="s">
        <v>16</v>
      </c>
      <c r="F735" s="3" t="s">
        <v>645</v>
      </c>
      <c r="G735" s="3" t="s">
        <v>79</v>
      </c>
      <c r="H735" s="162">
        <f t="shared" ref="H735" si="334">I735+J735+K735+L735</f>
        <v>20478.099999999999</v>
      </c>
      <c r="I735" s="163">
        <f>I736</f>
        <v>20478.099999999999</v>
      </c>
      <c r="J735" s="164">
        <v>0</v>
      </c>
      <c r="K735" s="164">
        <v>0</v>
      </c>
      <c r="L735" s="164">
        <v>0</v>
      </c>
    </row>
    <row r="736" spans="1:12" s="39" customFormat="1">
      <c r="A736" s="11"/>
      <c r="B736" s="1" t="s">
        <v>52</v>
      </c>
      <c r="C736" s="30"/>
      <c r="D736" s="3" t="s">
        <v>41</v>
      </c>
      <c r="E736" s="3" t="s">
        <v>16</v>
      </c>
      <c r="F736" s="3" t="s">
        <v>645</v>
      </c>
      <c r="G736" s="152" t="s">
        <v>80</v>
      </c>
      <c r="H736" s="162">
        <f t="shared" ref="H736" si="335">SUM(I736:L736)</f>
        <v>20478.099999999999</v>
      </c>
      <c r="I736" s="36">
        <f>I737</f>
        <v>20478.099999999999</v>
      </c>
      <c r="J736" s="36">
        <f>J739</f>
        <v>0</v>
      </c>
      <c r="K736" s="36">
        <f>K739</f>
        <v>0</v>
      </c>
      <c r="L736" s="36">
        <f>L739</f>
        <v>0</v>
      </c>
    </row>
    <row r="737" spans="1:12" s="141" customFormat="1" ht="38.25">
      <c r="A737" s="155"/>
      <c r="B737" s="1" t="s">
        <v>62</v>
      </c>
      <c r="C737" s="1"/>
      <c r="D737" s="3" t="s">
        <v>41</v>
      </c>
      <c r="E737" s="3" t="s">
        <v>16</v>
      </c>
      <c r="F737" s="3" t="s">
        <v>645</v>
      </c>
      <c r="G737" s="152" t="s">
        <v>96</v>
      </c>
      <c r="H737" s="166">
        <f t="shared" ref="H737" si="336">SUM(I737:L737)</f>
        <v>20478.099999999999</v>
      </c>
      <c r="I737" s="168">
        <f>18554.8+1923.3</f>
        <v>20478.099999999999</v>
      </c>
      <c r="J737" s="168">
        <v>0</v>
      </c>
      <c r="K737" s="168">
        <v>0</v>
      </c>
      <c r="L737" s="168">
        <v>0</v>
      </c>
    </row>
    <row r="738" spans="1:12" s="39" customFormat="1" ht="63.75">
      <c r="A738" s="11"/>
      <c r="B738" s="1" t="s">
        <v>119</v>
      </c>
      <c r="C738" s="30"/>
      <c r="D738" s="3" t="s">
        <v>41</v>
      </c>
      <c r="E738" s="3" t="s">
        <v>16</v>
      </c>
      <c r="F738" s="3" t="s">
        <v>392</v>
      </c>
      <c r="G738" s="3"/>
      <c r="H738" s="162">
        <f t="shared" si="331"/>
        <v>5515.8</v>
      </c>
      <c r="I738" s="163">
        <f>I739+I742</f>
        <v>5515.8</v>
      </c>
      <c r="J738" s="163">
        <f t="shared" ref="J738:L738" si="337">J739+J742</f>
        <v>0</v>
      </c>
      <c r="K738" s="163">
        <f t="shared" si="337"/>
        <v>0</v>
      </c>
      <c r="L738" s="163">
        <f t="shared" si="337"/>
        <v>0</v>
      </c>
    </row>
    <row r="739" spans="1:12" s="38" customFormat="1" ht="63.75">
      <c r="A739" s="11"/>
      <c r="B739" s="1" t="s">
        <v>51</v>
      </c>
      <c r="C739" s="30"/>
      <c r="D739" s="3" t="s">
        <v>41</v>
      </c>
      <c r="E739" s="3" t="s">
        <v>16</v>
      </c>
      <c r="F739" s="3" t="s">
        <v>392</v>
      </c>
      <c r="G739" s="3" t="s">
        <v>79</v>
      </c>
      <c r="H739" s="162">
        <f t="shared" si="331"/>
        <v>3828.2000000000003</v>
      </c>
      <c r="I739" s="163">
        <f>I740</f>
        <v>3828.2000000000003</v>
      </c>
      <c r="J739" s="164">
        <v>0</v>
      </c>
      <c r="K739" s="164">
        <v>0</v>
      </c>
      <c r="L739" s="164">
        <v>0</v>
      </c>
    </row>
    <row r="740" spans="1:12" s="39" customFormat="1">
      <c r="A740" s="11"/>
      <c r="B740" s="1" t="s">
        <v>52</v>
      </c>
      <c r="C740" s="30"/>
      <c r="D740" s="3" t="s">
        <v>41</v>
      </c>
      <c r="E740" s="3" t="s">
        <v>16</v>
      </c>
      <c r="F740" s="3" t="s">
        <v>392</v>
      </c>
      <c r="G740" s="152" t="s">
        <v>80</v>
      </c>
      <c r="H740" s="162">
        <f t="shared" ref="H740:H746" si="338">SUM(I740:L740)</f>
        <v>3828.2000000000003</v>
      </c>
      <c r="I740" s="36">
        <f>I741</f>
        <v>3828.2000000000003</v>
      </c>
      <c r="J740" s="36">
        <f>J744</f>
        <v>0</v>
      </c>
      <c r="K740" s="36">
        <f>K744</f>
        <v>0</v>
      </c>
      <c r="L740" s="36">
        <f>L744</f>
        <v>0</v>
      </c>
    </row>
    <row r="741" spans="1:12" s="141" customFormat="1" ht="38.25">
      <c r="A741" s="155"/>
      <c r="B741" s="1" t="s">
        <v>62</v>
      </c>
      <c r="C741" s="1"/>
      <c r="D741" s="3" t="s">
        <v>41</v>
      </c>
      <c r="E741" s="3" t="s">
        <v>16</v>
      </c>
      <c r="F741" s="3" t="s">
        <v>392</v>
      </c>
      <c r="G741" s="152" t="s">
        <v>96</v>
      </c>
      <c r="H741" s="166">
        <f t="shared" ref="H741:H742" si="339">SUM(I741:L741)</f>
        <v>3828.2000000000003</v>
      </c>
      <c r="I741" s="168">
        <f>462.8+3365.4</f>
        <v>3828.2000000000003</v>
      </c>
      <c r="J741" s="168">
        <f t="shared" ref="J741:L742" si="340">J742</f>
        <v>0</v>
      </c>
      <c r="K741" s="168">
        <f t="shared" si="340"/>
        <v>0</v>
      </c>
      <c r="L741" s="168">
        <f t="shared" si="340"/>
        <v>0</v>
      </c>
    </row>
    <row r="742" spans="1:12" s="141" customFormat="1" ht="51">
      <c r="A742" s="155"/>
      <c r="B742" s="153" t="s">
        <v>94</v>
      </c>
      <c r="C742" s="154"/>
      <c r="D742" s="3" t="s">
        <v>41</v>
      </c>
      <c r="E742" s="3" t="s">
        <v>16</v>
      </c>
      <c r="F742" s="3" t="s">
        <v>392</v>
      </c>
      <c r="G742" s="152" t="s">
        <v>49</v>
      </c>
      <c r="H742" s="166">
        <f t="shared" si="339"/>
        <v>1687.6</v>
      </c>
      <c r="I742" s="163">
        <f>I743</f>
        <v>1687.6</v>
      </c>
      <c r="J742" s="163">
        <f t="shared" si="340"/>
        <v>0</v>
      </c>
      <c r="K742" s="163">
        <f t="shared" si="340"/>
        <v>0</v>
      </c>
      <c r="L742" s="163">
        <f t="shared" si="340"/>
        <v>0</v>
      </c>
    </row>
    <row r="743" spans="1:12" s="39" customFormat="1">
      <c r="A743" s="5"/>
      <c r="B743" s="153" t="s">
        <v>35</v>
      </c>
      <c r="C743" s="154"/>
      <c r="D743" s="3" t="s">
        <v>41</v>
      </c>
      <c r="E743" s="3" t="s">
        <v>16</v>
      </c>
      <c r="F743" s="3" t="s">
        <v>392</v>
      </c>
      <c r="G743" s="3" t="s">
        <v>50</v>
      </c>
      <c r="H743" s="162">
        <f t="shared" ref="H743" si="341">I743+J743+K743+L743</f>
        <v>1687.6</v>
      </c>
      <c r="I743" s="163">
        <f>I744</f>
        <v>1687.6</v>
      </c>
      <c r="J743" s="163">
        <f t="shared" ref="J743:L743" si="342">J744</f>
        <v>0</v>
      </c>
      <c r="K743" s="163">
        <f t="shared" si="342"/>
        <v>0</v>
      </c>
      <c r="L743" s="163">
        <f t="shared" si="342"/>
        <v>0</v>
      </c>
    </row>
    <row r="744" spans="1:12" s="39" customFormat="1" ht="25.5">
      <c r="A744" s="11"/>
      <c r="B744" s="1" t="s">
        <v>55</v>
      </c>
      <c r="C744" s="30"/>
      <c r="D744" s="3" t="s">
        <v>41</v>
      </c>
      <c r="E744" s="3" t="s">
        <v>16</v>
      </c>
      <c r="F744" s="3" t="s">
        <v>392</v>
      </c>
      <c r="G744" s="3" t="s">
        <v>48</v>
      </c>
      <c r="H744" s="162">
        <f t="shared" si="338"/>
        <v>1687.6</v>
      </c>
      <c r="I744" s="36">
        <f>1250+437.6</f>
        <v>1687.6</v>
      </c>
      <c r="J744" s="36">
        <v>0</v>
      </c>
      <c r="K744" s="36">
        <v>0</v>
      </c>
      <c r="L744" s="36">
        <v>0</v>
      </c>
    </row>
    <row r="745" spans="1:12" s="39" customFormat="1" ht="63.75">
      <c r="A745" s="11"/>
      <c r="B745" s="1" t="s">
        <v>285</v>
      </c>
      <c r="C745" s="1"/>
      <c r="D745" s="3" t="s">
        <v>41</v>
      </c>
      <c r="E745" s="3" t="s">
        <v>16</v>
      </c>
      <c r="F745" s="161">
        <v>1100000</v>
      </c>
      <c r="H745" s="162">
        <f t="shared" si="338"/>
        <v>0</v>
      </c>
      <c r="I745" s="36">
        <f>I746</f>
        <v>0</v>
      </c>
      <c r="J745" s="36">
        <f t="shared" ref="J745:L745" si="343">J746</f>
        <v>0</v>
      </c>
      <c r="K745" s="36">
        <f t="shared" si="343"/>
        <v>0</v>
      </c>
      <c r="L745" s="36">
        <f t="shared" si="343"/>
        <v>0</v>
      </c>
    </row>
    <row r="746" spans="1:12" s="39" customFormat="1" ht="38.25">
      <c r="A746" s="11"/>
      <c r="B746" s="1" t="s">
        <v>286</v>
      </c>
      <c r="C746" s="1"/>
      <c r="D746" s="3" t="s">
        <v>41</v>
      </c>
      <c r="E746" s="3" t="s">
        <v>16</v>
      </c>
      <c r="F746" s="9" t="s">
        <v>308</v>
      </c>
      <c r="G746" s="3"/>
      <c r="H746" s="162">
        <f t="shared" si="338"/>
        <v>0</v>
      </c>
      <c r="I746" s="36">
        <f>I747+I749</f>
        <v>0</v>
      </c>
      <c r="J746" s="36">
        <f>J749</f>
        <v>0</v>
      </c>
      <c r="K746" s="36">
        <f>K749</f>
        <v>0</v>
      </c>
      <c r="L746" s="36">
        <f>L749</f>
        <v>0</v>
      </c>
    </row>
    <row r="747" spans="1:12" s="38" customFormat="1" ht="51">
      <c r="A747" s="5"/>
      <c r="B747" s="1" t="s">
        <v>654</v>
      </c>
      <c r="C747" s="30"/>
      <c r="D747" s="3" t="s">
        <v>33</v>
      </c>
      <c r="E747" s="3" t="s">
        <v>163</v>
      </c>
      <c r="F747" s="3" t="s">
        <v>308</v>
      </c>
      <c r="G747" s="3" t="s">
        <v>49</v>
      </c>
      <c r="H747" s="162">
        <f>SUM(I747:L747)</f>
        <v>1047.8</v>
      </c>
      <c r="I747" s="163">
        <f>I748</f>
        <v>1047.8</v>
      </c>
      <c r="J747" s="163">
        <f t="shared" ref="J747:L747" si="344">J748</f>
        <v>0</v>
      </c>
      <c r="K747" s="163">
        <f t="shared" si="344"/>
        <v>0</v>
      </c>
      <c r="L747" s="163">
        <f t="shared" si="344"/>
        <v>0</v>
      </c>
    </row>
    <row r="748" spans="1:12" s="38" customFormat="1" ht="51">
      <c r="A748" s="5"/>
      <c r="B748" s="1" t="s">
        <v>653</v>
      </c>
      <c r="C748" s="30"/>
      <c r="D748" s="3" t="s">
        <v>33</v>
      </c>
      <c r="E748" s="3" t="s">
        <v>163</v>
      </c>
      <c r="F748" s="3" t="s">
        <v>308</v>
      </c>
      <c r="G748" s="3" t="s">
        <v>652</v>
      </c>
      <c r="H748" s="162">
        <f>SUM(I748:L748)</f>
        <v>1047.8</v>
      </c>
      <c r="I748" s="163">
        <f>1047.8</f>
        <v>1047.8</v>
      </c>
      <c r="J748" s="163">
        <v>0</v>
      </c>
      <c r="K748" s="163">
        <v>0</v>
      </c>
      <c r="L748" s="163">
        <v>0</v>
      </c>
    </row>
    <row r="749" spans="1:12" s="38" customFormat="1">
      <c r="A749" s="5"/>
      <c r="B749" s="1" t="s">
        <v>73</v>
      </c>
      <c r="C749" s="1"/>
      <c r="D749" s="3" t="s">
        <v>41</v>
      </c>
      <c r="E749" s="3" t="s">
        <v>16</v>
      </c>
      <c r="F749" s="9" t="s">
        <v>308</v>
      </c>
      <c r="G749" s="3" t="s">
        <v>74</v>
      </c>
      <c r="H749" s="162">
        <f>SUM(I749:L749)</f>
        <v>-1047.8</v>
      </c>
      <c r="I749" s="163">
        <f>I750</f>
        <v>-1047.8</v>
      </c>
      <c r="J749" s="163">
        <f t="shared" ref="J749:L749" si="345">J750</f>
        <v>0</v>
      </c>
      <c r="K749" s="163">
        <f t="shared" si="345"/>
        <v>0</v>
      </c>
      <c r="L749" s="163">
        <f t="shared" si="345"/>
        <v>0</v>
      </c>
    </row>
    <row r="750" spans="1:12" s="38" customFormat="1" ht="63.75">
      <c r="A750" s="5"/>
      <c r="B750" s="1" t="s">
        <v>81</v>
      </c>
      <c r="C750" s="1"/>
      <c r="D750" s="3" t="s">
        <v>41</v>
      </c>
      <c r="E750" s="3" t="s">
        <v>16</v>
      </c>
      <c r="F750" s="9" t="s">
        <v>308</v>
      </c>
      <c r="G750" s="3" t="s">
        <v>82</v>
      </c>
      <c r="H750" s="162">
        <f>SUM(I750:L750)</f>
        <v>-1047.8</v>
      </c>
      <c r="I750" s="163">
        <f>-1047.8</f>
        <v>-1047.8</v>
      </c>
      <c r="J750" s="163">
        <v>0</v>
      </c>
      <c r="K750" s="163">
        <v>0</v>
      </c>
      <c r="L750" s="163">
        <v>0</v>
      </c>
    </row>
    <row r="751" spans="1:12" s="38" customFormat="1" ht="25.5" hidden="1">
      <c r="A751" s="11"/>
      <c r="B751" s="6" t="s">
        <v>537</v>
      </c>
      <c r="C751" s="2"/>
      <c r="D751" s="4" t="s">
        <v>41</v>
      </c>
      <c r="E751" s="4" t="s">
        <v>19</v>
      </c>
      <c r="F751" s="4"/>
      <c r="G751" s="4"/>
      <c r="H751" s="162">
        <f>SUM(I751:L751)</f>
        <v>0</v>
      </c>
      <c r="I751" s="164">
        <f>I752</f>
        <v>0</v>
      </c>
      <c r="J751" s="164">
        <f>J752</f>
        <v>0</v>
      </c>
      <c r="K751" s="164">
        <f t="shared" ref="K751:L751" si="346">K752</f>
        <v>0</v>
      </c>
      <c r="L751" s="164">
        <f t="shared" si="346"/>
        <v>0</v>
      </c>
    </row>
    <row r="752" spans="1:12" ht="51" hidden="1">
      <c r="A752" s="11"/>
      <c r="B752" s="1" t="s">
        <v>110</v>
      </c>
      <c r="C752" s="2"/>
      <c r="D752" s="3" t="s">
        <v>41</v>
      </c>
      <c r="E752" s="3" t="s">
        <v>19</v>
      </c>
      <c r="F752" s="3" t="s">
        <v>389</v>
      </c>
      <c r="G752" s="4"/>
      <c r="H752" s="162">
        <f t="shared" ref="H752:H754" si="347">I752+J752+K752+L752</f>
        <v>0</v>
      </c>
      <c r="I752" s="163">
        <f>I753</f>
        <v>0</v>
      </c>
      <c r="J752" s="163">
        <f>J753</f>
        <v>0</v>
      </c>
      <c r="K752" s="163">
        <f>K753</f>
        <v>0</v>
      </c>
      <c r="L752" s="163">
        <f>L753</f>
        <v>0</v>
      </c>
    </row>
    <row r="753" spans="1:13" ht="178.5" hidden="1">
      <c r="A753" s="11"/>
      <c r="B753" s="1" t="s">
        <v>370</v>
      </c>
      <c r="C753" s="30"/>
      <c r="D753" s="3" t="s">
        <v>41</v>
      </c>
      <c r="E753" s="3" t="s">
        <v>19</v>
      </c>
      <c r="F753" s="3" t="s">
        <v>520</v>
      </c>
      <c r="G753" s="3"/>
      <c r="H753" s="162">
        <f t="shared" si="347"/>
        <v>0</v>
      </c>
      <c r="I753" s="163">
        <f>I754</f>
        <v>0</v>
      </c>
      <c r="J753" s="163">
        <f>J754+J755</f>
        <v>0</v>
      </c>
      <c r="K753" s="163">
        <f>K754+K755</f>
        <v>0</v>
      </c>
      <c r="L753" s="163">
        <f>L754+L755</f>
        <v>0</v>
      </c>
    </row>
    <row r="754" spans="1:13" ht="89.25" hidden="1">
      <c r="A754" s="11"/>
      <c r="B754" s="1" t="s">
        <v>56</v>
      </c>
      <c r="C754" s="1"/>
      <c r="D754" s="3" t="s">
        <v>41</v>
      </c>
      <c r="E754" s="3" t="s">
        <v>19</v>
      </c>
      <c r="F754" s="3" t="s">
        <v>520</v>
      </c>
      <c r="G754" s="3" t="s">
        <v>57</v>
      </c>
      <c r="H754" s="162">
        <f t="shared" si="347"/>
        <v>0</v>
      </c>
      <c r="I754" s="163">
        <v>0</v>
      </c>
      <c r="J754" s="163">
        <v>0</v>
      </c>
      <c r="K754" s="163">
        <v>0</v>
      </c>
      <c r="L754" s="163">
        <v>0</v>
      </c>
    </row>
    <row r="755" spans="1:13" s="38" customFormat="1" ht="38.25" hidden="1">
      <c r="A755" s="5"/>
      <c r="B755" s="1" t="s">
        <v>153</v>
      </c>
      <c r="C755" s="1"/>
      <c r="D755" s="3" t="s">
        <v>41</v>
      </c>
      <c r="E755" s="3" t="s">
        <v>19</v>
      </c>
      <c r="F755" s="3" t="s">
        <v>520</v>
      </c>
      <c r="G755" s="3" t="s">
        <v>154</v>
      </c>
      <c r="H755" s="162">
        <f t="shared" ref="H755:L758" si="348">H756</f>
        <v>0</v>
      </c>
      <c r="I755" s="163">
        <f t="shared" si="348"/>
        <v>0</v>
      </c>
      <c r="J755" s="163">
        <f t="shared" si="348"/>
        <v>0</v>
      </c>
      <c r="K755" s="163">
        <f t="shared" si="348"/>
        <v>0</v>
      </c>
      <c r="L755" s="163">
        <f t="shared" si="348"/>
        <v>0</v>
      </c>
    </row>
    <row r="756" spans="1:13" s="39" customFormat="1" ht="51" hidden="1">
      <c r="A756" s="5"/>
      <c r="B756" s="1" t="s">
        <v>155</v>
      </c>
      <c r="C756" s="1"/>
      <c r="D756" s="3" t="s">
        <v>41</v>
      </c>
      <c r="E756" s="3" t="s">
        <v>19</v>
      </c>
      <c r="F756" s="3" t="s">
        <v>520</v>
      </c>
      <c r="G756" s="3" t="s">
        <v>156</v>
      </c>
      <c r="H756" s="162">
        <f t="shared" ref="H756" si="349">SUM(I756:L756)</f>
        <v>0</v>
      </c>
      <c r="I756" s="162">
        <v>0</v>
      </c>
      <c r="J756" s="162">
        <v>0</v>
      </c>
      <c r="K756" s="162">
        <v>0</v>
      </c>
      <c r="L756" s="162">
        <v>0</v>
      </c>
    </row>
    <row r="757" spans="1:13" s="39" customFormat="1" hidden="1">
      <c r="A757" s="11"/>
      <c r="B757" s="6" t="s">
        <v>87</v>
      </c>
      <c r="C757" s="2"/>
      <c r="D757" s="4" t="s">
        <v>38</v>
      </c>
      <c r="E757" s="4" t="s">
        <v>15</v>
      </c>
      <c r="F757" s="4"/>
      <c r="G757" s="4"/>
      <c r="H757" s="162">
        <f t="shared" ref="H757" si="350">I757+J757+K757+L757</f>
        <v>0</v>
      </c>
      <c r="I757" s="163">
        <f t="shared" ref="I757:I762" si="351">I758</f>
        <v>0</v>
      </c>
      <c r="J757" s="163">
        <f t="shared" ref="J757:L757" si="352">J758</f>
        <v>0</v>
      </c>
      <c r="K757" s="163">
        <f t="shared" si="352"/>
        <v>0</v>
      </c>
      <c r="L757" s="163">
        <f t="shared" si="352"/>
        <v>0</v>
      </c>
    </row>
    <row r="758" spans="1:13" s="39" customFormat="1" ht="25.5" hidden="1">
      <c r="A758" s="11"/>
      <c r="B758" s="6" t="s">
        <v>32</v>
      </c>
      <c r="C758" s="2"/>
      <c r="D758" s="4" t="s">
        <v>38</v>
      </c>
      <c r="E758" s="4" t="s">
        <v>16</v>
      </c>
      <c r="F758" s="4"/>
      <c r="G758" s="4"/>
      <c r="H758" s="162">
        <f>I758+J758+K758+L758</f>
        <v>0</v>
      </c>
      <c r="I758" s="163">
        <f t="shared" si="351"/>
        <v>0</v>
      </c>
      <c r="J758" s="163">
        <f t="shared" si="348"/>
        <v>0</v>
      </c>
      <c r="K758" s="163">
        <f t="shared" si="348"/>
        <v>0</v>
      </c>
      <c r="L758" s="163">
        <f t="shared" si="348"/>
        <v>0</v>
      </c>
    </row>
    <row r="759" spans="1:13" s="39" customFormat="1" ht="38.25" hidden="1">
      <c r="A759" s="11"/>
      <c r="B759" s="1" t="s">
        <v>103</v>
      </c>
      <c r="C759" s="18"/>
      <c r="D759" s="3" t="s">
        <v>38</v>
      </c>
      <c r="E759" s="3" t="s">
        <v>16</v>
      </c>
      <c r="F759" s="3" t="s">
        <v>216</v>
      </c>
      <c r="G759" s="3"/>
      <c r="H759" s="162">
        <f>SUM(I759:L759)</f>
        <v>0</v>
      </c>
      <c r="I759" s="163">
        <f t="shared" si="351"/>
        <v>0</v>
      </c>
      <c r="J759" s="163">
        <f t="shared" ref="J759:L761" si="353">J760</f>
        <v>0</v>
      </c>
      <c r="K759" s="163">
        <f t="shared" si="353"/>
        <v>0</v>
      </c>
      <c r="L759" s="163">
        <f t="shared" si="353"/>
        <v>0</v>
      </c>
    </row>
    <row r="760" spans="1:13" s="39" customFormat="1" ht="89.25" hidden="1">
      <c r="A760" s="11"/>
      <c r="B760" s="1" t="s">
        <v>124</v>
      </c>
      <c r="C760" s="18"/>
      <c r="D760" s="3" t="s">
        <v>38</v>
      </c>
      <c r="E760" s="3" t="s">
        <v>16</v>
      </c>
      <c r="F760" s="3" t="s">
        <v>218</v>
      </c>
      <c r="G760" s="3"/>
      <c r="H760" s="162">
        <f>SUM(I760:L760)</f>
        <v>0</v>
      </c>
      <c r="I760" s="163">
        <f t="shared" si="351"/>
        <v>0</v>
      </c>
      <c r="J760" s="163">
        <f t="shared" si="353"/>
        <v>0</v>
      </c>
      <c r="K760" s="163">
        <f t="shared" si="353"/>
        <v>0</v>
      </c>
      <c r="L760" s="163">
        <f t="shared" si="353"/>
        <v>0</v>
      </c>
    </row>
    <row r="761" spans="1:13" s="39" customFormat="1" ht="63.75" hidden="1">
      <c r="A761" s="97"/>
      <c r="B761" s="1" t="s">
        <v>51</v>
      </c>
      <c r="C761" s="30"/>
      <c r="D761" s="3" t="s">
        <v>38</v>
      </c>
      <c r="E761" s="3" t="s">
        <v>16</v>
      </c>
      <c r="F761" s="3" t="s">
        <v>218</v>
      </c>
      <c r="G761" s="3" t="s">
        <v>49</v>
      </c>
      <c r="H761" s="162">
        <f>SUM(I761:L761)</f>
        <v>0</v>
      </c>
      <c r="I761" s="163">
        <f t="shared" si="351"/>
        <v>0</v>
      </c>
      <c r="J761" s="163">
        <f t="shared" si="353"/>
        <v>0</v>
      </c>
      <c r="K761" s="163">
        <f t="shared" si="353"/>
        <v>0</v>
      </c>
      <c r="L761" s="163">
        <f t="shared" si="353"/>
        <v>0</v>
      </c>
    </row>
    <row r="762" spans="1:13" hidden="1">
      <c r="A762" s="5"/>
      <c r="B762" s="1" t="s">
        <v>52</v>
      </c>
      <c r="C762" s="30"/>
      <c r="D762" s="3" t="s">
        <v>38</v>
      </c>
      <c r="E762" s="3" t="s">
        <v>16</v>
      </c>
      <c r="F762" s="3" t="s">
        <v>218</v>
      </c>
      <c r="G762" s="3" t="s">
        <v>50</v>
      </c>
      <c r="H762" s="162">
        <f t="shared" ref="H762:H841" si="354">I762+J762+K762+L762</f>
        <v>0</v>
      </c>
      <c r="I762" s="163">
        <f t="shared" si="351"/>
        <v>0</v>
      </c>
      <c r="J762" s="163">
        <f t="shared" ref="J762:L762" si="355">J763</f>
        <v>0</v>
      </c>
      <c r="K762" s="163">
        <f t="shared" si="355"/>
        <v>0</v>
      </c>
      <c r="L762" s="163">
        <f t="shared" si="355"/>
        <v>0</v>
      </c>
      <c r="M762" s="41"/>
    </row>
    <row r="763" spans="1:13" ht="76.5" hidden="1">
      <c r="A763" s="5"/>
      <c r="B763" s="1" t="s">
        <v>53</v>
      </c>
      <c r="C763" s="1"/>
      <c r="D763" s="3" t="s">
        <v>38</v>
      </c>
      <c r="E763" s="3" t="s">
        <v>16</v>
      </c>
      <c r="F763" s="3" t="s">
        <v>218</v>
      </c>
      <c r="G763" s="3" t="s">
        <v>54</v>
      </c>
      <c r="H763" s="162">
        <f t="shared" si="354"/>
        <v>0</v>
      </c>
      <c r="I763" s="163">
        <v>0</v>
      </c>
      <c r="J763" s="163">
        <v>0</v>
      </c>
      <c r="K763" s="163">
        <v>0</v>
      </c>
      <c r="L763" s="163">
        <v>0</v>
      </c>
      <c r="M763" s="41"/>
    </row>
    <row r="764" spans="1:13" ht="25.5">
      <c r="A764" s="5"/>
      <c r="B764" s="6" t="s">
        <v>288</v>
      </c>
      <c r="C764" s="6">
        <v>231</v>
      </c>
      <c r="D764" s="4"/>
      <c r="E764" s="4"/>
      <c r="F764" s="4"/>
      <c r="G764" s="4"/>
      <c r="H764" s="162">
        <f>SUM(I764:L764)</f>
        <v>17129</v>
      </c>
      <c r="I764" s="162">
        <f>I765+I790+I935</f>
        <v>17502.400000000001</v>
      </c>
      <c r="J764" s="162">
        <f>J765+J790+J935</f>
        <v>0</v>
      </c>
      <c r="K764" s="162">
        <f>K765+K790+K935</f>
        <v>-885.50000000000011</v>
      </c>
      <c r="L764" s="162">
        <f>L765+L790+L935</f>
        <v>512.1</v>
      </c>
    </row>
    <row r="765" spans="1:13">
      <c r="A765" s="5"/>
      <c r="B765" s="2" t="s">
        <v>40</v>
      </c>
      <c r="C765" s="7"/>
      <c r="D765" s="4" t="s">
        <v>18</v>
      </c>
      <c r="E765" s="4" t="s">
        <v>15</v>
      </c>
      <c r="F765" s="4"/>
      <c r="G765" s="4"/>
      <c r="H765" s="162">
        <f>SUM(I765:L765)</f>
        <v>0</v>
      </c>
      <c r="I765" s="163">
        <f>I766</f>
        <v>0</v>
      </c>
      <c r="J765" s="163">
        <f t="shared" ref="J765:L767" si="356">J766</f>
        <v>0</v>
      </c>
      <c r="K765" s="163">
        <f t="shared" si="356"/>
        <v>0</v>
      </c>
      <c r="L765" s="163">
        <f t="shared" si="356"/>
        <v>0</v>
      </c>
    </row>
    <row r="766" spans="1:13">
      <c r="A766" s="5"/>
      <c r="B766" s="2" t="s">
        <v>47</v>
      </c>
      <c r="C766" s="7"/>
      <c r="D766" s="4" t="s">
        <v>18</v>
      </c>
      <c r="E766" s="4" t="s">
        <v>14</v>
      </c>
      <c r="F766" s="4"/>
      <c r="G766" s="4"/>
      <c r="H766" s="162">
        <f>SUM(I766:L766)</f>
        <v>0</v>
      </c>
      <c r="I766" s="163">
        <f t="shared" ref="I766:K766" si="357">I767+I773</f>
        <v>0</v>
      </c>
      <c r="J766" s="163">
        <f t="shared" si="357"/>
        <v>0</v>
      </c>
      <c r="K766" s="163">
        <f t="shared" si="357"/>
        <v>0</v>
      </c>
      <c r="L766" s="163">
        <f>L767+L773</f>
        <v>0</v>
      </c>
    </row>
    <row r="767" spans="1:13" ht="51">
      <c r="A767" s="5"/>
      <c r="B767" s="1" t="s">
        <v>129</v>
      </c>
      <c r="C767" s="7"/>
      <c r="D767" s="3" t="s">
        <v>18</v>
      </c>
      <c r="E767" s="3" t="s">
        <v>14</v>
      </c>
      <c r="F767" s="3" t="s">
        <v>175</v>
      </c>
      <c r="G767" s="4"/>
      <c r="H767" s="162">
        <f t="shared" ref="H767:H770" si="358">I767+J767+K767+L767</f>
        <v>-50</v>
      </c>
      <c r="I767" s="163">
        <f>I768</f>
        <v>0</v>
      </c>
      <c r="J767" s="163">
        <f t="shared" si="356"/>
        <v>0</v>
      </c>
      <c r="K767" s="163">
        <f t="shared" si="356"/>
        <v>0</v>
      </c>
      <c r="L767" s="163">
        <f t="shared" si="356"/>
        <v>-50</v>
      </c>
    </row>
    <row r="768" spans="1:13" ht="38.25">
      <c r="A768" s="5"/>
      <c r="B768" s="1" t="s">
        <v>174</v>
      </c>
      <c r="C768" s="7"/>
      <c r="D768" s="3" t="s">
        <v>18</v>
      </c>
      <c r="E768" s="3" t="s">
        <v>14</v>
      </c>
      <c r="F768" s="3" t="s">
        <v>176</v>
      </c>
      <c r="G768" s="4"/>
      <c r="H768" s="162">
        <f t="shared" si="358"/>
        <v>-50</v>
      </c>
      <c r="I768" s="163">
        <f t="shared" ref="I768:L769" si="359">I769</f>
        <v>0</v>
      </c>
      <c r="J768" s="163">
        <f t="shared" si="359"/>
        <v>0</v>
      </c>
      <c r="K768" s="163">
        <f t="shared" si="359"/>
        <v>0</v>
      </c>
      <c r="L768" s="163">
        <f t="shared" si="359"/>
        <v>-50</v>
      </c>
    </row>
    <row r="769" spans="1:12" ht="153" customHeight="1">
      <c r="A769" s="5"/>
      <c r="B769" s="1" t="s">
        <v>373</v>
      </c>
      <c r="C769" s="7"/>
      <c r="D769" s="3" t="s">
        <v>18</v>
      </c>
      <c r="E769" s="3" t="s">
        <v>14</v>
      </c>
      <c r="F769" s="3" t="s">
        <v>459</v>
      </c>
      <c r="G769" s="4"/>
      <c r="H769" s="162">
        <f t="shared" si="358"/>
        <v>-50</v>
      </c>
      <c r="I769" s="163">
        <f t="shared" si="359"/>
        <v>0</v>
      </c>
      <c r="J769" s="163">
        <f t="shared" si="359"/>
        <v>0</v>
      </c>
      <c r="K769" s="163">
        <f t="shared" si="359"/>
        <v>0</v>
      </c>
      <c r="L769" s="163">
        <f t="shared" si="359"/>
        <v>-50</v>
      </c>
    </row>
    <row r="770" spans="1:12" ht="63.75">
      <c r="A770" s="5"/>
      <c r="B770" s="1" t="s">
        <v>51</v>
      </c>
      <c r="C770" s="30"/>
      <c r="D770" s="3" t="s">
        <v>18</v>
      </c>
      <c r="E770" s="3" t="s">
        <v>14</v>
      </c>
      <c r="F770" s="3" t="s">
        <v>459</v>
      </c>
      <c r="G770" s="3" t="s">
        <v>49</v>
      </c>
      <c r="H770" s="162">
        <f t="shared" si="358"/>
        <v>-50</v>
      </c>
      <c r="I770" s="164">
        <v>0</v>
      </c>
      <c r="J770" s="164">
        <v>0</v>
      </c>
      <c r="K770" s="164">
        <v>0</v>
      </c>
      <c r="L770" s="163">
        <f>L771</f>
        <v>-50</v>
      </c>
    </row>
    <row r="771" spans="1:12">
      <c r="A771" s="5"/>
      <c r="B771" s="1" t="s">
        <v>52</v>
      </c>
      <c r="C771" s="30"/>
      <c r="D771" s="3" t="s">
        <v>18</v>
      </c>
      <c r="E771" s="3" t="s">
        <v>14</v>
      </c>
      <c r="F771" s="3" t="s">
        <v>459</v>
      </c>
      <c r="G771" s="3" t="s">
        <v>50</v>
      </c>
      <c r="H771" s="162">
        <f t="shared" si="354"/>
        <v>-50</v>
      </c>
      <c r="I771" s="163">
        <f t="shared" ref="I771:L771" si="360">I772</f>
        <v>0</v>
      </c>
      <c r="J771" s="163">
        <f t="shared" si="360"/>
        <v>0</v>
      </c>
      <c r="K771" s="163">
        <f t="shared" si="360"/>
        <v>0</v>
      </c>
      <c r="L771" s="163">
        <f t="shared" si="360"/>
        <v>-50</v>
      </c>
    </row>
    <row r="772" spans="1:12" ht="25.5">
      <c r="A772" s="11"/>
      <c r="B772" s="1" t="s">
        <v>55</v>
      </c>
      <c r="C772" s="30"/>
      <c r="D772" s="3" t="s">
        <v>18</v>
      </c>
      <c r="E772" s="3" t="s">
        <v>14</v>
      </c>
      <c r="F772" s="3" t="s">
        <v>459</v>
      </c>
      <c r="G772" s="3" t="s">
        <v>48</v>
      </c>
      <c r="H772" s="162">
        <f t="shared" si="354"/>
        <v>-50</v>
      </c>
      <c r="I772" s="163">
        <f>I778</f>
        <v>0</v>
      </c>
      <c r="J772" s="163">
        <f>J778</f>
        <v>0</v>
      </c>
      <c r="K772" s="163">
        <f>K778</f>
        <v>0</v>
      </c>
      <c r="L772" s="163">
        <f>-50</f>
        <v>-50</v>
      </c>
    </row>
    <row r="773" spans="1:12">
      <c r="A773" s="5"/>
      <c r="B773" s="1" t="s">
        <v>460</v>
      </c>
      <c r="C773" s="30"/>
      <c r="D773" s="3" t="s">
        <v>18</v>
      </c>
      <c r="E773" s="3" t="s">
        <v>14</v>
      </c>
      <c r="F773" s="3" t="s">
        <v>248</v>
      </c>
      <c r="G773" s="3"/>
      <c r="H773" s="8">
        <f>SUM(I773:L773)</f>
        <v>50</v>
      </c>
      <c r="I773" s="12">
        <f>I774</f>
        <v>0</v>
      </c>
      <c r="J773" s="12">
        <f t="shared" ref="J773:L774" si="361">J774</f>
        <v>0</v>
      </c>
      <c r="K773" s="12">
        <f t="shared" si="361"/>
        <v>0</v>
      </c>
      <c r="L773" s="12">
        <f t="shared" si="361"/>
        <v>50</v>
      </c>
    </row>
    <row r="774" spans="1:12" ht="140.25">
      <c r="A774" s="5"/>
      <c r="B774" s="1" t="s">
        <v>373</v>
      </c>
      <c r="C774" s="30"/>
      <c r="D774" s="3" t="s">
        <v>18</v>
      </c>
      <c r="E774" s="3" t="s">
        <v>14</v>
      </c>
      <c r="F774" s="3" t="s">
        <v>646</v>
      </c>
      <c r="G774" s="3"/>
      <c r="H774" s="8">
        <f>SUM(I774:L774)</f>
        <v>50</v>
      </c>
      <c r="I774" s="12">
        <f>I775</f>
        <v>0</v>
      </c>
      <c r="J774" s="12">
        <f t="shared" si="361"/>
        <v>0</v>
      </c>
      <c r="K774" s="12">
        <f t="shared" si="361"/>
        <v>0</v>
      </c>
      <c r="L774" s="12">
        <f t="shared" si="361"/>
        <v>50</v>
      </c>
    </row>
    <row r="775" spans="1:12" ht="63.75">
      <c r="A775" s="5"/>
      <c r="B775" s="1" t="s">
        <v>51</v>
      </c>
      <c r="C775" s="30"/>
      <c r="D775" s="3" t="s">
        <v>18</v>
      </c>
      <c r="E775" s="3" t="s">
        <v>14</v>
      </c>
      <c r="F775" s="3" t="s">
        <v>646</v>
      </c>
      <c r="G775" s="3" t="s">
        <v>49</v>
      </c>
      <c r="H775" s="8">
        <f t="shared" ref="H775:H776" si="362">I775+J775+K775+L775</f>
        <v>50</v>
      </c>
      <c r="I775" s="12">
        <f t="shared" ref="I775:L775" si="363">I776</f>
        <v>0</v>
      </c>
      <c r="J775" s="12">
        <f t="shared" si="363"/>
        <v>0</v>
      </c>
      <c r="K775" s="12">
        <f t="shared" si="363"/>
        <v>0</v>
      </c>
      <c r="L775" s="12">
        <f t="shared" si="363"/>
        <v>50</v>
      </c>
    </row>
    <row r="776" spans="1:12">
      <c r="A776" s="5"/>
      <c r="B776" s="1" t="s">
        <v>52</v>
      </c>
      <c r="C776" s="30"/>
      <c r="D776" s="3" t="s">
        <v>18</v>
      </c>
      <c r="E776" s="3" t="s">
        <v>14</v>
      </c>
      <c r="F776" s="3" t="s">
        <v>646</v>
      </c>
      <c r="G776" s="3" t="s">
        <v>50</v>
      </c>
      <c r="H776" s="8">
        <f t="shared" si="362"/>
        <v>50</v>
      </c>
      <c r="I776" s="12">
        <f>I777</f>
        <v>0</v>
      </c>
      <c r="J776" s="12">
        <f>J777</f>
        <v>0</v>
      </c>
      <c r="K776" s="12">
        <f>K777</f>
        <v>0</v>
      </c>
      <c r="L776" s="12">
        <f>L777</f>
        <v>50</v>
      </c>
    </row>
    <row r="777" spans="1:12" ht="25.5">
      <c r="A777" s="5"/>
      <c r="B777" s="1" t="s">
        <v>55</v>
      </c>
      <c r="C777" s="30"/>
      <c r="D777" s="3" t="s">
        <v>18</v>
      </c>
      <c r="E777" s="3" t="s">
        <v>14</v>
      </c>
      <c r="F777" s="3" t="s">
        <v>646</v>
      </c>
      <c r="G777" s="3" t="s">
        <v>48</v>
      </c>
      <c r="H777" s="8">
        <f>I777+J777+K777+L777</f>
        <v>50</v>
      </c>
      <c r="I777" s="10">
        <v>0</v>
      </c>
      <c r="J777" s="10">
        <v>0</v>
      </c>
      <c r="K777" s="10">
        <v>0</v>
      </c>
      <c r="L777" s="12">
        <v>50</v>
      </c>
    </row>
    <row r="778" spans="1:12" hidden="1">
      <c r="A778" s="11"/>
      <c r="B778" s="6" t="s">
        <v>43</v>
      </c>
      <c r="C778" s="7"/>
      <c r="D778" s="4" t="s">
        <v>18</v>
      </c>
      <c r="E778" s="4" t="s">
        <v>21</v>
      </c>
      <c r="F778" s="4"/>
      <c r="G778" s="4"/>
      <c r="H778" s="162">
        <f>H779</f>
        <v>0</v>
      </c>
      <c r="I778" s="163">
        <f>I779</f>
        <v>0</v>
      </c>
      <c r="J778" s="163">
        <f>J779</f>
        <v>0</v>
      </c>
      <c r="K778" s="163">
        <f>K779</f>
        <v>0</v>
      </c>
      <c r="L778" s="163">
        <f>L779</f>
        <v>0</v>
      </c>
    </row>
    <row r="779" spans="1:12" ht="51" hidden="1">
      <c r="A779" s="11"/>
      <c r="B779" s="1" t="s">
        <v>210</v>
      </c>
      <c r="C779" s="18"/>
      <c r="D779" s="3" t="s">
        <v>18</v>
      </c>
      <c r="E779" s="3" t="s">
        <v>21</v>
      </c>
      <c r="F779" s="3" t="s">
        <v>211</v>
      </c>
      <c r="G779" s="3"/>
      <c r="H779" s="162">
        <f t="shared" si="354"/>
        <v>0</v>
      </c>
      <c r="I779" s="163">
        <f>I780</f>
        <v>0</v>
      </c>
      <c r="J779" s="163">
        <f t="shared" ref="J779:L780" si="364">J780</f>
        <v>0</v>
      </c>
      <c r="K779" s="163">
        <f t="shared" si="364"/>
        <v>0</v>
      </c>
      <c r="L779" s="163">
        <f t="shared" si="364"/>
        <v>0</v>
      </c>
    </row>
    <row r="780" spans="1:12" ht="63.75" hidden="1">
      <c r="A780" s="11"/>
      <c r="B780" s="1" t="s">
        <v>212</v>
      </c>
      <c r="C780" s="18"/>
      <c r="D780" s="3" t="s">
        <v>18</v>
      </c>
      <c r="E780" s="3" t="s">
        <v>21</v>
      </c>
      <c r="F780" s="3" t="s">
        <v>213</v>
      </c>
      <c r="G780" s="3"/>
      <c r="H780" s="162">
        <f t="shared" si="354"/>
        <v>0</v>
      </c>
      <c r="I780" s="163">
        <f>I781</f>
        <v>0</v>
      </c>
      <c r="J780" s="163">
        <f t="shared" si="364"/>
        <v>0</v>
      </c>
      <c r="K780" s="163">
        <f t="shared" si="364"/>
        <v>0</v>
      </c>
      <c r="L780" s="163">
        <f t="shared" si="364"/>
        <v>0</v>
      </c>
    </row>
    <row r="781" spans="1:12" ht="63.75" hidden="1">
      <c r="A781" s="11"/>
      <c r="B781" s="1" t="s">
        <v>51</v>
      </c>
      <c r="C781" s="18"/>
      <c r="D781" s="3" t="s">
        <v>18</v>
      </c>
      <c r="E781" s="3" t="s">
        <v>21</v>
      </c>
      <c r="F781" s="3" t="s">
        <v>213</v>
      </c>
      <c r="G781" s="3" t="s">
        <v>49</v>
      </c>
      <c r="H781" s="162">
        <f t="shared" si="354"/>
        <v>0</v>
      </c>
      <c r="I781" s="163">
        <v>0</v>
      </c>
      <c r="J781" s="163">
        <v>0</v>
      </c>
      <c r="K781" s="163">
        <v>0</v>
      </c>
      <c r="L781" s="163">
        <v>0</v>
      </c>
    </row>
    <row r="782" spans="1:12" hidden="1">
      <c r="A782" s="5"/>
      <c r="B782" s="1" t="s">
        <v>52</v>
      </c>
      <c r="C782" s="18"/>
      <c r="D782" s="3" t="s">
        <v>18</v>
      </c>
      <c r="E782" s="3" t="s">
        <v>21</v>
      </c>
      <c r="F782" s="3" t="s">
        <v>213</v>
      </c>
      <c r="G782" s="3" t="s">
        <v>50</v>
      </c>
      <c r="H782" s="162">
        <f t="shared" si="354"/>
        <v>0</v>
      </c>
      <c r="I782" s="163">
        <f>I783</f>
        <v>0</v>
      </c>
      <c r="J782" s="163">
        <f>J783</f>
        <v>0</v>
      </c>
      <c r="K782" s="163">
        <f>K783</f>
        <v>0</v>
      </c>
      <c r="L782" s="163">
        <f>L783</f>
        <v>0</v>
      </c>
    </row>
    <row r="783" spans="1:12" ht="25.5" hidden="1">
      <c r="A783" s="11"/>
      <c r="B783" s="1" t="s">
        <v>55</v>
      </c>
      <c r="C783" s="18"/>
      <c r="D783" s="3" t="s">
        <v>18</v>
      </c>
      <c r="E783" s="3" t="s">
        <v>21</v>
      </c>
      <c r="F783" s="3" t="s">
        <v>213</v>
      </c>
      <c r="G783" s="3" t="s">
        <v>48</v>
      </c>
      <c r="H783" s="162">
        <f t="shared" si="354"/>
        <v>0</v>
      </c>
      <c r="I783" s="163">
        <f>I784</f>
        <v>0</v>
      </c>
      <c r="J783" s="163">
        <f t="shared" ref="J783:L785" si="365">J784</f>
        <v>0</v>
      </c>
      <c r="K783" s="163">
        <f t="shared" si="365"/>
        <v>0</v>
      </c>
      <c r="L783" s="163">
        <f t="shared" si="365"/>
        <v>0</v>
      </c>
    </row>
    <row r="784" spans="1:12" hidden="1">
      <c r="A784" s="11"/>
      <c r="B784" s="6" t="s">
        <v>42</v>
      </c>
      <c r="C784" s="7"/>
      <c r="D784" s="4" t="s">
        <v>18</v>
      </c>
      <c r="E784" s="4" t="s">
        <v>33</v>
      </c>
      <c r="F784" s="4"/>
      <c r="G784" s="4"/>
      <c r="H784" s="162">
        <f>I784</f>
        <v>0</v>
      </c>
      <c r="I784" s="163">
        <f>I785</f>
        <v>0</v>
      </c>
      <c r="J784" s="163">
        <f t="shared" si="365"/>
        <v>0</v>
      </c>
      <c r="K784" s="163">
        <f t="shared" si="365"/>
        <v>0</v>
      </c>
      <c r="L784" s="163">
        <f t="shared" si="365"/>
        <v>0</v>
      </c>
    </row>
    <row r="785" spans="1:15" ht="38.25" hidden="1">
      <c r="A785" s="11"/>
      <c r="B785" s="1" t="s">
        <v>103</v>
      </c>
      <c r="C785" s="18"/>
      <c r="D785" s="3" t="s">
        <v>18</v>
      </c>
      <c r="E785" s="3" t="s">
        <v>33</v>
      </c>
      <c r="F785" s="3" t="s">
        <v>216</v>
      </c>
      <c r="G785" s="3"/>
      <c r="H785" s="162">
        <f>I785+J785+L785</f>
        <v>0</v>
      </c>
      <c r="I785" s="163">
        <f>I786</f>
        <v>0</v>
      </c>
      <c r="J785" s="163">
        <f t="shared" si="365"/>
        <v>0</v>
      </c>
      <c r="K785" s="163">
        <f t="shared" si="365"/>
        <v>0</v>
      </c>
      <c r="L785" s="163">
        <f t="shared" si="365"/>
        <v>0</v>
      </c>
    </row>
    <row r="786" spans="1:15" ht="51" hidden="1">
      <c r="A786" s="11"/>
      <c r="B786" s="1" t="s">
        <v>123</v>
      </c>
      <c r="C786" s="7"/>
      <c r="D786" s="3" t="s">
        <v>18</v>
      </c>
      <c r="E786" s="3" t="s">
        <v>33</v>
      </c>
      <c r="F786" s="3" t="s">
        <v>217</v>
      </c>
      <c r="G786" s="3"/>
      <c r="H786" s="162">
        <f t="shared" ref="H786:H787" si="366">I786+J786+K786+L786</f>
        <v>0</v>
      </c>
      <c r="I786" s="163">
        <f>I787</f>
        <v>0</v>
      </c>
      <c r="J786" s="163">
        <f>J787</f>
        <v>0</v>
      </c>
      <c r="K786" s="163">
        <f>K787</f>
        <v>0</v>
      </c>
      <c r="L786" s="163">
        <f>L787</f>
        <v>0</v>
      </c>
    </row>
    <row r="787" spans="1:15" ht="51" hidden="1">
      <c r="A787" s="11"/>
      <c r="B787" s="1" t="s">
        <v>90</v>
      </c>
      <c r="C787" s="2"/>
      <c r="D787" s="3" t="s">
        <v>18</v>
      </c>
      <c r="E787" s="3" t="s">
        <v>33</v>
      </c>
      <c r="F787" s="3" t="s">
        <v>217</v>
      </c>
      <c r="G787" s="3" t="s">
        <v>49</v>
      </c>
      <c r="H787" s="162">
        <f t="shared" si="366"/>
        <v>0</v>
      </c>
      <c r="I787" s="163">
        <v>0</v>
      </c>
      <c r="J787" s="164">
        <v>0</v>
      </c>
      <c r="K787" s="164">
        <v>0</v>
      </c>
      <c r="L787" s="164">
        <v>0</v>
      </c>
    </row>
    <row r="788" spans="1:15" hidden="1">
      <c r="A788" s="5"/>
      <c r="B788" s="1" t="s">
        <v>68</v>
      </c>
      <c r="C788" s="2"/>
      <c r="D788" s="3" t="s">
        <v>18</v>
      </c>
      <c r="E788" s="3" t="s">
        <v>33</v>
      </c>
      <c r="F788" s="3" t="s">
        <v>217</v>
      </c>
      <c r="G788" s="3" t="s">
        <v>66</v>
      </c>
      <c r="H788" s="162">
        <f t="shared" si="354"/>
        <v>0</v>
      </c>
      <c r="I788" s="163">
        <f>I789</f>
        <v>0</v>
      </c>
      <c r="J788" s="163">
        <f>J789+J800++J842+J884</f>
        <v>0</v>
      </c>
      <c r="K788" s="163">
        <f>K789+K800++K842+K884</f>
        <v>0</v>
      </c>
      <c r="L788" s="163">
        <f>L789+L800++L842+L884</f>
        <v>0</v>
      </c>
      <c r="M788" s="41"/>
      <c r="O788" s="41"/>
    </row>
    <row r="789" spans="1:15" ht="25.5" hidden="1">
      <c r="A789" s="5"/>
      <c r="B789" s="1" t="s">
        <v>91</v>
      </c>
      <c r="C789" s="2"/>
      <c r="D789" s="3" t="s">
        <v>18</v>
      </c>
      <c r="E789" s="3" t="s">
        <v>33</v>
      </c>
      <c r="F789" s="3" t="s">
        <v>217</v>
      </c>
      <c r="G789" s="3" t="s">
        <v>84</v>
      </c>
      <c r="H789" s="162">
        <f t="shared" si="354"/>
        <v>0</v>
      </c>
      <c r="I789" s="163">
        <v>0</v>
      </c>
      <c r="J789" s="163">
        <f t="shared" ref="J789" si="367">J790</f>
        <v>0</v>
      </c>
      <c r="K789" s="163">
        <v>0</v>
      </c>
      <c r="L789" s="163">
        <v>0</v>
      </c>
    </row>
    <row r="790" spans="1:15">
      <c r="A790" s="13"/>
      <c r="B790" s="6" t="s">
        <v>29</v>
      </c>
      <c r="C790" s="6"/>
      <c r="D790" s="4" t="s">
        <v>20</v>
      </c>
      <c r="E790" s="4" t="s">
        <v>15</v>
      </c>
      <c r="F790" s="4"/>
      <c r="G790" s="4"/>
      <c r="H790" s="162">
        <f t="shared" si="354"/>
        <v>17129</v>
      </c>
      <c r="I790" s="162">
        <f>I791+I812+I858+I886</f>
        <v>17502.400000000001</v>
      </c>
      <c r="J790" s="162">
        <f>J791+J812+J858+J886</f>
        <v>0</v>
      </c>
      <c r="K790" s="162">
        <f>K791+K812+K858+K886</f>
        <v>-885.50000000000011</v>
      </c>
      <c r="L790" s="162">
        <f>L791+L812+L858+L886</f>
        <v>512.1</v>
      </c>
    </row>
    <row r="791" spans="1:15">
      <c r="A791" s="13"/>
      <c r="B791" s="6" t="s">
        <v>289</v>
      </c>
      <c r="C791" s="6"/>
      <c r="D791" s="4" t="s">
        <v>20</v>
      </c>
      <c r="E791" s="4" t="s">
        <v>14</v>
      </c>
      <c r="F791" s="4"/>
      <c r="G791" s="4"/>
      <c r="H791" s="162">
        <f t="shared" si="354"/>
        <v>5900</v>
      </c>
      <c r="I791" s="162">
        <f t="shared" ref="I791:K791" si="368">I792+I807</f>
        <v>5600</v>
      </c>
      <c r="J791" s="162">
        <f t="shared" si="368"/>
        <v>0</v>
      </c>
      <c r="K791" s="162">
        <f t="shared" si="368"/>
        <v>0</v>
      </c>
      <c r="L791" s="162">
        <f>L792+L807</f>
        <v>300</v>
      </c>
    </row>
    <row r="792" spans="1:15" ht="38.25">
      <c r="A792" s="11"/>
      <c r="B792" s="1" t="s">
        <v>290</v>
      </c>
      <c r="C792" s="31"/>
      <c r="D792" s="3" t="s">
        <v>20</v>
      </c>
      <c r="E792" s="3" t="s">
        <v>14</v>
      </c>
      <c r="F792" s="3" t="s">
        <v>386</v>
      </c>
      <c r="G792" s="4"/>
      <c r="H792" s="162">
        <f t="shared" si="354"/>
        <v>5600</v>
      </c>
      <c r="I792" s="163">
        <f>I793+I802</f>
        <v>5600</v>
      </c>
      <c r="J792" s="163">
        <f t="shared" ref="J792:L792" si="369">J793+J802</f>
        <v>0</v>
      </c>
      <c r="K792" s="163">
        <f t="shared" si="369"/>
        <v>0</v>
      </c>
      <c r="L792" s="163">
        <f t="shared" si="369"/>
        <v>0</v>
      </c>
    </row>
    <row r="793" spans="1:15" ht="51" hidden="1">
      <c r="A793" s="11"/>
      <c r="B793" s="1" t="s">
        <v>498</v>
      </c>
      <c r="C793" s="1"/>
      <c r="D793" s="3" t="s">
        <v>20</v>
      </c>
      <c r="E793" s="3" t="s">
        <v>14</v>
      </c>
      <c r="F793" s="3" t="s">
        <v>385</v>
      </c>
      <c r="G793" s="4"/>
      <c r="H793" s="162">
        <f t="shared" si="354"/>
        <v>0</v>
      </c>
      <c r="I793" s="163">
        <f t="shared" ref="I793:K793" si="370">I794+I798</f>
        <v>0</v>
      </c>
      <c r="J793" s="163">
        <f t="shared" si="370"/>
        <v>0</v>
      </c>
      <c r="K793" s="163">
        <f t="shared" si="370"/>
        <v>0</v>
      </c>
      <c r="L793" s="163">
        <f>L794+L798</f>
        <v>0</v>
      </c>
    </row>
    <row r="794" spans="1:15" ht="51" hidden="1">
      <c r="A794" s="11"/>
      <c r="B794" s="1" t="s">
        <v>291</v>
      </c>
      <c r="C794" s="1"/>
      <c r="D794" s="3" t="s">
        <v>20</v>
      </c>
      <c r="E794" s="3" t="s">
        <v>14</v>
      </c>
      <c r="F794" s="3" t="s">
        <v>388</v>
      </c>
      <c r="G794" s="3"/>
      <c r="H794" s="162">
        <f t="shared" si="354"/>
        <v>0</v>
      </c>
      <c r="I794" s="163">
        <f>I795</f>
        <v>0</v>
      </c>
      <c r="J794" s="163">
        <f t="shared" ref="J794:L794" si="371">J795</f>
        <v>0</v>
      </c>
      <c r="K794" s="163">
        <f t="shared" si="371"/>
        <v>0</v>
      </c>
      <c r="L794" s="163">
        <f t="shared" si="371"/>
        <v>0</v>
      </c>
    </row>
    <row r="795" spans="1:15" ht="63.75" hidden="1">
      <c r="A795" s="11"/>
      <c r="B795" s="1" t="s">
        <v>51</v>
      </c>
      <c r="C795" s="1"/>
      <c r="D795" s="3" t="s">
        <v>20</v>
      </c>
      <c r="E795" s="3" t="s">
        <v>14</v>
      </c>
      <c r="F795" s="3" t="s">
        <v>388</v>
      </c>
      <c r="G795" s="3" t="s">
        <v>49</v>
      </c>
      <c r="H795" s="162">
        <f t="shared" si="354"/>
        <v>0</v>
      </c>
      <c r="I795" s="163">
        <v>0</v>
      </c>
      <c r="J795" s="163">
        <v>0</v>
      </c>
      <c r="K795" s="163">
        <v>0</v>
      </c>
      <c r="L795" s="163">
        <v>0</v>
      </c>
    </row>
    <row r="796" spans="1:15" hidden="1">
      <c r="A796" s="14"/>
      <c r="B796" s="1" t="s">
        <v>52</v>
      </c>
      <c r="C796" s="1"/>
      <c r="D796" s="3" t="s">
        <v>20</v>
      </c>
      <c r="E796" s="3" t="s">
        <v>14</v>
      </c>
      <c r="F796" s="3" t="s">
        <v>388</v>
      </c>
      <c r="G796" s="3" t="s">
        <v>50</v>
      </c>
      <c r="H796" s="162">
        <f t="shared" si="354"/>
        <v>0</v>
      </c>
      <c r="I796" s="163">
        <f>I797</f>
        <v>0</v>
      </c>
      <c r="J796" s="163">
        <f>J797</f>
        <v>0</v>
      </c>
      <c r="K796" s="163">
        <f>K797</f>
        <v>0</v>
      </c>
      <c r="L796" s="163">
        <f>L797</f>
        <v>0</v>
      </c>
    </row>
    <row r="797" spans="1:15" ht="76.5" hidden="1">
      <c r="A797" s="11"/>
      <c r="B797" s="1" t="s">
        <v>53</v>
      </c>
      <c r="C797" s="1"/>
      <c r="D797" s="3" t="s">
        <v>20</v>
      </c>
      <c r="E797" s="3" t="s">
        <v>14</v>
      </c>
      <c r="F797" s="3" t="s">
        <v>388</v>
      </c>
      <c r="G797" s="3" t="s">
        <v>54</v>
      </c>
      <c r="H797" s="162">
        <f t="shared" si="354"/>
        <v>0</v>
      </c>
      <c r="I797" s="163">
        <f>I798</f>
        <v>0</v>
      </c>
      <c r="J797" s="163">
        <f t="shared" ref="J797:L798" si="372">J798</f>
        <v>0</v>
      </c>
      <c r="K797" s="163">
        <f t="shared" si="372"/>
        <v>0</v>
      </c>
      <c r="L797" s="163">
        <f t="shared" si="372"/>
        <v>0</v>
      </c>
    </row>
    <row r="798" spans="1:15" ht="127.5" hidden="1">
      <c r="A798" s="11"/>
      <c r="B798" s="33" t="s">
        <v>496</v>
      </c>
      <c r="C798" s="19"/>
      <c r="D798" s="3" t="s">
        <v>20</v>
      </c>
      <c r="E798" s="3" t="s">
        <v>14</v>
      </c>
      <c r="F798" s="3" t="s">
        <v>497</v>
      </c>
      <c r="G798" s="3"/>
      <c r="H798" s="162">
        <f t="shared" si="354"/>
        <v>0</v>
      </c>
      <c r="I798" s="163">
        <f>I799</f>
        <v>0</v>
      </c>
      <c r="J798" s="163">
        <f t="shared" si="372"/>
        <v>0</v>
      </c>
      <c r="K798" s="163">
        <f t="shared" si="372"/>
        <v>0</v>
      </c>
      <c r="L798" s="163">
        <f t="shared" si="372"/>
        <v>0</v>
      </c>
    </row>
    <row r="799" spans="1:15" ht="63.75" hidden="1">
      <c r="A799" s="11"/>
      <c r="B799" s="1" t="s">
        <v>51</v>
      </c>
      <c r="C799" s="1"/>
      <c r="D799" s="3" t="s">
        <v>20</v>
      </c>
      <c r="E799" s="3" t="s">
        <v>14</v>
      </c>
      <c r="F799" s="3" t="s">
        <v>497</v>
      </c>
      <c r="G799" s="3" t="s">
        <v>49</v>
      </c>
      <c r="H799" s="162">
        <f t="shared" si="354"/>
        <v>0</v>
      </c>
      <c r="I799" s="163">
        <v>0</v>
      </c>
      <c r="J799" s="163">
        <v>0</v>
      </c>
      <c r="K799" s="163">
        <v>0</v>
      </c>
      <c r="L799" s="163">
        <v>0</v>
      </c>
    </row>
    <row r="800" spans="1:15" hidden="1">
      <c r="A800" s="5"/>
      <c r="B800" s="1" t="s">
        <v>52</v>
      </c>
      <c r="C800" s="1"/>
      <c r="D800" s="3" t="s">
        <v>20</v>
      </c>
      <c r="E800" s="3" t="s">
        <v>14</v>
      </c>
      <c r="F800" s="3" t="s">
        <v>497</v>
      </c>
      <c r="G800" s="3" t="s">
        <v>50</v>
      </c>
      <c r="H800" s="162">
        <f t="shared" si="354"/>
        <v>0</v>
      </c>
      <c r="I800" s="163">
        <f>I801</f>
        <v>0</v>
      </c>
      <c r="J800" s="163">
        <f t="shared" ref="J800:L800" si="373">J801</f>
        <v>0</v>
      </c>
      <c r="K800" s="163">
        <f t="shared" si="373"/>
        <v>0</v>
      </c>
      <c r="L800" s="163">
        <f t="shared" si="373"/>
        <v>0</v>
      </c>
    </row>
    <row r="801" spans="1:12" ht="76.5" hidden="1">
      <c r="A801" s="5"/>
      <c r="B801" s="1" t="s">
        <v>53</v>
      </c>
      <c r="C801" s="1"/>
      <c r="D801" s="3" t="s">
        <v>20</v>
      </c>
      <c r="E801" s="3" t="s">
        <v>14</v>
      </c>
      <c r="F801" s="3" t="s">
        <v>497</v>
      </c>
      <c r="G801" s="3" t="s">
        <v>54</v>
      </c>
      <c r="H801" s="162">
        <f>I801+J801+K801+L801</f>
        <v>0</v>
      </c>
      <c r="I801" s="163">
        <v>0</v>
      </c>
      <c r="J801" s="163">
        <v>0</v>
      </c>
      <c r="K801" s="163">
        <v>0</v>
      </c>
      <c r="L801" s="163">
        <v>0</v>
      </c>
    </row>
    <row r="802" spans="1:12" ht="38.25">
      <c r="A802" s="5"/>
      <c r="B802" s="1" t="s">
        <v>292</v>
      </c>
      <c r="C802" s="1"/>
      <c r="D802" s="3" t="s">
        <v>20</v>
      </c>
      <c r="E802" s="3" t="s">
        <v>14</v>
      </c>
      <c r="F802" s="3" t="s">
        <v>399</v>
      </c>
      <c r="G802" s="3"/>
      <c r="H802" s="162">
        <f>SUM(I802:L802)</f>
        <v>5600</v>
      </c>
      <c r="I802" s="163">
        <f>I803</f>
        <v>5600</v>
      </c>
      <c r="J802" s="163">
        <f t="shared" ref="J802:L802" si="374">J803</f>
        <v>0</v>
      </c>
      <c r="K802" s="163">
        <f t="shared" si="374"/>
        <v>0</v>
      </c>
      <c r="L802" s="163">
        <f t="shared" si="374"/>
        <v>0</v>
      </c>
    </row>
    <row r="803" spans="1:12" ht="63.75">
      <c r="A803" s="5"/>
      <c r="B803" s="1" t="s">
        <v>651</v>
      </c>
      <c r="C803" s="1"/>
      <c r="D803" s="3" t="s">
        <v>20</v>
      </c>
      <c r="E803" s="3" t="s">
        <v>14</v>
      </c>
      <c r="F803" s="3" t="s">
        <v>567</v>
      </c>
      <c r="G803" s="3"/>
      <c r="H803" s="162">
        <f>SUM(I803:L803)</f>
        <v>5600</v>
      </c>
      <c r="I803" s="163">
        <f>I804</f>
        <v>5600</v>
      </c>
      <c r="J803" s="163">
        <f t="shared" ref="J803:L803" si="375">J804</f>
        <v>0</v>
      </c>
      <c r="K803" s="163">
        <f t="shared" si="375"/>
        <v>0</v>
      </c>
      <c r="L803" s="163">
        <f t="shared" si="375"/>
        <v>0</v>
      </c>
    </row>
    <row r="804" spans="1:12" ht="63.75">
      <c r="A804" s="11"/>
      <c r="B804" s="1" t="s">
        <v>51</v>
      </c>
      <c r="C804" s="1"/>
      <c r="D804" s="3" t="s">
        <v>20</v>
      </c>
      <c r="E804" s="3" t="s">
        <v>14</v>
      </c>
      <c r="F804" s="3" t="s">
        <v>567</v>
      </c>
      <c r="G804" s="3" t="s">
        <v>49</v>
      </c>
      <c r="H804" s="162">
        <f t="shared" ref="H804" si="376">I804+J804+K804+L804</f>
        <v>5600</v>
      </c>
      <c r="I804" s="163">
        <f>I805</f>
        <v>5600</v>
      </c>
      <c r="J804" s="163">
        <f t="shared" ref="J804:L805" si="377">J805</f>
        <v>0</v>
      </c>
      <c r="K804" s="163">
        <f t="shared" si="377"/>
        <v>0</v>
      </c>
      <c r="L804" s="163">
        <f t="shared" si="377"/>
        <v>0</v>
      </c>
    </row>
    <row r="805" spans="1:12">
      <c r="A805" s="5"/>
      <c r="B805" s="1" t="s">
        <v>52</v>
      </c>
      <c r="C805" s="1"/>
      <c r="D805" s="3" t="s">
        <v>20</v>
      </c>
      <c r="E805" s="3" t="s">
        <v>14</v>
      </c>
      <c r="F805" s="3" t="s">
        <v>567</v>
      </c>
      <c r="G805" s="3" t="s">
        <v>50</v>
      </c>
      <c r="H805" s="162">
        <f>I805+J805+K805+L805</f>
        <v>5600</v>
      </c>
      <c r="I805" s="163">
        <f>I806</f>
        <v>5600</v>
      </c>
      <c r="J805" s="163">
        <f t="shared" si="377"/>
        <v>0</v>
      </c>
      <c r="K805" s="163">
        <f t="shared" si="377"/>
        <v>0</v>
      </c>
      <c r="L805" s="163">
        <f t="shared" si="377"/>
        <v>0</v>
      </c>
    </row>
    <row r="806" spans="1:12" ht="25.5">
      <c r="A806" s="13"/>
      <c r="B806" s="1" t="s">
        <v>55</v>
      </c>
      <c r="C806" s="1"/>
      <c r="D806" s="3" t="s">
        <v>20</v>
      </c>
      <c r="E806" s="3" t="s">
        <v>14</v>
      </c>
      <c r="F806" s="3" t="s">
        <v>567</v>
      </c>
      <c r="G806" s="3" t="s">
        <v>48</v>
      </c>
      <c r="H806" s="162">
        <f t="shared" ref="H806" si="378">I806+J806+K806+L806</f>
        <v>5600</v>
      </c>
      <c r="I806" s="163">
        <f>5600</f>
        <v>5600</v>
      </c>
      <c r="J806" s="163">
        <v>0</v>
      </c>
      <c r="K806" s="163">
        <v>0</v>
      </c>
      <c r="L806" s="163">
        <v>0</v>
      </c>
    </row>
    <row r="807" spans="1:12">
      <c r="A807" s="5"/>
      <c r="B807" s="1" t="s">
        <v>460</v>
      </c>
      <c r="C807" s="1"/>
      <c r="D807" s="3" t="s">
        <v>20</v>
      </c>
      <c r="E807" s="3" t="s">
        <v>14</v>
      </c>
      <c r="F807" s="3" t="s">
        <v>248</v>
      </c>
      <c r="G807" s="3"/>
      <c r="H807" s="162">
        <f>SUM(I807:L807)</f>
        <v>300</v>
      </c>
      <c r="I807" s="163">
        <f t="shared" ref="I807:K807" si="379">I808</f>
        <v>0</v>
      </c>
      <c r="J807" s="163">
        <f t="shared" si="379"/>
        <v>0</v>
      </c>
      <c r="K807" s="163">
        <f t="shared" si="379"/>
        <v>0</v>
      </c>
      <c r="L807" s="163">
        <f>L808</f>
        <v>300</v>
      </c>
    </row>
    <row r="808" spans="1:12" ht="51">
      <c r="A808" s="5"/>
      <c r="B808" s="1" t="s">
        <v>649</v>
      </c>
      <c r="C808" s="1"/>
      <c r="D808" s="3" t="s">
        <v>20</v>
      </c>
      <c r="E808" s="3" t="s">
        <v>14</v>
      </c>
      <c r="F808" s="3" t="s">
        <v>650</v>
      </c>
      <c r="G808" s="3"/>
      <c r="H808" s="162">
        <f>SUM(I808:L808)</f>
        <v>300</v>
      </c>
      <c r="I808" s="163">
        <f t="shared" ref="I808:K808" si="380">I809</f>
        <v>0</v>
      </c>
      <c r="J808" s="163">
        <f t="shared" si="380"/>
        <v>0</v>
      </c>
      <c r="K808" s="163">
        <f t="shared" si="380"/>
        <v>0</v>
      </c>
      <c r="L808" s="163">
        <f>L809</f>
        <v>300</v>
      </c>
    </row>
    <row r="809" spans="1:12" ht="63.75">
      <c r="A809" s="11"/>
      <c r="B809" s="1" t="s">
        <v>51</v>
      </c>
      <c r="C809" s="1"/>
      <c r="D809" s="3" t="s">
        <v>20</v>
      </c>
      <c r="E809" s="3" t="s">
        <v>14</v>
      </c>
      <c r="F809" s="3" t="s">
        <v>650</v>
      </c>
      <c r="G809" s="3" t="s">
        <v>49</v>
      </c>
      <c r="H809" s="162">
        <f>I809+J809+K809+L809</f>
        <v>300</v>
      </c>
      <c r="I809" s="163">
        <f t="shared" ref="I809:K809" si="381">I810</f>
        <v>0</v>
      </c>
      <c r="J809" s="163">
        <f t="shared" si="381"/>
        <v>0</v>
      </c>
      <c r="K809" s="163">
        <f t="shared" si="381"/>
        <v>0</v>
      </c>
      <c r="L809" s="163">
        <f>L810</f>
        <v>300</v>
      </c>
    </row>
    <row r="810" spans="1:12">
      <c r="A810" s="14"/>
      <c r="B810" s="1" t="s">
        <v>52</v>
      </c>
      <c r="C810" s="1"/>
      <c r="D810" s="3" t="s">
        <v>20</v>
      </c>
      <c r="E810" s="3" t="s">
        <v>14</v>
      </c>
      <c r="F810" s="3" t="s">
        <v>650</v>
      </c>
      <c r="G810" s="3" t="s">
        <v>50</v>
      </c>
      <c r="H810" s="162">
        <f t="shared" ref="H810:H811" si="382">I810+J810+K810+L810</f>
        <v>300</v>
      </c>
      <c r="I810" s="163">
        <f t="shared" ref="I810:L810" si="383">I811</f>
        <v>0</v>
      </c>
      <c r="J810" s="163">
        <f t="shared" si="383"/>
        <v>0</v>
      </c>
      <c r="K810" s="163">
        <f t="shared" si="383"/>
        <v>0</v>
      </c>
      <c r="L810" s="163">
        <f t="shared" si="383"/>
        <v>300</v>
      </c>
    </row>
    <row r="811" spans="1:12" ht="25.5">
      <c r="A811" s="11"/>
      <c r="B811" s="1" t="s">
        <v>55</v>
      </c>
      <c r="C811" s="1"/>
      <c r="D811" s="3" t="s">
        <v>20</v>
      </c>
      <c r="E811" s="3" t="s">
        <v>14</v>
      </c>
      <c r="F811" s="3" t="s">
        <v>650</v>
      </c>
      <c r="G811" s="3" t="s">
        <v>48</v>
      </c>
      <c r="H811" s="162">
        <f t="shared" si="382"/>
        <v>300</v>
      </c>
      <c r="I811" s="163">
        <v>0</v>
      </c>
      <c r="J811" s="163">
        <v>0</v>
      </c>
      <c r="K811" s="163">
        <v>0</v>
      </c>
      <c r="L811" s="163">
        <f>300</f>
        <v>300</v>
      </c>
    </row>
    <row r="812" spans="1:12">
      <c r="A812" s="5"/>
      <c r="B812" s="2" t="s">
        <v>30</v>
      </c>
      <c r="C812" s="6"/>
      <c r="D812" s="4" t="s">
        <v>20</v>
      </c>
      <c r="E812" s="4" t="s">
        <v>16</v>
      </c>
      <c r="F812" s="4"/>
      <c r="G812" s="4"/>
      <c r="H812" s="162">
        <f>L812+K812+J812+I812</f>
        <v>7272.1</v>
      </c>
      <c r="I812" s="163">
        <f>I813+I848+I853</f>
        <v>7060</v>
      </c>
      <c r="J812" s="163">
        <f t="shared" ref="J812:L812" si="384">J813+J848+J853</f>
        <v>0</v>
      </c>
      <c r="K812" s="163">
        <f t="shared" si="384"/>
        <v>0</v>
      </c>
      <c r="L812" s="163">
        <f t="shared" si="384"/>
        <v>212.1</v>
      </c>
    </row>
    <row r="813" spans="1:12" ht="38.25">
      <c r="A813" s="11"/>
      <c r="B813" s="1" t="s">
        <v>290</v>
      </c>
      <c r="C813" s="31"/>
      <c r="D813" s="3" t="s">
        <v>20</v>
      </c>
      <c r="E813" s="3" t="s">
        <v>16</v>
      </c>
      <c r="F813" s="3" t="s">
        <v>386</v>
      </c>
      <c r="G813" s="4"/>
      <c r="H813" s="162">
        <f t="shared" ref="H813:H820" si="385">I813+J813+K813+L813</f>
        <v>7060</v>
      </c>
      <c r="I813" s="163">
        <f>I814+I835</f>
        <v>7060</v>
      </c>
      <c r="J813" s="163">
        <f t="shared" ref="J813:L813" si="386">J814+J835</f>
        <v>0</v>
      </c>
      <c r="K813" s="163">
        <f t="shared" si="386"/>
        <v>0</v>
      </c>
      <c r="L813" s="163">
        <f t="shared" si="386"/>
        <v>0</v>
      </c>
    </row>
    <row r="814" spans="1:12" ht="51">
      <c r="A814" s="11"/>
      <c r="B814" s="1" t="s">
        <v>498</v>
      </c>
      <c r="C814" s="31"/>
      <c r="D814" s="3" t="s">
        <v>20</v>
      </c>
      <c r="E814" s="3" t="s">
        <v>16</v>
      </c>
      <c r="F814" s="3" t="s">
        <v>385</v>
      </c>
      <c r="G814" s="4"/>
      <c r="H814" s="162">
        <f t="shared" si="385"/>
        <v>10</v>
      </c>
      <c r="I814" s="163">
        <f>I815+I819+I823+I827+I831</f>
        <v>10</v>
      </c>
      <c r="J814" s="163">
        <f t="shared" ref="J814:L814" si="387">J815+J819+J823+J827+J831</f>
        <v>0</v>
      </c>
      <c r="K814" s="163">
        <f t="shared" si="387"/>
        <v>0</v>
      </c>
      <c r="L814" s="163">
        <f t="shared" si="387"/>
        <v>0</v>
      </c>
    </row>
    <row r="815" spans="1:12" ht="51" hidden="1">
      <c r="A815" s="11"/>
      <c r="B815" s="1" t="s">
        <v>291</v>
      </c>
      <c r="C815" s="1"/>
      <c r="D815" s="3" t="s">
        <v>20</v>
      </c>
      <c r="E815" s="3" t="s">
        <v>16</v>
      </c>
      <c r="F815" s="3" t="s">
        <v>388</v>
      </c>
      <c r="G815" s="3"/>
      <c r="H815" s="162">
        <f t="shared" si="385"/>
        <v>0</v>
      </c>
      <c r="I815" s="163">
        <f>I816</f>
        <v>0</v>
      </c>
      <c r="J815" s="163">
        <f t="shared" ref="J815:L816" si="388">J816</f>
        <v>0</v>
      </c>
      <c r="K815" s="163">
        <f t="shared" si="388"/>
        <v>0</v>
      </c>
      <c r="L815" s="163">
        <f t="shared" si="388"/>
        <v>0</v>
      </c>
    </row>
    <row r="816" spans="1:12" ht="63.75" hidden="1">
      <c r="A816" s="11"/>
      <c r="B816" s="1" t="s">
        <v>51</v>
      </c>
      <c r="C816" s="1"/>
      <c r="D816" s="3" t="s">
        <v>20</v>
      </c>
      <c r="E816" s="3" t="s">
        <v>16</v>
      </c>
      <c r="F816" s="3" t="s">
        <v>388</v>
      </c>
      <c r="G816" s="3" t="s">
        <v>49</v>
      </c>
      <c r="H816" s="162">
        <f t="shared" si="385"/>
        <v>0</v>
      </c>
      <c r="I816" s="163">
        <f>I817</f>
        <v>0</v>
      </c>
      <c r="J816" s="163">
        <f t="shared" si="388"/>
        <v>0</v>
      </c>
      <c r="K816" s="163">
        <f t="shared" si="388"/>
        <v>0</v>
      </c>
      <c r="L816" s="163">
        <f t="shared" si="388"/>
        <v>0</v>
      </c>
    </row>
    <row r="817" spans="1:12" hidden="1">
      <c r="A817" s="11"/>
      <c r="B817" s="1" t="s">
        <v>52</v>
      </c>
      <c r="C817" s="1"/>
      <c r="D817" s="3" t="s">
        <v>20</v>
      </c>
      <c r="E817" s="3" t="s">
        <v>16</v>
      </c>
      <c r="F817" s="3" t="s">
        <v>388</v>
      </c>
      <c r="G817" s="3" t="s">
        <v>50</v>
      </c>
      <c r="H817" s="162">
        <f t="shared" si="385"/>
        <v>0</v>
      </c>
      <c r="I817" s="163">
        <f>I818</f>
        <v>0</v>
      </c>
      <c r="J817" s="163">
        <f t="shared" ref="J817:L820" si="389">J818</f>
        <v>0</v>
      </c>
      <c r="K817" s="163">
        <f t="shared" si="389"/>
        <v>0</v>
      </c>
      <c r="L817" s="163">
        <f t="shared" si="389"/>
        <v>0</v>
      </c>
    </row>
    <row r="818" spans="1:12" ht="76.5" hidden="1">
      <c r="A818" s="11"/>
      <c r="B818" s="1" t="s">
        <v>53</v>
      </c>
      <c r="C818" s="1"/>
      <c r="D818" s="3" t="s">
        <v>20</v>
      </c>
      <c r="E818" s="3" t="s">
        <v>16</v>
      </c>
      <c r="F818" s="3" t="s">
        <v>388</v>
      </c>
      <c r="G818" s="3" t="s">
        <v>54</v>
      </c>
      <c r="H818" s="162">
        <f t="shared" si="385"/>
        <v>0</v>
      </c>
      <c r="I818" s="163">
        <v>0</v>
      </c>
      <c r="J818" s="163">
        <v>0</v>
      </c>
      <c r="K818" s="163">
        <v>0</v>
      </c>
      <c r="L818" s="163">
        <v>0</v>
      </c>
    </row>
    <row r="819" spans="1:12" ht="318.75" hidden="1">
      <c r="A819" s="11"/>
      <c r="B819" s="34" t="s">
        <v>131</v>
      </c>
      <c r="C819" s="1"/>
      <c r="D819" s="3" t="s">
        <v>20</v>
      </c>
      <c r="E819" s="3" t="s">
        <v>16</v>
      </c>
      <c r="F819" s="3" t="s">
        <v>503</v>
      </c>
      <c r="G819" s="3"/>
      <c r="H819" s="162">
        <f t="shared" si="385"/>
        <v>0</v>
      </c>
      <c r="I819" s="163">
        <f>I820</f>
        <v>0</v>
      </c>
      <c r="J819" s="163">
        <f t="shared" si="389"/>
        <v>0</v>
      </c>
      <c r="K819" s="163">
        <f t="shared" si="389"/>
        <v>0</v>
      </c>
      <c r="L819" s="163">
        <f t="shared" si="389"/>
        <v>0</v>
      </c>
    </row>
    <row r="820" spans="1:12" ht="63.75" hidden="1">
      <c r="A820" s="11"/>
      <c r="B820" s="1" t="s">
        <v>51</v>
      </c>
      <c r="C820" s="1"/>
      <c r="D820" s="3" t="s">
        <v>20</v>
      </c>
      <c r="E820" s="3" t="s">
        <v>16</v>
      </c>
      <c r="F820" s="3" t="s">
        <v>503</v>
      </c>
      <c r="G820" s="3" t="s">
        <v>49</v>
      </c>
      <c r="H820" s="162">
        <f t="shared" si="385"/>
        <v>0</v>
      </c>
      <c r="I820" s="163">
        <f>I821</f>
        <v>0</v>
      </c>
      <c r="J820" s="163">
        <f t="shared" si="389"/>
        <v>0</v>
      </c>
      <c r="K820" s="163">
        <f t="shared" si="389"/>
        <v>0</v>
      </c>
      <c r="L820" s="163">
        <f t="shared" si="389"/>
        <v>0</v>
      </c>
    </row>
    <row r="821" spans="1:12" hidden="1">
      <c r="A821" s="14"/>
      <c r="B821" s="1" t="s">
        <v>52</v>
      </c>
      <c r="C821" s="1"/>
      <c r="D821" s="3" t="s">
        <v>20</v>
      </c>
      <c r="E821" s="3" t="s">
        <v>16</v>
      </c>
      <c r="F821" s="3" t="s">
        <v>503</v>
      </c>
      <c r="G821" s="3" t="s">
        <v>50</v>
      </c>
      <c r="H821" s="162">
        <f t="shared" si="354"/>
        <v>0</v>
      </c>
      <c r="I821" s="163">
        <f t="shared" ref="I821:L824" si="390">I822</f>
        <v>0</v>
      </c>
      <c r="J821" s="163">
        <f t="shared" si="390"/>
        <v>0</v>
      </c>
      <c r="K821" s="163">
        <f t="shared" si="390"/>
        <v>0</v>
      </c>
      <c r="L821" s="163">
        <f t="shared" si="390"/>
        <v>0</v>
      </c>
    </row>
    <row r="822" spans="1:12" ht="76.5" hidden="1">
      <c r="A822" s="11"/>
      <c r="B822" s="1" t="s">
        <v>53</v>
      </c>
      <c r="C822" s="1"/>
      <c r="D822" s="3" t="s">
        <v>20</v>
      </c>
      <c r="E822" s="3" t="s">
        <v>16</v>
      </c>
      <c r="F822" s="3" t="s">
        <v>503</v>
      </c>
      <c r="G822" s="3" t="s">
        <v>54</v>
      </c>
      <c r="H822" s="162">
        <f t="shared" si="354"/>
        <v>0</v>
      </c>
      <c r="I822" s="163">
        <v>0</v>
      </c>
      <c r="J822" s="163">
        <v>0</v>
      </c>
      <c r="K822" s="163">
        <v>0</v>
      </c>
      <c r="L822" s="163">
        <v>0</v>
      </c>
    </row>
    <row r="823" spans="1:12" ht="89.25" hidden="1">
      <c r="A823" s="11"/>
      <c r="B823" s="33" t="s">
        <v>499</v>
      </c>
      <c r="C823" s="19"/>
      <c r="D823" s="3" t="s">
        <v>20</v>
      </c>
      <c r="E823" s="3" t="s">
        <v>16</v>
      </c>
      <c r="F823" s="3" t="s">
        <v>500</v>
      </c>
      <c r="G823" s="3"/>
      <c r="H823" s="162">
        <f t="shared" si="354"/>
        <v>0</v>
      </c>
      <c r="I823" s="163">
        <f t="shared" si="390"/>
        <v>0</v>
      </c>
      <c r="J823" s="163">
        <f t="shared" si="390"/>
        <v>0</v>
      </c>
      <c r="K823" s="163">
        <f t="shared" si="390"/>
        <v>0</v>
      </c>
      <c r="L823" s="163">
        <f t="shared" si="390"/>
        <v>0</v>
      </c>
    </row>
    <row r="824" spans="1:12" ht="63.75" hidden="1">
      <c r="A824" s="11"/>
      <c r="B824" s="1" t="s">
        <v>51</v>
      </c>
      <c r="C824" s="1"/>
      <c r="D824" s="3" t="s">
        <v>20</v>
      </c>
      <c r="E824" s="3" t="s">
        <v>16</v>
      </c>
      <c r="F824" s="3" t="s">
        <v>500</v>
      </c>
      <c r="G824" s="3" t="s">
        <v>49</v>
      </c>
      <c r="H824" s="162">
        <f t="shared" si="354"/>
        <v>0</v>
      </c>
      <c r="I824" s="163">
        <f>I825</f>
        <v>0</v>
      </c>
      <c r="J824" s="163">
        <f t="shared" si="390"/>
        <v>0</v>
      </c>
      <c r="K824" s="163">
        <f t="shared" si="390"/>
        <v>0</v>
      </c>
      <c r="L824" s="163">
        <f t="shared" si="390"/>
        <v>0</v>
      </c>
    </row>
    <row r="825" spans="1:12" hidden="1">
      <c r="A825" s="14"/>
      <c r="B825" s="1" t="s">
        <v>52</v>
      </c>
      <c r="C825" s="1"/>
      <c r="D825" s="3" t="s">
        <v>20</v>
      </c>
      <c r="E825" s="3" t="s">
        <v>16</v>
      </c>
      <c r="F825" s="3" t="s">
        <v>500</v>
      </c>
      <c r="G825" s="3" t="s">
        <v>50</v>
      </c>
      <c r="H825" s="162">
        <f t="shared" si="354"/>
        <v>0</v>
      </c>
      <c r="I825" s="163">
        <f t="shared" ref="I825:L828" si="391">I826</f>
        <v>0</v>
      </c>
      <c r="J825" s="163">
        <f t="shared" si="391"/>
        <v>0</v>
      </c>
      <c r="K825" s="163">
        <f t="shared" si="391"/>
        <v>0</v>
      </c>
      <c r="L825" s="163">
        <f t="shared" si="391"/>
        <v>0</v>
      </c>
    </row>
    <row r="826" spans="1:12" ht="76.5" hidden="1">
      <c r="A826" s="11"/>
      <c r="B826" s="1" t="s">
        <v>53</v>
      </c>
      <c r="C826" s="1"/>
      <c r="D826" s="3" t="s">
        <v>20</v>
      </c>
      <c r="E826" s="3" t="s">
        <v>16</v>
      </c>
      <c r="F826" s="3" t="s">
        <v>500</v>
      </c>
      <c r="G826" s="3" t="s">
        <v>54</v>
      </c>
      <c r="H826" s="162">
        <f t="shared" si="354"/>
        <v>0</v>
      </c>
      <c r="I826" s="163">
        <v>0</v>
      </c>
      <c r="J826" s="163">
        <v>0</v>
      </c>
      <c r="K826" s="163">
        <v>0</v>
      </c>
      <c r="L826" s="163">
        <v>0</v>
      </c>
    </row>
    <row r="827" spans="1:12" ht="127.5" hidden="1">
      <c r="A827" s="11"/>
      <c r="B827" s="33" t="s">
        <v>501</v>
      </c>
      <c r="C827" s="19"/>
      <c r="D827" s="3" t="s">
        <v>20</v>
      </c>
      <c r="E827" s="3" t="s">
        <v>16</v>
      </c>
      <c r="F827" s="3" t="s">
        <v>502</v>
      </c>
      <c r="G827" s="3"/>
      <c r="H827" s="162">
        <f t="shared" si="354"/>
        <v>0</v>
      </c>
      <c r="I827" s="163">
        <f t="shared" si="391"/>
        <v>0</v>
      </c>
      <c r="J827" s="163">
        <f t="shared" si="391"/>
        <v>0</v>
      </c>
      <c r="K827" s="163">
        <f t="shared" si="391"/>
        <v>0</v>
      </c>
      <c r="L827" s="163">
        <f t="shared" si="391"/>
        <v>0</v>
      </c>
    </row>
    <row r="828" spans="1:12" ht="63.75" hidden="1">
      <c r="A828" s="11"/>
      <c r="B828" s="1" t="s">
        <v>51</v>
      </c>
      <c r="C828" s="1"/>
      <c r="D828" s="3" t="s">
        <v>20</v>
      </c>
      <c r="E828" s="3" t="s">
        <v>16</v>
      </c>
      <c r="F828" s="3" t="s">
        <v>502</v>
      </c>
      <c r="G828" s="3" t="s">
        <v>49</v>
      </c>
      <c r="H828" s="162">
        <f t="shared" si="354"/>
        <v>0</v>
      </c>
      <c r="I828" s="163">
        <f>I829</f>
        <v>0</v>
      </c>
      <c r="J828" s="163">
        <f t="shared" si="391"/>
        <v>0</v>
      </c>
      <c r="K828" s="163">
        <f t="shared" si="391"/>
        <v>0</v>
      </c>
      <c r="L828" s="163">
        <f t="shared" si="391"/>
        <v>0</v>
      </c>
    </row>
    <row r="829" spans="1:12" hidden="1">
      <c r="A829" s="14"/>
      <c r="B829" s="1" t="s">
        <v>52</v>
      </c>
      <c r="C829" s="1"/>
      <c r="D829" s="3" t="s">
        <v>20</v>
      </c>
      <c r="E829" s="3" t="s">
        <v>16</v>
      </c>
      <c r="F829" s="3" t="s">
        <v>502</v>
      </c>
      <c r="G829" s="3" t="s">
        <v>50</v>
      </c>
      <c r="H829" s="162">
        <f t="shared" si="354"/>
        <v>0</v>
      </c>
      <c r="I829" s="163">
        <f>I830</f>
        <v>0</v>
      </c>
      <c r="J829" s="163">
        <f t="shared" ref="J829:L829" si="392">J830</f>
        <v>0</v>
      </c>
      <c r="K829" s="163">
        <f t="shared" si="392"/>
        <v>0</v>
      </c>
      <c r="L829" s="163">
        <f t="shared" si="392"/>
        <v>0</v>
      </c>
    </row>
    <row r="830" spans="1:12" ht="76.5" hidden="1">
      <c r="A830" s="11"/>
      <c r="B830" s="1" t="s">
        <v>53</v>
      </c>
      <c r="C830" s="1"/>
      <c r="D830" s="3" t="s">
        <v>20</v>
      </c>
      <c r="E830" s="3" t="s">
        <v>16</v>
      </c>
      <c r="F830" s="3" t="s">
        <v>502</v>
      </c>
      <c r="G830" s="3" t="s">
        <v>54</v>
      </c>
      <c r="H830" s="162">
        <f>I830+J830+K830+L830</f>
        <v>0</v>
      </c>
      <c r="I830" s="163">
        <v>0</v>
      </c>
      <c r="J830" s="163">
        <v>0</v>
      </c>
      <c r="K830" s="163">
        <v>0</v>
      </c>
      <c r="L830" s="163">
        <v>0</v>
      </c>
    </row>
    <row r="831" spans="1:12" ht="63.75">
      <c r="A831" s="5"/>
      <c r="B831" s="1" t="s">
        <v>651</v>
      </c>
      <c r="C831" s="1"/>
      <c r="D831" s="3" t="s">
        <v>20</v>
      </c>
      <c r="E831" s="3" t="s">
        <v>16</v>
      </c>
      <c r="F831" s="3" t="s">
        <v>397</v>
      </c>
      <c r="G831" s="3"/>
      <c r="H831" s="162">
        <f>SUM(I831:L831)</f>
        <v>10</v>
      </c>
      <c r="I831" s="163">
        <f>I832</f>
        <v>10</v>
      </c>
      <c r="J831" s="163">
        <f t="shared" ref="J831:L833" si="393">J832</f>
        <v>0</v>
      </c>
      <c r="K831" s="163">
        <f t="shared" si="393"/>
        <v>0</v>
      </c>
      <c r="L831" s="163">
        <f t="shared" si="393"/>
        <v>0</v>
      </c>
    </row>
    <row r="832" spans="1:12" ht="63.75">
      <c r="A832" s="11"/>
      <c r="B832" s="1" t="s">
        <v>51</v>
      </c>
      <c r="C832" s="1"/>
      <c r="D832" s="3" t="s">
        <v>20</v>
      </c>
      <c r="E832" s="3" t="s">
        <v>16</v>
      </c>
      <c r="F832" s="3" t="s">
        <v>397</v>
      </c>
      <c r="G832" s="3" t="s">
        <v>49</v>
      </c>
      <c r="H832" s="162">
        <f t="shared" ref="H832" si="394">I832+J832+K832+L832</f>
        <v>10</v>
      </c>
      <c r="I832" s="163">
        <f>I833</f>
        <v>10</v>
      </c>
      <c r="J832" s="163">
        <f t="shared" si="393"/>
        <v>0</v>
      </c>
      <c r="K832" s="163">
        <f t="shared" si="393"/>
        <v>0</v>
      </c>
      <c r="L832" s="163">
        <f t="shared" si="393"/>
        <v>0</v>
      </c>
    </row>
    <row r="833" spans="1:12">
      <c r="A833" s="5"/>
      <c r="B833" s="1" t="s">
        <v>52</v>
      </c>
      <c r="C833" s="1"/>
      <c r="D833" s="3" t="s">
        <v>20</v>
      </c>
      <c r="E833" s="3" t="s">
        <v>16</v>
      </c>
      <c r="F833" s="3" t="s">
        <v>397</v>
      </c>
      <c r="G833" s="3" t="s">
        <v>50</v>
      </c>
      <c r="H833" s="162">
        <f>I833+J833+K833+L833</f>
        <v>10</v>
      </c>
      <c r="I833" s="163">
        <f>I834</f>
        <v>10</v>
      </c>
      <c r="J833" s="163">
        <f t="shared" si="393"/>
        <v>0</v>
      </c>
      <c r="K833" s="163">
        <f t="shared" si="393"/>
        <v>0</v>
      </c>
      <c r="L833" s="163">
        <f t="shared" si="393"/>
        <v>0</v>
      </c>
    </row>
    <row r="834" spans="1:12" ht="25.5">
      <c r="A834" s="13"/>
      <c r="B834" s="1" t="s">
        <v>55</v>
      </c>
      <c r="C834" s="1"/>
      <c r="D834" s="3" t="s">
        <v>20</v>
      </c>
      <c r="E834" s="3" t="s">
        <v>16</v>
      </c>
      <c r="F834" s="3" t="s">
        <v>397</v>
      </c>
      <c r="G834" s="3" t="s">
        <v>48</v>
      </c>
      <c r="H834" s="162">
        <f t="shared" ref="H834" si="395">I834+J834+K834+L834</f>
        <v>10</v>
      </c>
      <c r="I834" s="163">
        <f>10</f>
        <v>10</v>
      </c>
      <c r="J834" s="163">
        <v>0</v>
      </c>
      <c r="K834" s="163">
        <v>0</v>
      </c>
      <c r="L834" s="163">
        <v>0</v>
      </c>
    </row>
    <row r="835" spans="1:12" ht="38.25">
      <c r="A835" s="11"/>
      <c r="B835" s="1" t="s">
        <v>292</v>
      </c>
      <c r="C835" s="19"/>
      <c r="D835" s="3" t="s">
        <v>20</v>
      </c>
      <c r="E835" s="3" t="s">
        <v>16</v>
      </c>
      <c r="F835" s="3" t="s">
        <v>399</v>
      </c>
      <c r="G835" s="3"/>
      <c r="H835" s="162">
        <f>I835+J835+K835+L835</f>
        <v>7050</v>
      </c>
      <c r="I835" s="163">
        <f>I836+I840+I844</f>
        <v>7050</v>
      </c>
      <c r="J835" s="163">
        <f t="shared" ref="J835:L835" si="396">J836+J840+J844</f>
        <v>0</v>
      </c>
      <c r="K835" s="163">
        <f t="shared" si="396"/>
        <v>0</v>
      </c>
      <c r="L835" s="163">
        <f t="shared" si="396"/>
        <v>0</v>
      </c>
    </row>
    <row r="836" spans="1:12" ht="51" hidden="1">
      <c r="A836" s="11"/>
      <c r="B836" s="1" t="s">
        <v>291</v>
      </c>
      <c r="C836" s="1"/>
      <c r="D836" s="3" t="s">
        <v>20</v>
      </c>
      <c r="E836" s="3" t="s">
        <v>16</v>
      </c>
      <c r="F836" s="3" t="s">
        <v>391</v>
      </c>
      <c r="G836" s="3"/>
      <c r="H836" s="162">
        <f>SUM(I836:L836)</f>
        <v>0</v>
      </c>
      <c r="I836" s="163">
        <f t="shared" ref="I836:L836" si="397">I837</f>
        <v>0</v>
      </c>
      <c r="J836" s="163">
        <f t="shared" si="397"/>
        <v>0</v>
      </c>
      <c r="K836" s="163">
        <f t="shared" si="397"/>
        <v>0</v>
      </c>
      <c r="L836" s="163">
        <f t="shared" si="397"/>
        <v>0</v>
      </c>
    </row>
    <row r="837" spans="1:12" ht="63.75" hidden="1">
      <c r="A837" s="11"/>
      <c r="B837" s="1" t="s">
        <v>51</v>
      </c>
      <c r="C837" s="1"/>
      <c r="D837" s="3" t="s">
        <v>20</v>
      </c>
      <c r="E837" s="3" t="s">
        <v>16</v>
      </c>
      <c r="F837" s="3" t="s">
        <v>391</v>
      </c>
      <c r="G837" s="3" t="s">
        <v>49</v>
      </c>
      <c r="H837" s="162">
        <f>I837+J837+K837+L837</f>
        <v>0</v>
      </c>
      <c r="I837" s="163">
        <v>0</v>
      </c>
      <c r="J837" s="163">
        <v>0</v>
      </c>
      <c r="K837" s="163">
        <v>0</v>
      </c>
      <c r="L837" s="163">
        <v>0</v>
      </c>
    </row>
    <row r="838" spans="1:12" hidden="1">
      <c r="A838" s="14"/>
      <c r="B838" s="1" t="s">
        <v>52</v>
      </c>
      <c r="C838" s="1"/>
      <c r="D838" s="3" t="s">
        <v>20</v>
      </c>
      <c r="E838" s="3" t="s">
        <v>16</v>
      </c>
      <c r="F838" s="3" t="s">
        <v>391</v>
      </c>
      <c r="G838" s="3" t="s">
        <v>50</v>
      </c>
      <c r="H838" s="162">
        <f t="shared" si="354"/>
        <v>0</v>
      </c>
      <c r="I838" s="163">
        <f t="shared" ref="I838:L841" si="398">I839</f>
        <v>0</v>
      </c>
      <c r="J838" s="163">
        <f t="shared" si="398"/>
        <v>0</v>
      </c>
      <c r="K838" s="163">
        <f t="shared" si="398"/>
        <v>0</v>
      </c>
      <c r="L838" s="163">
        <f t="shared" si="398"/>
        <v>0</v>
      </c>
    </row>
    <row r="839" spans="1:12" ht="25.5" hidden="1">
      <c r="A839" s="11"/>
      <c r="B839" s="1" t="s">
        <v>55</v>
      </c>
      <c r="C839" s="1"/>
      <c r="D839" s="3" t="s">
        <v>20</v>
      </c>
      <c r="E839" s="3" t="s">
        <v>16</v>
      </c>
      <c r="F839" s="3" t="s">
        <v>391</v>
      </c>
      <c r="G839" s="3" t="s">
        <v>48</v>
      </c>
      <c r="H839" s="162">
        <f t="shared" si="354"/>
        <v>0</v>
      </c>
      <c r="I839" s="163">
        <f t="shared" si="398"/>
        <v>0</v>
      </c>
      <c r="J839" s="163">
        <f t="shared" si="398"/>
        <v>0</v>
      </c>
      <c r="K839" s="163">
        <f t="shared" si="398"/>
        <v>0</v>
      </c>
      <c r="L839" s="163">
        <f t="shared" si="398"/>
        <v>0</v>
      </c>
    </row>
    <row r="840" spans="1:12" ht="165.75" hidden="1">
      <c r="A840" s="11"/>
      <c r="B840" s="33" t="s">
        <v>504</v>
      </c>
      <c r="C840" s="19"/>
      <c r="D840" s="3" t="s">
        <v>20</v>
      </c>
      <c r="E840" s="3" t="s">
        <v>16</v>
      </c>
      <c r="F840" s="3" t="s">
        <v>505</v>
      </c>
      <c r="G840" s="3"/>
      <c r="H840" s="162">
        <f t="shared" si="354"/>
        <v>0</v>
      </c>
      <c r="I840" s="163">
        <f>I841</f>
        <v>0</v>
      </c>
      <c r="J840" s="163">
        <f t="shared" si="398"/>
        <v>0</v>
      </c>
      <c r="K840" s="163">
        <f t="shared" si="398"/>
        <v>0</v>
      </c>
      <c r="L840" s="163">
        <f t="shared" si="398"/>
        <v>0</v>
      </c>
    </row>
    <row r="841" spans="1:12" ht="63.75" hidden="1">
      <c r="A841" s="11"/>
      <c r="B841" s="1" t="s">
        <v>51</v>
      </c>
      <c r="C841" s="1"/>
      <c r="D841" s="3" t="s">
        <v>20</v>
      </c>
      <c r="E841" s="3" t="s">
        <v>16</v>
      </c>
      <c r="F841" s="3" t="s">
        <v>505</v>
      </c>
      <c r="G841" s="3" t="s">
        <v>49</v>
      </c>
      <c r="H841" s="162">
        <f t="shared" si="354"/>
        <v>0</v>
      </c>
      <c r="I841" s="163">
        <f>I842</f>
        <v>0</v>
      </c>
      <c r="J841" s="163">
        <f t="shared" si="398"/>
        <v>0</v>
      </c>
      <c r="K841" s="163">
        <f t="shared" si="398"/>
        <v>0</v>
      </c>
      <c r="L841" s="163">
        <f t="shared" si="398"/>
        <v>0</v>
      </c>
    </row>
    <row r="842" spans="1:12" hidden="1">
      <c r="A842" s="5"/>
      <c r="B842" s="1" t="s">
        <v>52</v>
      </c>
      <c r="C842" s="1"/>
      <c r="D842" s="3" t="s">
        <v>20</v>
      </c>
      <c r="E842" s="3" t="s">
        <v>16</v>
      </c>
      <c r="F842" s="3" t="s">
        <v>505</v>
      </c>
      <c r="G842" s="3" t="s">
        <v>50</v>
      </c>
      <c r="H842" s="162">
        <f>I842+J842+K842+L842</f>
        <v>0</v>
      </c>
      <c r="I842" s="163">
        <f>I843</f>
        <v>0</v>
      </c>
      <c r="J842" s="163">
        <f t="shared" ref="J842:L842" si="399">J843</f>
        <v>0</v>
      </c>
      <c r="K842" s="163">
        <f t="shared" si="399"/>
        <v>0</v>
      </c>
      <c r="L842" s="163">
        <f t="shared" si="399"/>
        <v>0</v>
      </c>
    </row>
    <row r="843" spans="1:12" ht="25.5" hidden="1">
      <c r="A843" s="13"/>
      <c r="B843" s="1" t="s">
        <v>55</v>
      </c>
      <c r="C843" s="1"/>
      <c r="D843" s="3" t="s">
        <v>20</v>
      </c>
      <c r="E843" s="3" t="s">
        <v>16</v>
      </c>
      <c r="F843" s="3" t="s">
        <v>505</v>
      </c>
      <c r="G843" s="3" t="s">
        <v>48</v>
      </c>
      <c r="H843" s="162">
        <f t="shared" ref="H843:H935" si="400">I843+J843+K843+L843</f>
        <v>0</v>
      </c>
      <c r="I843" s="163">
        <v>0</v>
      </c>
      <c r="J843" s="163">
        <v>0</v>
      </c>
      <c r="K843" s="163">
        <v>0</v>
      </c>
      <c r="L843" s="163">
        <v>0</v>
      </c>
    </row>
    <row r="844" spans="1:12" ht="63.75">
      <c r="A844" s="5"/>
      <c r="B844" s="1" t="s">
        <v>651</v>
      </c>
      <c r="C844" s="1"/>
      <c r="D844" s="3" t="s">
        <v>20</v>
      </c>
      <c r="E844" s="3" t="s">
        <v>16</v>
      </c>
      <c r="F844" s="3" t="s">
        <v>567</v>
      </c>
      <c r="G844" s="3"/>
      <c r="H844" s="162">
        <f>SUM(I844:L844)</f>
        <v>7050</v>
      </c>
      <c r="I844" s="163">
        <f>I845</f>
        <v>7050</v>
      </c>
      <c r="J844" s="163">
        <f t="shared" ref="J844:L846" si="401">J845</f>
        <v>0</v>
      </c>
      <c r="K844" s="163">
        <f t="shared" ref="K844" si="402">K845</f>
        <v>0</v>
      </c>
      <c r="L844" s="163">
        <f t="shared" ref="L844" si="403">L845</f>
        <v>0</v>
      </c>
    </row>
    <row r="845" spans="1:12" ht="63.75">
      <c r="A845" s="11"/>
      <c r="B845" s="1" t="s">
        <v>51</v>
      </c>
      <c r="C845" s="1"/>
      <c r="D845" s="3" t="s">
        <v>20</v>
      </c>
      <c r="E845" s="3" t="s">
        <v>16</v>
      </c>
      <c r="F845" s="3" t="s">
        <v>567</v>
      </c>
      <c r="G845" s="3" t="s">
        <v>49</v>
      </c>
      <c r="H845" s="162">
        <f t="shared" ref="H845" si="404">I845+J845+K845+L845</f>
        <v>7050</v>
      </c>
      <c r="I845" s="163">
        <f>I846</f>
        <v>7050</v>
      </c>
      <c r="J845" s="163">
        <f t="shared" si="401"/>
        <v>0</v>
      </c>
      <c r="K845" s="163">
        <f t="shared" si="401"/>
        <v>0</v>
      </c>
      <c r="L845" s="163">
        <f t="shared" si="401"/>
        <v>0</v>
      </c>
    </row>
    <row r="846" spans="1:12">
      <c r="A846" s="5"/>
      <c r="B846" s="1" t="s">
        <v>52</v>
      </c>
      <c r="C846" s="1"/>
      <c r="D846" s="3" t="s">
        <v>20</v>
      </c>
      <c r="E846" s="3" t="s">
        <v>16</v>
      </c>
      <c r="F846" s="3" t="s">
        <v>567</v>
      </c>
      <c r="G846" s="3" t="s">
        <v>50</v>
      </c>
      <c r="H846" s="162">
        <f>I846+J846+K846+L846</f>
        <v>7050</v>
      </c>
      <c r="I846" s="163">
        <f>I847</f>
        <v>7050</v>
      </c>
      <c r="J846" s="163">
        <f t="shared" si="401"/>
        <v>0</v>
      </c>
      <c r="K846" s="163">
        <f t="shared" si="401"/>
        <v>0</v>
      </c>
      <c r="L846" s="163">
        <f t="shared" si="401"/>
        <v>0</v>
      </c>
    </row>
    <row r="847" spans="1:12" ht="25.5">
      <c r="A847" s="13"/>
      <c r="B847" s="1" t="s">
        <v>55</v>
      </c>
      <c r="C847" s="1"/>
      <c r="D847" s="3" t="s">
        <v>20</v>
      </c>
      <c r="E847" s="3" t="s">
        <v>16</v>
      </c>
      <c r="F847" s="3" t="s">
        <v>567</v>
      </c>
      <c r="G847" s="3" t="s">
        <v>48</v>
      </c>
      <c r="H847" s="162">
        <f t="shared" ref="H847" si="405">I847+J847+K847+L847</f>
        <v>7050</v>
      </c>
      <c r="I847" s="163">
        <f>7050</f>
        <v>7050</v>
      </c>
      <c r="J847" s="163">
        <v>0</v>
      </c>
      <c r="K847" s="163">
        <v>0</v>
      </c>
      <c r="L847" s="163">
        <v>0</v>
      </c>
    </row>
    <row r="848" spans="1:12" ht="38.25" hidden="1">
      <c r="A848" s="11"/>
      <c r="B848" s="1" t="s">
        <v>108</v>
      </c>
      <c r="C848" s="6"/>
      <c r="D848" s="9" t="s">
        <v>20</v>
      </c>
      <c r="E848" s="9" t="s">
        <v>16</v>
      </c>
      <c r="F848" s="9" t="s">
        <v>393</v>
      </c>
      <c r="G848" s="4"/>
      <c r="H848" s="162">
        <f t="shared" si="400"/>
        <v>0</v>
      </c>
      <c r="I848" s="163">
        <f>I849</f>
        <v>0</v>
      </c>
      <c r="J848" s="163">
        <f t="shared" ref="J848:L848" si="406">J849</f>
        <v>0</v>
      </c>
      <c r="K848" s="163">
        <f t="shared" si="406"/>
        <v>0</v>
      </c>
      <c r="L848" s="163">
        <f t="shared" si="406"/>
        <v>0</v>
      </c>
    </row>
    <row r="849" spans="1:12" ht="51" hidden="1">
      <c r="A849" s="11"/>
      <c r="B849" s="1" t="s">
        <v>128</v>
      </c>
      <c r="C849" s="30"/>
      <c r="D849" s="3" t="s">
        <v>20</v>
      </c>
      <c r="E849" s="3" t="s">
        <v>16</v>
      </c>
      <c r="F849" s="3" t="s">
        <v>395</v>
      </c>
      <c r="G849" s="3"/>
      <c r="H849" s="162">
        <f t="shared" si="400"/>
        <v>0</v>
      </c>
      <c r="I849" s="163">
        <f>I850</f>
        <v>0</v>
      </c>
      <c r="J849" s="163">
        <f>J850</f>
        <v>0</v>
      </c>
      <c r="K849" s="163">
        <f>K850</f>
        <v>0</v>
      </c>
      <c r="L849" s="163">
        <f>L850</f>
        <v>0</v>
      </c>
    </row>
    <row r="850" spans="1:12" ht="63.75" hidden="1">
      <c r="A850" s="11"/>
      <c r="B850" s="1" t="s">
        <v>51</v>
      </c>
      <c r="C850" s="1"/>
      <c r="D850" s="3" t="s">
        <v>20</v>
      </c>
      <c r="E850" s="3" t="s">
        <v>16</v>
      </c>
      <c r="F850" s="3" t="s">
        <v>395</v>
      </c>
      <c r="G850" s="3" t="s">
        <v>49</v>
      </c>
      <c r="H850" s="162">
        <f t="shared" si="400"/>
        <v>0</v>
      </c>
      <c r="I850" s="163">
        <f>I851</f>
        <v>0</v>
      </c>
      <c r="J850" s="164">
        <v>0</v>
      </c>
      <c r="K850" s="164">
        <v>0</v>
      </c>
      <c r="L850" s="164">
        <v>0</v>
      </c>
    </row>
    <row r="851" spans="1:12" hidden="1">
      <c r="A851" s="5"/>
      <c r="B851" s="1" t="s">
        <v>52</v>
      </c>
      <c r="C851" s="1"/>
      <c r="D851" s="3" t="s">
        <v>20</v>
      </c>
      <c r="E851" s="3" t="s">
        <v>16</v>
      </c>
      <c r="F851" s="3" t="s">
        <v>395</v>
      </c>
      <c r="G851" s="3" t="s">
        <v>50</v>
      </c>
      <c r="H851" s="162">
        <f>I851+J851+K851+L851</f>
        <v>0</v>
      </c>
      <c r="I851" s="163">
        <f>I852++I891</f>
        <v>0</v>
      </c>
      <c r="J851" s="163">
        <f t="shared" ref="J851:L851" si="407">J852++J891</f>
        <v>0</v>
      </c>
      <c r="K851" s="163">
        <f t="shared" si="407"/>
        <v>0</v>
      </c>
      <c r="L851" s="163">
        <f t="shared" si="407"/>
        <v>0</v>
      </c>
    </row>
    <row r="852" spans="1:12" ht="25.5" hidden="1">
      <c r="A852" s="11"/>
      <c r="B852" s="1" t="s">
        <v>55</v>
      </c>
      <c r="C852" s="1"/>
      <c r="D852" s="3" t="s">
        <v>20</v>
      </c>
      <c r="E852" s="3" t="s">
        <v>16</v>
      </c>
      <c r="F852" s="3" t="s">
        <v>395</v>
      </c>
      <c r="G852" s="3" t="s">
        <v>48</v>
      </c>
      <c r="H852" s="162">
        <f t="shared" ref="H852" si="408">I852+J852+K852+L852</f>
        <v>0</v>
      </c>
      <c r="I852" s="163"/>
      <c r="J852" s="163">
        <f>J853+J874+J879+J884</f>
        <v>0</v>
      </c>
      <c r="K852" s="163">
        <f>K853+K874+K879+K884</f>
        <v>0</v>
      </c>
      <c r="L852" s="163">
        <v>0</v>
      </c>
    </row>
    <row r="853" spans="1:12">
      <c r="A853" s="5"/>
      <c r="B853" s="1" t="s">
        <v>460</v>
      </c>
      <c r="C853" s="1"/>
      <c r="D853" s="3" t="s">
        <v>20</v>
      </c>
      <c r="E853" s="3" t="s">
        <v>16</v>
      </c>
      <c r="F853" s="3" t="s">
        <v>248</v>
      </c>
      <c r="G853" s="3"/>
      <c r="H853" s="162">
        <f>SUM(I853:L853)</f>
        <v>212.1</v>
      </c>
      <c r="I853" s="163">
        <f t="shared" ref="I853:L856" si="409">I854</f>
        <v>0</v>
      </c>
      <c r="J853" s="163">
        <f t="shared" ref="J853:J855" si="410">J854</f>
        <v>0</v>
      </c>
      <c r="K853" s="163">
        <f t="shared" ref="K853:K855" si="411">K854</f>
        <v>0</v>
      </c>
      <c r="L853" s="163">
        <f>L854</f>
        <v>212.1</v>
      </c>
    </row>
    <row r="854" spans="1:12" ht="51">
      <c r="A854" s="5"/>
      <c r="B854" s="1" t="s">
        <v>649</v>
      </c>
      <c r="C854" s="1"/>
      <c r="D854" s="3" t="s">
        <v>20</v>
      </c>
      <c r="E854" s="3" t="s">
        <v>16</v>
      </c>
      <c r="F854" s="3" t="s">
        <v>650</v>
      </c>
      <c r="G854" s="3"/>
      <c r="H854" s="162">
        <f>SUM(I854:L854)</f>
        <v>212.1</v>
      </c>
      <c r="I854" s="163">
        <f t="shared" si="409"/>
        <v>0</v>
      </c>
      <c r="J854" s="163">
        <f t="shared" si="410"/>
        <v>0</v>
      </c>
      <c r="K854" s="163">
        <f t="shared" si="411"/>
        <v>0</v>
      </c>
      <c r="L854" s="163">
        <f>L855</f>
        <v>212.1</v>
      </c>
    </row>
    <row r="855" spans="1:12" ht="63.75">
      <c r="A855" s="11"/>
      <c r="B855" s="1" t="s">
        <v>51</v>
      </c>
      <c r="C855" s="1"/>
      <c r="D855" s="3" t="s">
        <v>20</v>
      </c>
      <c r="E855" s="3" t="s">
        <v>16</v>
      </c>
      <c r="F855" s="3" t="s">
        <v>650</v>
      </c>
      <c r="G855" s="3" t="s">
        <v>49</v>
      </c>
      <c r="H855" s="162">
        <f>I855+J855+K855+L855</f>
        <v>212.1</v>
      </c>
      <c r="I855" s="163">
        <f t="shared" si="409"/>
        <v>0</v>
      </c>
      <c r="J855" s="163">
        <f t="shared" si="410"/>
        <v>0</v>
      </c>
      <c r="K855" s="163">
        <f t="shared" si="411"/>
        <v>0</v>
      </c>
      <c r="L855" s="163">
        <f>L856</f>
        <v>212.1</v>
      </c>
    </row>
    <row r="856" spans="1:12">
      <c r="A856" s="14"/>
      <c r="B856" s="1" t="s">
        <v>52</v>
      </c>
      <c r="C856" s="1"/>
      <c r="D856" s="3" t="s">
        <v>20</v>
      </c>
      <c r="E856" s="3" t="s">
        <v>16</v>
      </c>
      <c r="F856" s="3" t="s">
        <v>650</v>
      </c>
      <c r="G856" s="3" t="s">
        <v>50</v>
      </c>
      <c r="H856" s="162">
        <f t="shared" ref="H856:H857" si="412">I856+J856+K856+L856</f>
        <v>212.1</v>
      </c>
      <c r="I856" s="163">
        <f t="shared" si="409"/>
        <v>0</v>
      </c>
      <c r="J856" s="163">
        <f t="shared" si="409"/>
        <v>0</v>
      </c>
      <c r="K856" s="163">
        <f t="shared" si="409"/>
        <v>0</v>
      </c>
      <c r="L856" s="163">
        <f t="shared" si="409"/>
        <v>212.1</v>
      </c>
    </row>
    <row r="857" spans="1:12" ht="25.5">
      <c r="A857" s="11"/>
      <c r="B857" s="1" t="s">
        <v>55</v>
      </c>
      <c r="C857" s="1"/>
      <c r="D857" s="3" t="s">
        <v>20</v>
      </c>
      <c r="E857" s="3" t="s">
        <v>16</v>
      </c>
      <c r="F857" s="3" t="s">
        <v>650</v>
      </c>
      <c r="G857" s="3" t="s">
        <v>48</v>
      </c>
      <c r="H857" s="162">
        <f t="shared" si="412"/>
        <v>212.1</v>
      </c>
      <c r="I857" s="163">
        <v>0</v>
      </c>
      <c r="J857" s="163">
        <v>0</v>
      </c>
      <c r="K857" s="163">
        <v>0</v>
      </c>
      <c r="L857" s="163">
        <f>212.1</f>
        <v>212.1</v>
      </c>
    </row>
    <row r="858" spans="1:12" ht="25.5">
      <c r="A858" s="13"/>
      <c r="B858" s="6" t="s">
        <v>31</v>
      </c>
      <c r="C858" s="6"/>
      <c r="D858" s="4" t="s">
        <v>20</v>
      </c>
      <c r="E858" s="4" t="s">
        <v>20</v>
      </c>
      <c r="F858" s="4"/>
      <c r="G858" s="4"/>
      <c r="H858" s="162">
        <f>SUM(I858:L858)</f>
        <v>356.9</v>
      </c>
      <c r="I858" s="162">
        <f>I859+I881</f>
        <v>1242.4000000000001</v>
      </c>
      <c r="J858" s="162">
        <f t="shared" ref="J858:L858" si="413">J859+J881</f>
        <v>0</v>
      </c>
      <c r="K858" s="162">
        <f t="shared" si="413"/>
        <v>-885.50000000000011</v>
      </c>
      <c r="L858" s="162">
        <f t="shared" si="413"/>
        <v>0</v>
      </c>
    </row>
    <row r="859" spans="1:12" ht="38.25">
      <c r="A859" s="14"/>
      <c r="B859" s="32" t="s">
        <v>290</v>
      </c>
      <c r="C859" s="31"/>
      <c r="D859" s="3" t="s">
        <v>20</v>
      </c>
      <c r="E859" s="3" t="s">
        <v>20</v>
      </c>
      <c r="F859" s="3" t="s">
        <v>386</v>
      </c>
      <c r="G859" s="4"/>
      <c r="H859" s="162">
        <f t="shared" si="400"/>
        <v>244.89999999999998</v>
      </c>
      <c r="I859" s="163">
        <f>I860</f>
        <v>1130.4000000000001</v>
      </c>
      <c r="J859" s="163">
        <f t="shared" ref="J859:L859" si="414">J860</f>
        <v>0</v>
      </c>
      <c r="K859" s="163">
        <f t="shared" si="414"/>
        <v>-885.50000000000011</v>
      </c>
      <c r="L859" s="163">
        <f t="shared" si="414"/>
        <v>0</v>
      </c>
    </row>
    <row r="860" spans="1:12" ht="38.25">
      <c r="A860" s="11"/>
      <c r="B860" s="32" t="s">
        <v>296</v>
      </c>
      <c r="C860" s="31"/>
      <c r="D860" s="3" t="s">
        <v>20</v>
      </c>
      <c r="E860" s="3" t="s">
        <v>20</v>
      </c>
      <c r="F860" s="3" t="s">
        <v>401</v>
      </c>
      <c r="G860" s="4"/>
      <c r="H860" s="162">
        <f t="shared" si="400"/>
        <v>244.89999999999998</v>
      </c>
      <c r="I860" s="163">
        <f>I861+I867+I871+I875</f>
        <v>1130.4000000000001</v>
      </c>
      <c r="J860" s="163">
        <f t="shared" ref="J860:L860" si="415">J861+J867+J871+J875</f>
        <v>0</v>
      </c>
      <c r="K860" s="163">
        <f t="shared" si="415"/>
        <v>-885.50000000000011</v>
      </c>
      <c r="L860" s="163">
        <f t="shared" si="415"/>
        <v>0</v>
      </c>
    </row>
    <row r="861" spans="1:12" ht="130.5" customHeight="1">
      <c r="A861" s="11"/>
      <c r="B861" s="35" t="s">
        <v>508</v>
      </c>
      <c r="C861" s="19"/>
      <c r="D861" s="3" t="s">
        <v>20</v>
      </c>
      <c r="E861" s="3" t="s">
        <v>20</v>
      </c>
      <c r="F861" s="3" t="s">
        <v>509</v>
      </c>
      <c r="G861" s="4"/>
      <c r="H861" s="162">
        <f t="shared" si="400"/>
        <v>244.9</v>
      </c>
      <c r="I861" s="163">
        <f t="shared" ref="I861:K861" si="416">I862</f>
        <v>0</v>
      </c>
      <c r="J861" s="163">
        <f t="shared" si="416"/>
        <v>0</v>
      </c>
      <c r="K861" s="163">
        <f t="shared" si="416"/>
        <v>244.9</v>
      </c>
      <c r="L861" s="163">
        <f>L862</f>
        <v>0</v>
      </c>
    </row>
    <row r="862" spans="1:12" ht="63.75">
      <c r="A862" s="11"/>
      <c r="B862" s="1" t="s">
        <v>51</v>
      </c>
      <c r="C862" s="1"/>
      <c r="D862" s="3" t="s">
        <v>20</v>
      </c>
      <c r="E862" s="3" t="s">
        <v>20</v>
      </c>
      <c r="F862" s="3" t="s">
        <v>509</v>
      </c>
      <c r="G862" s="3" t="s">
        <v>49</v>
      </c>
      <c r="H862" s="162">
        <f t="shared" si="400"/>
        <v>244.9</v>
      </c>
      <c r="I862" s="163">
        <f t="shared" ref="I862:J862" si="417">I863+I865</f>
        <v>0</v>
      </c>
      <c r="J862" s="163">
        <f t="shared" si="417"/>
        <v>0</v>
      </c>
      <c r="K862" s="163">
        <f>K863+K865</f>
        <v>244.9</v>
      </c>
      <c r="L862" s="163">
        <f>L863+L865</f>
        <v>0</v>
      </c>
    </row>
    <row r="863" spans="1:12">
      <c r="A863" s="11"/>
      <c r="B863" s="1" t="s">
        <v>52</v>
      </c>
      <c r="C863" s="1"/>
      <c r="D863" s="3" t="s">
        <v>20</v>
      </c>
      <c r="E863" s="3" t="s">
        <v>20</v>
      </c>
      <c r="F863" s="3" t="s">
        <v>509</v>
      </c>
      <c r="G863" s="3" t="s">
        <v>50</v>
      </c>
      <c r="H863" s="162">
        <f t="shared" si="400"/>
        <v>244.9</v>
      </c>
      <c r="I863" s="163">
        <f>I864</f>
        <v>0</v>
      </c>
      <c r="J863" s="163">
        <f t="shared" ref="J863:L863" si="418">J864</f>
        <v>0</v>
      </c>
      <c r="K863" s="163">
        <f t="shared" si="418"/>
        <v>244.9</v>
      </c>
      <c r="L863" s="163">
        <f t="shared" si="418"/>
        <v>0</v>
      </c>
    </row>
    <row r="864" spans="1:12" ht="25.5">
      <c r="A864" s="11"/>
      <c r="B864" s="1" t="s">
        <v>55</v>
      </c>
      <c r="C864" s="1"/>
      <c r="D864" s="3" t="s">
        <v>20</v>
      </c>
      <c r="E864" s="3" t="s">
        <v>20</v>
      </c>
      <c r="F864" s="3" t="s">
        <v>509</v>
      </c>
      <c r="G864" s="3" t="s">
        <v>48</v>
      </c>
      <c r="H864" s="162">
        <f t="shared" si="400"/>
        <v>244.9</v>
      </c>
      <c r="I864" s="163">
        <v>0</v>
      </c>
      <c r="J864" s="163">
        <v>0</v>
      </c>
      <c r="K864" s="163">
        <f>244.9</f>
        <v>244.9</v>
      </c>
      <c r="L864" s="163">
        <v>0</v>
      </c>
    </row>
    <row r="865" spans="1:14">
      <c r="A865" s="11"/>
      <c r="B865" s="1" t="s">
        <v>68</v>
      </c>
      <c r="C865" s="30"/>
      <c r="D865" s="3" t="s">
        <v>20</v>
      </c>
      <c r="E865" s="3" t="s">
        <v>20</v>
      </c>
      <c r="F865" s="3" t="s">
        <v>509</v>
      </c>
      <c r="G865" s="3" t="s">
        <v>66</v>
      </c>
      <c r="H865" s="162">
        <f t="shared" si="400"/>
        <v>0</v>
      </c>
      <c r="I865" s="163">
        <f t="shared" ref="I865:L871" si="419">I866</f>
        <v>0</v>
      </c>
      <c r="J865" s="163">
        <f t="shared" si="419"/>
        <v>0</v>
      </c>
      <c r="K865" s="163">
        <f>K866</f>
        <v>0</v>
      </c>
      <c r="L865" s="163">
        <f>L866</f>
        <v>0</v>
      </c>
    </row>
    <row r="866" spans="1:14" ht="25.5">
      <c r="A866" s="11"/>
      <c r="B866" s="1" t="s">
        <v>86</v>
      </c>
      <c r="C866" s="30"/>
      <c r="D866" s="3" t="s">
        <v>20</v>
      </c>
      <c r="E866" s="3" t="s">
        <v>20</v>
      </c>
      <c r="F866" s="3" t="s">
        <v>509</v>
      </c>
      <c r="G866" s="3" t="s">
        <v>84</v>
      </c>
      <c r="H866" s="162">
        <f>SUM(I866:L866)</f>
        <v>0</v>
      </c>
      <c r="I866" s="163">
        <f t="shared" si="419"/>
        <v>0</v>
      </c>
      <c r="J866" s="163">
        <f t="shared" si="419"/>
        <v>0</v>
      </c>
      <c r="K866" s="163">
        <v>0</v>
      </c>
      <c r="L866" s="163">
        <f>L867</f>
        <v>0</v>
      </c>
    </row>
    <row r="867" spans="1:14" ht="111" customHeight="1">
      <c r="A867" s="11"/>
      <c r="B867" s="39" t="s">
        <v>568</v>
      </c>
      <c r="C867" s="1"/>
      <c r="D867" s="3" t="s">
        <v>20</v>
      </c>
      <c r="E867" s="3" t="s">
        <v>20</v>
      </c>
      <c r="F867" s="3" t="s">
        <v>510</v>
      </c>
      <c r="G867" s="3"/>
      <c r="H867" s="162">
        <f t="shared" si="400"/>
        <v>-1130.4000000000001</v>
      </c>
      <c r="I867" s="163">
        <f t="shared" si="419"/>
        <v>0</v>
      </c>
      <c r="J867" s="163">
        <f t="shared" si="419"/>
        <v>0</v>
      </c>
      <c r="K867" s="163">
        <f t="shared" si="419"/>
        <v>-1130.4000000000001</v>
      </c>
      <c r="L867" s="163">
        <f t="shared" si="419"/>
        <v>0</v>
      </c>
      <c r="N867" s="41"/>
    </row>
    <row r="868" spans="1:14" ht="63.75">
      <c r="A868" s="11"/>
      <c r="B868" s="1" t="s">
        <v>51</v>
      </c>
      <c r="C868" s="1"/>
      <c r="D868" s="3" t="s">
        <v>20</v>
      </c>
      <c r="E868" s="3" t="s">
        <v>20</v>
      </c>
      <c r="F868" s="3" t="s">
        <v>510</v>
      </c>
      <c r="G868" s="3" t="s">
        <v>49</v>
      </c>
      <c r="H868" s="162">
        <f t="shared" si="400"/>
        <v>-1130.4000000000001</v>
      </c>
      <c r="I868" s="163">
        <v>0</v>
      </c>
      <c r="J868" s="163">
        <v>0</v>
      </c>
      <c r="K868" s="163">
        <f>K869</f>
        <v>-1130.4000000000001</v>
      </c>
      <c r="L868" s="163">
        <v>0</v>
      </c>
    </row>
    <row r="869" spans="1:14">
      <c r="A869" s="11"/>
      <c r="B869" s="1" t="s">
        <v>52</v>
      </c>
      <c r="C869" s="1"/>
      <c r="D869" s="3" t="s">
        <v>20</v>
      </c>
      <c r="E869" s="3" t="s">
        <v>20</v>
      </c>
      <c r="F869" s="3" t="s">
        <v>510</v>
      </c>
      <c r="G869" s="3" t="s">
        <v>50</v>
      </c>
      <c r="H869" s="162">
        <f t="shared" si="400"/>
        <v>-1130.4000000000001</v>
      </c>
      <c r="I869" s="163">
        <f>I870</f>
        <v>0</v>
      </c>
      <c r="J869" s="163">
        <f t="shared" ref="J869:L870" si="420">J870</f>
        <v>0</v>
      </c>
      <c r="K869" s="163">
        <f t="shared" si="420"/>
        <v>-1130.4000000000001</v>
      </c>
      <c r="L869" s="163">
        <f t="shared" si="420"/>
        <v>0</v>
      </c>
    </row>
    <row r="870" spans="1:14" ht="25.5">
      <c r="A870" s="11"/>
      <c r="B870" s="1" t="s">
        <v>55</v>
      </c>
      <c r="C870" s="1"/>
      <c r="D870" s="3" t="s">
        <v>20</v>
      </c>
      <c r="E870" s="3" t="s">
        <v>20</v>
      </c>
      <c r="F870" s="3" t="s">
        <v>510</v>
      </c>
      <c r="G870" s="3" t="s">
        <v>48</v>
      </c>
      <c r="H870" s="162">
        <f>SUM(I870:L870)</f>
        <v>-1130.4000000000001</v>
      </c>
      <c r="I870" s="163">
        <v>0</v>
      </c>
      <c r="J870" s="163">
        <f t="shared" si="420"/>
        <v>0</v>
      </c>
      <c r="K870" s="163">
        <f>-1130.4</f>
        <v>-1130.4000000000001</v>
      </c>
      <c r="L870" s="163">
        <f t="shared" si="420"/>
        <v>0</v>
      </c>
    </row>
    <row r="871" spans="1:14" ht="76.5">
      <c r="A871" s="11"/>
      <c r="B871" s="39" t="s">
        <v>569</v>
      </c>
      <c r="C871" s="1"/>
      <c r="D871" s="3" t="s">
        <v>20</v>
      </c>
      <c r="E871" s="3" t="s">
        <v>20</v>
      </c>
      <c r="F871" s="3" t="s">
        <v>607</v>
      </c>
      <c r="G871" s="3"/>
      <c r="H871" s="162">
        <f t="shared" si="400"/>
        <v>1130.4000000000001</v>
      </c>
      <c r="I871" s="163">
        <f t="shared" si="419"/>
        <v>1130.4000000000001</v>
      </c>
      <c r="J871" s="163">
        <f t="shared" si="419"/>
        <v>0</v>
      </c>
      <c r="K871" s="163">
        <f t="shared" si="419"/>
        <v>0</v>
      </c>
      <c r="L871" s="163">
        <f t="shared" si="419"/>
        <v>0</v>
      </c>
    </row>
    <row r="872" spans="1:14" ht="63.75">
      <c r="A872" s="11"/>
      <c r="B872" s="1" t="s">
        <v>51</v>
      </c>
      <c r="C872" s="1"/>
      <c r="D872" s="3" t="s">
        <v>20</v>
      </c>
      <c r="E872" s="3" t="s">
        <v>20</v>
      </c>
      <c r="F872" s="3" t="s">
        <v>607</v>
      </c>
      <c r="G872" s="3" t="s">
        <v>49</v>
      </c>
      <c r="H872" s="162">
        <f t="shared" si="400"/>
        <v>1130.4000000000001</v>
      </c>
      <c r="I872" s="163">
        <f>I873</f>
        <v>1130.4000000000001</v>
      </c>
      <c r="J872" s="163">
        <v>0</v>
      </c>
      <c r="K872" s="163">
        <v>0</v>
      </c>
      <c r="L872" s="163">
        <v>0</v>
      </c>
      <c r="M872" s="41"/>
    </row>
    <row r="873" spans="1:14">
      <c r="A873" s="14"/>
      <c r="B873" s="1" t="s">
        <v>52</v>
      </c>
      <c r="C873" s="1"/>
      <c r="D873" s="3" t="s">
        <v>20</v>
      </c>
      <c r="E873" s="3" t="s">
        <v>20</v>
      </c>
      <c r="F873" s="3" t="s">
        <v>607</v>
      </c>
      <c r="G873" s="3" t="s">
        <v>50</v>
      </c>
      <c r="H873" s="162">
        <f t="shared" si="400"/>
        <v>1130.4000000000001</v>
      </c>
      <c r="I873" s="163">
        <f t="shared" ref="I873:L875" si="421">I874</f>
        <v>1130.4000000000001</v>
      </c>
      <c r="J873" s="163">
        <f t="shared" si="421"/>
        <v>0</v>
      </c>
      <c r="K873" s="163">
        <f t="shared" si="421"/>
        <v>0</v>
      </c>
      <c r="L873" s="163">
        <f t="shared" si="421"/>
        <v>0</v>
      </c>
    </row>
    <row r="874" spans="1:14" ht="25.5">
      <c r="A874" s="11"/>
      <c r="B874" s="1" t="s">
        <v>55</v>
      </c>
      <c r="C874" s="1"/>
      <c r="D874" s="3" t="s">
        <v>20</v>
      </c>
      <c r="E874" s="3" t="s">
        <v>20</v>
      </c>
      <c r="F874" s="3" t="s">
        <v>607</v>
      </c>
      <c r="G874" s="3" t="s">
        <v>48</v>
      </c>
      <c r="H874" s="162">
        <f t="shared" si="400"/>
        <v>1130.4000000000001</v>
      </c>
      <c r="I874" s="163">
        <f>1130.4</f>
        <v>1130.4000000000001</v>
      </c>
      <c r="J874" s="163">
        <f t="shared" ref="J874:L874" si="422">J875+J877</f>
        <v>0</v>
      </c>
      <c r="K874" s="163">
        <f t="shared" si="422"/>
        <v>0</v>
      </c>
      <c r="L874" s="163">
        <f t="shared" si="422"/>
        <v>0</v>
      </c>
    </row>
    <row r="875" spans="1:14" ht="96" hidden="1" customHeight="1">
      <c r="A875" s="11"/>
      <c r="B875" s="32" t="s">
        <v>511</v>
      </c>
      <c r="C875" s="19"/>
      <c r="D875" s="3" t="s">
        <v>20</v>
      </c>
      <c r="E875" s="3" t="s">
        <v>20</v>
      </c>
      <c r="F875" s="3" t="s">
        <v>512</v>
      </c>
      <c r="G875" s="3"/>
      <c r="H875" s="162">
        <f t="shared" si="400"/>
        <v>0</v>
      </c>
      <c r="I875" s="163">
        <f t="shared" si="421"/>
        <v>0</v>
      </c>
      <c r="J875" s="163">
        <f t="shared" si="421"/>
        <v>0</v>
      </c>
      <c r="K875" s="163">
        <f t="shared" si="421"/>
        <v>0</v>
      </c>
      <c r="L875" s="163">
        <f t="shared" si="421"/>
        <v>0</v>
      </c>
    </row>
    <row r="876" spans="1:14" ht="63.75" hidden="1">
      <c r="A876" s="11"/>
      <c r="B876" s="1" t="s">
        <v>51</v>
      </c>
      <c r="C876" s="1"/>
      <c r="D876" s="3" t="s">
        <v>20</v>
      </c>
      <c r="E876" s="3" t="s">
        <v>20</v>
      </c>
      <c r="F876" s="3" t="s">
        <v>512</v>
      </c>
      <c r="G876" s="3" t="s">
        <v>49</v>
      </c>
      <c r="H876" s="162">
        <f t="shared" si="400"/>
        <v>0</v>
      </c>
      <c r="I876" s="163">
        <f>I877+I879</f>
        <v>0</v>
      </c>
      <c r="J876" s="163">
        <f t="shared" ref="J876:L876" si="423">J877+J879</f>
        <v>0</v>
      </c>
      <c r="K876" s="163">
        <f t="shared" si="423"/>
        <v>0</v>
      </c>
      <c r="L876" s="163">
        <f t="shared" si="423"/>
        <v>0</v>
      </c>
    </row>
    <row r="877" spans="1:14" hidden="1">
      <c r="A877" s="11"/>
      <c r="B877" s="1" t="s">
        <v>52</v>
      </c>
      <c r="C877" s="1"/>
      <c r="D877" s="3" t="s">
        <v>20</v>
      </c>
      <c r="E877" s="3" t="s">
        <v>20</v>
      </c>
      <c r="F877" s="3" t="s">
        <v>512</v>
      </c>
      <c r="G877" s="3" t="s">
        <v>50</v>
      </c>
      <c r="H877" s="162">
        <f t="shared" si="400"/>
        <v>0</v>
      </c>
      <c r="I877" s="163">
        <f>I878</f>
        <v>0</v>
      </c>
      <c r="J877" s="163">
        <f t="shared" ref="J877:L877" si="424">J878</f>
        <v>0</v>
      </c>
      <c r="K877" s="163">
        <f t="shared" si="424"/>
        <v>0</v>
      </c>
      <c r="L877" s="163">
        <f t="shared" si="424"/>
        <v>0</v>
      </c>
    </row>
    <row r="878" spans="1:14" ht="25.5" hidden="1">
      <c r="A878" s="11"/>
      <c r="B878" s="1" t="s">
        <v>55</v>
      </c>
      <c r="C878" s="1"/>
      <c r="D878" s="3" t="s">
        <v>20</v>
      </c>
      <c r="E878" s="3" t="s">
        <v>20</v>
      </c>
      <c r="F878" s="3" t="s">
        <v>512</v>
      </c>
      <c r="G878" s="3" t="s">
        <v>48</v>
      </c>
      <c r="H878" s="162">
        <f t="shared" si="400"/>
        <v>0</v>
      </c>
      <c r="I878" s="163">
        <v>0</v>
      </c>
      <c r="J878" s="163">
        <v>0</v>
      </c>
      <c r="K878" s="163">
        <v>0</v>
      </c>
      <c r="L878" s="163">
        <v>0</v>
      </c>
    </row>
    <row r="879" spans="1:14" s="39" customFormat="1" hidden="1">
      <c r="A879" s="5"/>
      <c r="B879" s="1" t="s">
        <v>68</v>
      </c>
      <c r="C879" s="30"/>
      <c r="D879" s="3" t="s">
        <v>20</v>
      </c>
      <c r="E879" s="3" t="s">
        <v>20</v>
      </c>
      <c r="F879" s="3" t="s">
        <v>512</v>
      </c>
      <c r="G879" s="3" t="s">
        <v>66</v>
      </c>
      <c r="H879" s="162">
        <f>I879+J879+K879+L879</f>
        <v>0</v>
      </c>
      <c r="I879" s="163">
        <f>I880</f>
        <v>0</v>
      </c>
      <c r="J879" s="163">
        <f t="shared" ref="J879:L881" si="425">J880</f>
        <v>0</v>
      </c>
      <c r="K879" s="163">
        <f t="shared" si="425"/>
        <v>0</v>
      </c>
      <c r="L879" s="163">
        <f t="shared" si="425"/>
        <v>0</v>
      </c>
    </row>
    <row r="880" spans="1:14" s="39" customFormat="1" ht="25.5" hidden="1">
      <c r="A880" s="11"/>
      <c r="B880" s="1" t="s">
        <v>86</v>
      </c>
      <c r="C880" s="30"/>
      <c r="D880" s="3" t="s">
        <v>20</v>
      </c>
      <c r="E880" s="3" t="s">
        <v>20</v>
      </c>
      <c r="F880" s="3" t="s">
        <v>512</v>
      </c>
      <c r="G880" s="3" t="s">
        <v>84</v>
      </c>
      <c r="H880" s="162">
        <f>I880</f>
        <v>0</v>
      </c>
      <c r="I880" s="163">
        <v>0</v>
      </c>
      <c r="J880" s="163">
        <v>0</v>
      </c>
      <c r="K880" s="163">
        <v>0</v>
      </c>
      <c r="L880" s="163">
        <v>0</v>
      </c>
    </row>
    <row r="881" spans="1:12" ht="38.25">
      <c r="A881" s="11"/>
      <c r="B881" s="1" t="s">
        <v>108</v>
      </c>
      <c r="C881" s="6"/>
      <c r="D881" s="9" t="s">
        <v>20</v>
      </c>
      <c r="E881" s="9" t="s">
        <v>20</v>
      </c>
      <c r="F881" s="9" t="s">
        <v>393</v>
      </c>
      <c r="G881" s="4"/>
      <c r="H881" s="162">
        <f t="shared" ref="H881:H883" si="426">I881+J881+K881+L881</f>
        <v>112</v>
      </c>
      <c r="I881" s="163">
        <f>I882</f>
        <v>112</v>
      </c>
      <c r="J881" s="163">
        <f t="shared" si="425"/>
        <v>0</v>
      </c>
      <c r="K881" s="163">
        <f t="shared" si="425"/>
        <v>0</v>
      </c>
      <c r="L881" s="163">
        <f t="shared" si="425"/>
        <v>0</v>
      </c>
    </row>
    <row r="882" spans="1:12" ht="51">
      <c r="A882" s="11"/>
      <c r="B882" s="1" t="s">
        <v>128</v>
      </c>
      <c r="C882" s="30"/>
      <c r="D882" s="3" t="s">
        <v>20</v>
      </c>
      <c r="E882" s="3" t="s">
        <v>20</v>
      </c>
      <c r="F882" s="3" t="s">
        <v>395</v>
      </c>
      <c r="G882" s="3"/>
      <c r="H882" s="162">
        <f t="shared" si="426"/>
        <v>112</v>
      </c>
      <c r="I882" s="163">
        <f>I883</f>
        <v>112</v>
      </c>
      <c r="J882" s="163">
        <f>J883</f>
        <v>0</v>
      </c>
      <c r="K882" s="163">
        <f>K883</f>
        <v>0</v>
      </c>
      <c r="L882" s="163">
        <f>L883</f>
        <v>0</v>
      </c>
    </row>
    <row r="883" spans="1:12" ht="63.75">
      <c r="A883" s="11"/>
      <c r="B883" s="1" t="s">
        <v>51</v>
      </c>
      <c r="C883" s="1"/>
      <c r="D883" s="3" t="s">
        <v>20</v>
      </c>
      <c r="E883" s="3" t="s">
        <v>20</v>
      </c>
      <c r="F883" s="3" t="s">
        <v>395</v>
      </c>
      <c r="G883" s="3" t="s">
        <v>49</v>
      </c>
      <c r="H883" s="162">
        <f t="shared" si="426"/>
        <v>112</v>
      </c>
      <c r="I883" s="163">
        <f>I884</f>
        <v>112</v>
      </c>
      <c r="J883" s="164">
        <v>0</v>
      </c>
      <c r="K883" s="164">
        <v>0</v>
      </c>
      <c r="L883" s="164">
        <v>0</v>
      </c>
    </row>
    <row r="884" spans="1:12">
      <c r="A884" s="5"/>
      <c r="B884" s="1" t="s">
        <v>52</v>
      </c>
      <c r="C884" s="1"/>
      <c r="D884" s="3" t="s">
        <v>20</v>
      </c>
      <c r="E884" s="3" t="s">
        <v>20</v>
      </c>
      <c r="F884" s="3" t="s">
        <v>395</v>
      </c>
      <c r="G884" s="3" t="s">
        <v>50</v>
      </c>
      <c r="H884" s="162">
        <f>I884+J884+K884+L884</f>
        <v>112</v>
      </c>
      <c r="I884" s="163">
        <f>I885++I928</f>
        <v>112</v>
      </c>
      <c r="J884" s="163">
        <f t="shared" ref="J884:L884" si="427">J885++J928</f>
        <v>0</v>
      </c>
      <c r="K884" s="163">
        <f t="shared" si="427"/>
        <v>0</v>
      </c>
      <c r="L884" s="163">
        <f t="shared" si="427"/>
        <v>0</v>
      </c>
    </row>
    <row r="885" spans="1:12" ht="25.5">
      <c r="A885" s="11"/>
      <c r="B885" s="1" t="s">
        <v>55</v>
      </c>
      <c r="C885" s="1"/>
      <c r="D885" s="3" t="s">
        <v>20</v>
      </c>
      <c r="E885" s="3" t="s">
        <v>20</v>
      </c>
      <c r="F885" s="3" t="s">
        <v>395</v>
      </c>
      <c r="G885" s="3" t="s">
        <v>48</v>
      </c>
      <c r="H885" s="162">
        <f t="shared" si="400"/>
        <v>112</v>
      </c>
      <c r="I885" s="163">
        <f>20+5+15+72</f>
        <v>112</v>
      </c>
      <c r="J885" s="163">
        <v>0</v>
      </c>
      <c r="K885" s="163">
        <v>0</v>
      </c>
      <c r="L885" s="163">
        <v>0</v>
      </c>
    </row>
    <row r="886" spans="1:12" ht="25.5">
      <c r="A886" s="11"/>
      <c r="B886" s="6" t="s">
        <v>294</v>
      </c>
      <c r="C886" s="6"/>
      <c r="D886" s="4" t="s">
        <v>20</v>
      </c>
      <c r="E886" s="4" t="s">
        <v>21</v>
      </c>
      <c r="F886" s="4"/>
      <c r="G886" s="4"/>
      <c r="H886" s="162">
        <f>I886+J886+K886+L886</f>
        <v>3600</v>
      </c>
      <c r="I886" s="163">
        <f>I887+I891+I903</f>
        <v>3600</v>
      </c>
      <c r="J886" s="163">
        <f t="shared" ref="J886:L886" si="428">J887+J891+J903</f>
        <v>0</v>
      </c>
      <c r="K886" s="163">
        <f t="shared" si="428"/>
        <v>0</v>
      </c>
      <c r="L886" s="163">
        <f t="shared" si="428"/>
        <v>0</v>
      </c>
    </row>
    <row r="887" spans="1:12" ht="38.25">
      <c r="A887" s="11"/>
      <c r="B887" s="1" t="s">
        <v>290</v>
      </c>
      <c r="C887" s="1"/>
      <c r="D887" s="3" t="s">
        <v>20</v>
      </c>
      <c r="E887" s="3" t="s">
        <v>21</v>
      </c>
      <c r="F887" s="3" t="s">
        <v>386</v>
      </c>
      <c r="G887" s="4"/>
      <c r="H887" s="162">
        <f t="shared" si="400"/>
        <v>3600</v>
      </c>
      <c r="I887" s="163">
        <f>I888+I909+I914+I923</f>
        <v>3600</v>
      </c>
      <c r="J887" s="163">
        <f>J888+J909+J914+J923</f>
        <v>0</v>
      </c>
      <c r="K887" s="163">
        <f>K888+K909+K914+K923</f>
        <v>0</v>
      </c>
      <c r="L887" s="163">
        <f>L888+L909+L914+L923</f>
        <v>0</v>
      </c>
    </row>
    <row r="888" spans="1:12" ht="51" hidden="1">
      <c r="A888" s="11"/>
      <c r="B888" s="1" t="s">
        <v>498</v>
      </c>
      <c r="C888" s="1"/>
      <c r="D888" s="3" t="s">
        <v>20</v>
      </c>
      <c r="E888" s="3" t="s">
        <v>21</v>
      </c>
      <c r="F888" s="3" t="s">
        <v>385</v>
      </c>
      <c r="G888" s="4"/>
      <c r="H888" s="162">
        <f t="shared" si="400"/>
        <v>0</v>
      </c>
      <c r="I888" s="163">
        <f>I889</f>
        <v>0</v>
      </c>
      <c r="J888" s="163">
        <f t="shared" ref="J888:L891" si="429">J889</f>
        <v>0</v>
      </c>
      <c r="K888" s="163">
        <f t="shared" si="429"/>
        <v>0</v>
      </c>
      <c r="L888" s="163">
        <f t="shared" si="429"/>
        <v>0</v>
      </c>
    </row>
    <row r="889" spans="1:12" ht="38.25" hidden="1">
      <c r="A889" s="11"/>
      <c r="B889" s="1" t="s">
        <v>441</v>
      </c>
      <c r="C889" s="1"/>
      <c r="D889" s="3" t="s">
        <v>20</v>
      </c>
      <c r="E889" s="3" t="s">
        <v>21</v>
      </c>
      <c r="F889" s="3" t="s">
        <v>388</v>
      </c>
      <c r="G889" s="4"/>
      <c r="H889" s="162">
        <f t="shared" si="400"/>
        <v>0</v>
      </c>
      <c r="I889" s="163">
        <f>I890</f>
        <v>0</v>
      </c>
      <c r="J889" s="163">
        <f t="shared" si="429"/>
        <v>0</v>
      </c>
      <c r="K889" s="163">
        <f t="shared" si="429"/>
        <v>0</v>
      </c>
      <c r="L889" s="163">
        <f t="shared" si="429"/>
        <v>0</v>
      </c>
    </row>
    <row r="890" spans="1:12" ht="63.75" hidden="1">
      <c r="A890" s="11"/>
      <c r="B890" s="1" t="s">
        <v>51</v>
      </c>
      <c r="C890" s="1"/>
      <c r="D890" s="3" t="s">
        <v>20</v>
      </c>
      <c r="E890" s="3" t="s">
        <v>21</v>
      </c>
      <c r="F890" s="3" t="s">
        <v>388</v>
      </c>
      <c r="G890" s="3" t="s">
        <v>49</v>
      </c>
      <c r="H890" s="162">
        <f t="shared" si="400"/>
        <v>0</v>
      </c>
      <c r="I890" s="163">
        <f>I891</f>
        <v>0</v>
      </c>
      <c r="J890" s="163">
        <f t="shared" si="429"/>
        <v>0</v>
      </c>
      <c r="K890" s="163">
        <f t="shared" si="429"/>
        <v>0</v>
      </c>
      <c r="L890" s="163">
        <f t="shared" si="429"/>
        <v>0</v>
      </c>
    </row>
    <row r="891" spans="1:12" hidden="1">
      <c r="A891" s="11"/>
      <c r="B891" s="1" t="s">
        <v>68</v>
      </c>
      <c r="C891" s="1"/>
      <c r="D891" s="3" t="s">
        <v>20</v>
      </c>
      <c r="E891" s="3" t="s">
        <v>21</v>
      </c>
      <c r="F891" s="3" t="s">
        <v>388</v>
      </c>
      <c r="G891" s="3" t="s">
        <v>66</v>
      </c>
      <c r="H891" s="162">
        <f t="shared" si="400"/>
        <v>0</v>
      </c>
      <c r="I891" s="163">
        <f>I892</f>
        <v>0</v>
      </c>
      <c r="J891" s="163">
        <f t="shared" si="429"/>
        <v>0</v>
      </c>
      <c r="K891" s="163">
        <f t="shared" si="429"/>
        <v>0</v>
      </c>
      <c r="L891" s="163">
        <f t="shared" si="429"/>
        <v>0</v>
      </c>
    </row>
    <row r="892" spans="1:12" ht="76.5" hidden="1">
      <c r="A892" s="11"/>
      <c r="B892" s="1" t="s">
        <v>85</v>
      </c>
      <c r="C892" s="1"/>
      <c r="D892" s="3" t="s">
        <v>20</v>
      </c>
      <c r="E892" s="3" t="s">
        <v>21</v>
      </c>
      <c r="F892" s="3" t="s">
        <v>388</v>
      </c>
      <c r="G892" s="3" t="s">
        <v>67</v>
      </c>
      <c r="H892" s="162">
        <f t="shared" si="400"/>
        <v>0</v>
      </c>
      <c r="I892" s="163">
        <v>0</v>
      </c>
      <c r="J892" s="163">
        <v>0</v>
      </c>
      <c r="K892" s="163">
        <v>0</v>
      </c>
      <c r="L892" s="163">
        <v>0</v>
      </c>
    </row>
    <row r="893" spans="1:12" ht="25.5" hidden="1">
      <c r="A893" s="11"/>
      <c r="B893" s="1" t="s">
        <v>179</v>
      </c>
      <c r="C893" s="1"/>
      <c r="D893" s="3" t="s">
        <v>20</v>
      </c>
      <c r="E893" s="3" t="s">
        <v>21</v>
      </c>
      <c r="F893" s="3" t="s">
        <v>396</v>
      </c>
      <c r="G893" s="3"/>
      <c r="H893" s="162">
        <f t="shared" si="400"/>
        <v>0</v>
      </c>
      <c r="I893" s="163">
        <f>I894+I898+I902</f>
        <v>0</v>
      </c>
      <c r="J893" s="163">
        <f t="shared" ref="J893:L893" si="430">J894+J898+J902</f>
        <v>0</v>
      </c>
      <c r="K893" s="163">
        <f t="shared" si="430"/>
        <v>0</v>
      </c>
      <c r="L893" s="163">
        <f t="shared" si="430"/>
        <v>0</v>
      </c>
    </row>
    <row r="894" spans="1:12" ht="89.25" hidden="1">
      <c r="A894" s="11"/>
      <c r="B894" s="1" t="s">
        <v>56</v>
      </c>
      <c r="C894" s="1"/>
      <c r="D894" s="3" t="s">
        <v>20</v>
      </c>
      <c r="E894" s="3" t="s">
        <v>21</v>
      </c>
      <c r="F894" s="3" t="s">
        <v>396</v>
      </c>
      <c r="G894" s="3" t="s">
        <v>57</v>
      </c>
      <c r="H894" s="162">
        <f t="shared" si="400"/>
        <v>0</v>
      </c>
      <c r="I894" s="163">
        <f>I895</f>
        <v>0</v>
      </c>
      <c r="J894" s="163">
        <f t="shared" ref="J894:L894" si="431">J895</f>
        <v>0</v>
      </c>
      <c r="K894" s="163">
        <f t="shared" si="431"/>
        <v>0</v>
      </c>
      <c r="L894" s="163">
        <f t="shared" si="431"/>
        <v>0</v>
      </c>
    </row>
    <row r="895" spans="1:12" ht="38.25" hidden="1">
      <c r="A895" s="11"/>
      <c r="B895" s="1" t="s">
        <v>153</v>
      </c>
      <c r="C895" s="1"/>
      <c r="D895" s="3" t="s">
        <v>20</v>
      </c>
      <c r="E895" s="3" t="s">
        <v>21</v>
      </c>
      <c r="F895" s="3" t="s">
        <v>396</v>
      </c>
      <c r="G895" s="3" t="s">
        <v>154</v>
      </c>
      <c r="H895" s="162">
        <f t="shared" si="400"/>
        <v>0</v>
      </c>
      <c r="I895" s="163">
        <f>I896+I897</f>
        <v>0</v>
      </c>
      <c r="J895" s="163">
        <f t="shared" ref="J895:L895" si="432">J896+J897</f>
        <v>0</v>
      </c>
      <c r="K895" s="163">
        <f t="shared" si="432"/>
        <v>0</v>
      </c>
      <c r="L895" s="163">
        <f t="shared" si="432"/>
        <v>0</v>
      </c>
    </row>
    <row r="896" spans="1:12" ht="51" hidden="1">
      <c r="A896" s="11"/>
      <c r="B896" s="1" t="s">
        <v>155</v>
      </c>
      <c r="C896" s="1"/>
      <c r="D896" s="3" t="s">
        <v>20</v>
      </c>
      <c r="E896" s="3" t="s">
        <v>21</v>
      </c>
      <c r="F896" s="3" t="s">
        <v>396</v>
      </c>
      <c r="G896" s="3" t="s">
        <v>156</v>
      </c>
      <c r="H896" s="162">
        <f t="shared" si="400"/>
        <v>0</v>
      </c>
      <c r="I896" s="163">
        <v>0</v>
      </c>
      <c r="J896" s="163">
        <v>0</v>
      </c>
      <c r="K896" s="163">
        <v>0</v>
      </c>
      <c r="L896" s="163">
        <v>0</v>
      </c>
    </row>
    <row r="897" spans="1:12" ht="51" hidden="1">
      <c r="A897" s="11"/>
      <c r="B897" s="1" t="s">
        <v>157</v>
      </c>
      <c r="C897" s="1"/>
      <c r="D897" s="3" t="s">
        <v>20</v>
      </c>
      <c r="E897" s="3" t="s">
        <v>21</v>
      </c>
      <c r="F897" s="3" t="s">
        <v>396</v>
      </c>
      <c r="G897" s="3" t="s">
        <v>158</v>
      </c>
      <c r="H897" s="162">
        <f t="shared" si="400"/>
        <v>0</v>
      </c>
      <c r="I897" s="163">
        <v>0</v>
      </c>
      <c r="J897" s="163">
        <v>0</v>
      </c>
      <c r="K897" s="163">
        <v>0</v>
      </c>
      <c r="L897" s="163">
        <v>0</v>
      </c>
    </row>
    <row r="898" spans="1:12" ht="38.25" hidden="1">
      <c r="A898" s="11"/>
      <c r="B898" s="1" t="s">
        <v>88</v>
      </c>
      <c r="C898" s="1"/>
      <c r="D898" s="3" t="s">
        <v>20</v>
      </c>
      <c r="E898" s="3" t="s">
        <v>21</v>
      </c>
      <c r="F898" s="3" t="s">
        <v>396</v>
      </c>
      <c r="G898" s="3" t="s">
        <v>59</v>
      </c>
      <c r="H898" s="162">
        <f t="shared" si="400"/>
        <v>0</v>
      </c>
      <c r="I898" s="163">
        <f>I899</f>
        <v>0</v>
      </c>
      <c r="J898" s="163">
        <f t="shared" ref="J898:L898" si="433">J899</f>
        <v>0</v>
      </c>
      <c r="K898" s="163">
        <f t="shared" si="433"/>
        <v>0</v>
      </c>
      <c r="L898" s="163">
        <f t="shared" si="433"/>
        <v>0</v>
      </c>
    </row>
    <row r="899" spans="1:12" ht="38.25" hidden="1">
      <c r="A899" s="11"/>
      <c r="B899" s="1" t="s">
        <v>60</v>
      </c>
      <c r="C899" s="1"/>
      <c r="D899" s="3" t="s">
        <v>20</v>
      </c>
      <c r="E899" s="3" t="s">
        <v>21</v>
      </c>
      <c r="F899" s="3" t="s">
        <v>396</v>
      </c>
      <c r="G899" s="3" t="s">
        <v>61</v>
      </c>
      <c r="H899" s="162">
        <f t="shared" si="400"/>
        <v>0</v>
      </c>
      <c r="I899" s="163">
        <f>I900+I901</f>
        <v>0</v>
      </c>
      <c r="J899" s="163">
        <f t="shared" ref="J899:L899" si="434">J900+J901</f>
        <v>0</v>
      </c>
      <c r="K899" s="163">
        <f t="shared" si="434"/>
        <v>0</v>
      </c>
      <c r="L899" s="163">
        <f t="shared" si="434"/>
        <v>0</v>
      </c>
    </row>
    <row r="900" spans="1:12" ht="38.25" hidden="1">
      <c r="A900" s="11"/>
      <c r="B900" s="1" t="s">
        <v>65</v>
      </c>
      <c r="C900" s="1"/>
      <c r="D900" s="3" t="s">
        <v>20</v>
      </c>
      <c r="E900" s="3" t="s">
        <v>21</v>
      </c>
      <c r="F900" s="3" t="s">
        <v>396</v>
      </c>
      <c r="G900" s="3" t="s">
        <v>64</v>
      </c>
      <c r="H900" s="162">
        <f t="shared" si="400"/>
        <v>0</v>
      </c>
      <c r="I900" s="163">
        <f>I901</f>
        <v>0</v>
      </c>
      <c r="J900" s="163">
        <f t="shared" ref="J900:L903" si="435">J901</f>
        <v>0</v>
      </c>
      <c r="K900" s="163">
        <f t="shared" si="435"/>
        <v>0</v>
      </c>
      <c r="L900" s="163">
        <f t="shared" si="435"/>
        <v>0</v>
      </c>
    </row>
    <row r="901" spans="1:12" ht="38.25" hidden="1">
      <c r="A901" s="11"/>
      <c r="B901" s="1" t="s">
        <v>62</v>
      </c>
      <c r="C901" s="1"/>
      <c r="D901" s="3" t="s">
        <v>20</v>
      </c>
      <c r="E901" s="3" t="s">
        <v>21</v>
      </c>
      <c r="F901" s="3" t="s">
        <v>396</v>
      </c>
      <c r="G901" s="3" t="s">
        <v>63</v>
      </c>
      <c r="H901" s="162">
        <f t="shared" si="400"/>
        <v>0</v>
      </c>
      <c r="I901" s="163">
        <f>I902</f>
        <v>0</v>
      </c>
      <c r="J901" s="163">
        <f t="shared" si="435"/>
        <v>0</v>
      </c>
      <c r="K901" s="163">
        <f t="shared" si="435"/>
        <v>0</v>
      </c>
      <c r="L901" s="163">
        <f t="shared" si="435"/>
        <v>0</v>
      </c>
    </row>
    <row r="902" spans="1:12" hidden="1">
      <c r="A902" s="11"/>
      <c r="B902" s="37" t="s">
        <v>73</v>
      </c>
      <c r="C902" s="1"/>
      <c r="D902" s="3" t="s">
        <v>20</v>
      </c>
      <c r="E902" s="3" t="s">
        <v>21</v>
      </c>
      <c r="F902" s="3" t="s">
        <v>396</v>
      </c>
      <c r="G902" s="3" t="s">
        <v>74</v>
      </c>
      <c r="H902" s="162">
        <f t="shared" si="400"/>
        <v>0</v>
      </c>
      <c r="I902" s="163">
        <f>I903</f>
        <v>0</v>
      </c>
      <c r="J902" s="163">
        <f t="shared" si="435"/>
        <v>0</v>
      </c>
      <c r="K902" s="163">
        <f t="shared" si="435"/>
        <v>0</v>
      </c>
      <c r="L902" s="163">
        <f t="shared" si="435"/>
        <v>0</v>
      </c>
    </row>
    <row r="903" spans="1:12" s="39" customFormat="1" ht="25.5" hidden="1">
      <c r="A903" s="11"/>
      <c r="B903" s="37" t="s">
        <v>75</v>
      </c>
      <c r="C903" s="1"/>
      <c r="D903" s="3" t="s">
        <v>20</v>
      </c>
      <c r="E903" s="3" t="s">
        <v>21</v>
      </c>
      <c r="F903" s="3" t="s">
        <v>396</v>
      </c>
      <c r="G903" s="3" t="s">
        <v>76</v>
      </c>
      <c r="H903" s="162">
        <f>I903</f>
        <v>0</v>
      </c>
      <c r="I903" s="163">
        <f>I904</f>
        <v>0</v>
      </c>
      <c r="J903" s="163">
        <f t="shared" si="435"/>
        <v>0</v>
      </c>
      <c r="K903" s="163">
        <f t="shared" si="435"/>
        <v>0</v>
      </c>
      <c r="L903" s="163">
        <f t="shared" si="435"/>
        <v>0</v>
      </c>
    </row>
    <row r="904" spans="1:12" ht="25.5" hidden="1">
      <c r="A904" s="11"/>
      <c r="B904" s="37" t="s">
        <v>77</v>
      </c>
      <c r="C904" s="1"/>
      <c r="D904" s="3" t="s">
        <v>20</v>
      </c>
      <c r="E904" s="3" t="s">
        <v>21</v>
      </c>
      <c r="F904" s="3" t="s">
        <v>396</v>
      </c>
      <c r="G904" s="3" t="s">
        <v>78</v>
      </c>
      <c r="H904" s="162">
        <f t="shared" ref="H904:H906" si="436">I904+J904+K904+L904</f>
        <v>0</v>
      </c>
      <c r="I904" s="163">
        <v>0</v>
      </c>
      <c r="J904" s="163">
        <v>0</v>
      </c>
      <c r="K904" s="163">
        <v>0</v>
      </c>
      <c r="L904" s="163">
        <v>0</v>
      </c>
    </row>
    <row r="905" spans="1:12" ht="63.75" hidden="1">
      <c r="A905" s="11"/>
      <c r="B905" s="1" t="s">
        <v>628</v>
      </c>
      <c r="C905" s="30"/>
      <c r="D905" s="3" t="s">
        <v>20</v>
      </c>
      <c r="E905" s="3" t="s">
        <v>21</v>
      </c>
      <c r="F905" s="3" t="s">
        <v>397</v>
      </c>
      <c r="G905" s="3"/>
      <c r="H905" s="162">
        <f t="shared" si="436"/>
        <v>0</v>
      </c>
      <c r="I905" s="163">
        <f>I906</f>
        <v>0</v>
      </c>
      <c r="J905" s="163">
        <f t="shared" ref="J905:L907" si="437">J906</f>
        <v>0</v>
      </c>
      <c r="K905" s="163">
        <f t="shared" si="437"/>
        <v>0</v>
      </c>
      <c r="L905" s="163">
        <f t="shared" si="437"/>
        <v>0</v>
      </c>
    </row>
    <row r="906" spans="1:12" ht="63.75" hidden="1">
      <c r="A906" s="11"/>
      <c r="B906" s="1" t="s">
        <v>51</v>
      </c>
      <c r="C906" s="1"/>
      <c r="D906" s="3" t="s">
        <v>20</v>
      </c>
      <c r="E906" s="3" t="s">
        <v>21</v>
      </c>
      <c r="F906" s="3" t="s">
        <v>397</v>
      </c>
      <c r="G906" s="3" t="s">
        <v>49</v>
      </c>
      <c r="H906" s="162">
        <f t="shared" si="436"/>
        <v>0</v>
      </c>
      <c r="I906" s="163">
        <f>I907</f>
        <v>0</v>
      </c>
      <c r="J906" s="163">
        <f t="shared" si="437"/>
        <v>0</v>
      </c>
      <c r="K906" s="163">
        <f t="shared" si="437"/>
        <v>0</v>
      </c>
      <c r="L906" s="163">
        <f t="shared" si="437"/>
        <v>0</v>
      </c>
    </row>
    <row r="907" spans="1:12" hidden="1">
      <c r="A907" s="11"/>
      <c r="B907" s="1" t="s">
        <v>52</v>
      </c>
      <c r="C907" s="1"/>
      <c r="D907" s="3" t="s">
        <v>20</v>
      </c>
      <c r="E907" s="3" t="s">
        <v>21</v>
      </c>
      <c r="F907" s="3" t="s">
        <v>397</v>
      </c>
      <c r="G907" s="3" t="s">
        <v>50</v>
      </c>
      <c r="H907" s="162">
        <f t="shared" si="400"/>
        <v>0</v>
      </c>
      <c r="I907" s="163">
        <f>I908</f>
        <v>0</v>
      </c>
      <c r="J907" s="163">
        <f t="shared" si="437"/>
        <v>0</v>
      </c>
      <c r="K907" s="163">
        <f t="shared" si="437"/>
        <v>0</v>
      </c>
      <c r="L907" s="163">
        <f t="shared" si="437"/>
        <v>0</v>
      </c>
    </row>
    <row r="908" spans="1:12" ht="25.5" hidden="1">
      <c r="A908" s="11"/>
      <c r="B908" s="1" t="s">
        <v>55</v>
      </c>
      <c r="C908" s="1"/>
      <c r="D908" s="3" t="s">
        <v>20</v>
      </c>
      <c r="E908" s="3" t="s">
        <v>21</v>
      </c>
      <c r="F908" s="3" t="s">
        <v>397</v>
      </c>
      <c r="G908" s="3" t="s">
        <v>48</v>
      </c>
      <c r="H908" s="162">
        <f t="shared" si="400"/>
        <v>0</v>
      </c>
      <c r="I908" s="163">
        <v>0</v>
      </c>
      <c r="J908" s="163">
        <v>0</v>
      </c>
      <c r="K908" s="163">
        <v>0</v>
      </c>
      <c r="L908" s="163">
        <v>0</v>
      </c>
    </row>
    <row r="909" spans="1:12" ht="51" hidden="1">
      <c r="A909" s="11"/>
      <c r="B909" s="1" t="s">
        <v>372</v>
      </c>
      <c r="C909" s="1"/>
      <c r="D909" s="3" t="s">
        <v>20</v>
      </c>
      <c r="E909" s="3" t="s">
        <v>21</v>
      </c>
      <c r="F909" s="3" t="s">
        <v>387</v>
      </c>
      <c r="G909" s="3"/>
      <c r="H909" s="162">
        <f t="shared" si="400"/>
        <v>0</v>
      </c>
      <c r="I909" s="163">
        <f>I910</f>
        <v>0</v>
      </c>
      <c r="J909" s="163">
        <f t="shared" ref="J909:L912" si="438">J910</f>
        <v>0</v>
      </c>
      <c r="K909" s="163">
        <f t="shared" si="438"/>
        <v>0</v>
      </c>
      <c r="L909" s="163">
        <f t="shared" si="438"/>
        <v>0</v>
      </c>
    </row>
    <row r="910" spans="1:12" ht="76.5" hidden="1">
      <c r="A910" s="11"/>
      <c r="B910" s="1" t="s">
        <v>507</v>
      </c>
      <c r="C910" s="1"/>
      <c r="D910" s="3" t="s">
        <v>20</v>
      </c>
      <c r="E910" s="3" t="s">
        <v>21</v>
      </c>
      <c r="F910" s="3" t="s">
        <v>398</v>
      </c>
      <c r="G910" s="3"/>
      <c r="H910" s="162">
        <f t="shared" si="400"/>
        <v>0</v>
      </c>
      <c r="I910" s="163">
        <f>I911</f>
        <v>0</v>
      </c>
      <c r="J910" s="163">
        <f t="shared" si="438"/>
        <v>0</v>
      </c>
      <c r="K910" s="163">
        <f t="shared" si="438"/>
        <v>0</v>
      </c>
      <c r="L910" s="163">
        <f t="shared" si="438"/>
        <v>0</v>
      </c>
    </row>
    <row r="911" spans="1:12" ht="63.75" hidden="1">
      <c r="A911" s="11"/>
      <c r="B911" s="1" t="s">
        <v>51</v>
      </c>
      <c r="C911" s="30"/>
      <c r="D911" s="3" t="s">
        <v>20</v>
      </c>
      <c r="E911" s="3" t="s">
        <v>21</v>
      </c>
      <c r="F911" s="3" t="s">
        <v>398</v>
      </c>
      <c r="G911" s="3" t="s">
        <v>49</v>
      </c>
      <c r="H911" s="162">
        <f t="shared" si="400"/>
        <v>0</v>
      </c>
      <c r="I911" s="163">
        <f>I912</f>
        <v>0</v>
      </c>
      <c r="J911" s="163">
        <f t="shared" si="438"/>
        <v>0</v>
      </c>
      <c r="K911" s="163">
        <f t="shared" si="438"/>
        <v>0</v>
      </c>
      <c r="L911" s="163">
        <f t="shared" si="438"/>
        <v>0</v>
      </c>
    </row>
    <row r="912" spans="1:12" hidden="1">
      <c r="A912" s="11"/>
      <c r="B912" s="1" t="s">
        <v>68</v>
      </c>
      <c r="C912" s="30"/>
      <c r="D912" s="3" t="s">
        <v>20</v>
      </c>
      <c r="E912" s="3" t="s">
        <v>21</v>
      </c>
      <c r="F912" s="3" t="s">
        <v>398</v>
      </c>
      <c r="G912" s="3" t="s">
        <v>66</v>
      </c>
      <c r="H912" s="162">
        <f t="shared" si="400"/>
        <v>0</v>
      </c>
      <c r="I912" s="163">
        <f>I913</f>
        <v>0</v>
      </c>
      <c r="J912" s="163">
        <f t="shared" si="438"/>
        <v>0</v>
      </c>
      <c r="K912" s="163">
        <f t="shared" si="438"/>
        <v>0</v>
      </c>
      <c r="L912" s="163">
        <f t="shared" si="438"/>
        <v>0</v>
      </c>
    </row>
    <row r="913" spans="1:12" ht="25.5" hidden="1">
      <c r="A913" s="11"/>
      <c r="B913" s="1" t="s">
        <v>86</v>
      </c>
      <c r="C913" s="30"/>
      <c r="D913" s="3" t="s">
        <v>20</v>
      </c>
      <c r="E913" s="3" t="s">
        <v>21</v>
      </c>
      <c r="F913" s="3" t="s">
        <v>398</v>
      </c>
      <c r="G913" s="3" t="s">
        <v>84</v>
      </c>
      <c r="H913" s="162">
        <f t="shared" si="400"/>
        <v>0</v>
      </c>
      <c r="I913" s="163">
        <v>0</v>
      </c>
      <c r="J913" s="163">
        <v>0</v>
      </c>
      <c r="K913" s="163">
        <v>0</v>
      </c>
      <c r="L913" s="163">
        <v>0</v>
      </c>
    </row>
    <row r="914" spans="1:12" ht="38.25">
      <c r="A914" s="11"/>
      <c r="B914" s="37" t="s">
        <v>292</v>
      </c>
      <c r="C914" s="1"/>
      <c r="D914" s="3" t="s">
        <v>20</v>
      </c>
      <c r="E914" s="3" t="s">
        <v>21</v>
      </c>
      <c r="F914" s="3" t="s">
        <v>399</v>
      </c>
      <c r="G914" s="3"/>
      <c r="H914" s="162">
        <f t="shared" si="400"/>
        <v>3600</v>
      </c>
      <c r="I914" s="163">
        <f>I915+I919</f>
        <v>3600</v>
      </c>
      <c r="J914" s="163">
        <f t="shared" ref="J914:L914" si="439">J915+J919</f>
        <v>0</v>
      </c>
      <c r="K914" s="163">
        <f t="shared" si="439"/>
        <v>0</v>
      </c>
      <c r="L914" s="163">
        <f t="shared" si="439"/>
        <v>0</v>
      </c>
    </row>
    <row r="915" spans="1:12" ht="63.75">
      <c r="A915" s="5"/>
      <c r="B915" s="1" t="s">
        <v>651</v>
      </c>
      <c r="C915" s="1"/>
      <c r="D915" s="3" t="s">
        <v>20</v>
      </c>
      <c r="E915" s="3" t="s">
        <v>21</v>
      </c>
      <c r="F915" s="3" t="s">
        <v>567</v>
      </c>
      <c r="G915" s="3"/>
      <c r="H915" s="162">
        <f>SUM(I915:L915)</f>
        <v>3600</v>
      </c>
      <c r="I915" s="163">
        <f>I916</f>
        <v>3600</v>
      </c>
      <c r="J915" s="163">
        <f t="shared" ref="J915:J917" si="440">J916</f>
        <v>0</v>
      </c>
      <c r="K915" s="163">
        <f t="shared" ref="K915:K917" si="441">K916</f>
        <v>0</v>
      </c>
      <c r="L915" s="163">
        <f t="shared" ref="L915:L917" si="442">L916</f>
        <v>0</v>
      </c>
    </row>
    <row r="916" spans="1:12" ht="63.75">
      <c r="A916" s="11"/>
      <c r="B916" s="1" t="s">
        <v>51</v>
      </c>
      <c r="C916" s="1"/>
      <c r="D916" s="3" t="s">
        <v>20</v>
      </c>
      <c r="E916" s="3" t="s">
        <v>21</v>
      </c>
      <c r="F916" s="3" t="s">
        <v>567</v>
      </c>
      <c r="G916" s="3" t="s">
        <v>49</v>
      </c>
      <c r="H916" s="162">
        <f t="shared" ref="H916" si="443">I916+J916+K916+L916</f>
        <v>3600</v>
      </c>
      <c r="I916" s="163">
        <f>I917</f>
        <v>3600</v>
      </c>
      <c r="J916" s="163">
        <f t="shared" si="440"/>
        <v>0</v>
      </c>
      <c r="K916" s="163">
        <f t="shared" si="441"/>
        <v>0</v>
      </c>
      <c r="L916" s="163">
        <f t="shared" si="442"/>
        <v>0</v>
      </c>
    </row>
    <row r="917" spans="1:12">
      <c r="A917" s="5"/>
      <c r="B917" s="1" t="s">
        <v>52</v>
      </c>
      <c r="C917" s="1"/>
      <c r="D917" s="3" t="s">
        <v>20</v>
      </c>
      <c r="E917" s="3" t="s">
        <v>21</v>
      </c>
      <c r="F917" s="3" t="s">
        <v>567</v>
      </c>
      <c r="G917" s="3" t="s">
        <v>50</v>
      </c>
      <c r="H917" s="162">
        <f>I917+J917+K917+L917</f>
        <v>3600</v>
      </c>
      <c r="I917" s="163">
        <f>I918</f>
        <v>3600</v>
      </c>
      <c r="J917" s="163">
        <f t="shared" si="440"/>
        <v>0</v>
      </c>
      <c r="K917" s="163">
        <f t="shared" si="441"/>
        <v>0</v>
      </c>
      <c r="L917" s="163">
        <f t="shared" si="442"/>
        <v>0</v>
      </c>
    </row>
    <row r="918" spans="1:12" ht="25.5">
      <c r="A918" s="13"/>
      <c r="B918" s="1" t="s">
        <v>55</v>
      </c>
      <c r="C918" s="1"/>
      <c r="D918" s="3" t="s">
        <v>20</v>
      </c>
      <c r="E918" s="3" t="s">
        <v>21</v>
      </c>
      <c r="F918" s="3" t="s">
        <v>567</v>
      </c>
      <c r="G918" s="3" t="s">
        <v>48</v>
      </c>
      <c r="H918" s="162">
        <f t="shared" ref="H918" si="444">I918+J918+K918+L918</f>
        <v>3600</v>
      </c>
      <c r="I918" s="163">
        <f>3600</f>
        <v>3600</v>
      </c>
      <c r="J918" s="163">
        <v>0</v>
      </c>
      <c r="K918" s="163">
        <v>0</v>
      </c>
      <c r="L918" s="163">
        <v>0</v>
      </c>
    </row>
    <row r="919" spans="1:12" ht="89.25" hidden="1">
      <c r="A919" s="11"/>
      <c r="B919" s="1" t="s">
        <v>506</v>
      </c>
      <c r="C919" s="1"/>
      <c r="D919" s="3" t="s">
        <v>20</v>
      </c>
      <c r="E919" s="3" t="s">
        <v>21</v>
      </c>
      <c r="F919" s="3" t="s">
        <v>400</v>
      </c>
      <c r="G919" s="3"/>
      <c r="H919" s="162">
        <f t="shared" si="400"/>
        <v>0</v>
      </c>
      <c r="I919" s="163">
        <f>I920</f>
        <v>0</v>
      </c>
      <c r="J919" s="163">
        <f t="shared" ref="J919:L920" si="445">J920</f>
        <v>0</v>
      </c>
      <c r="K919" s="163">
        <f t="shared" si="445"/>
        <v>0</v>
      </c>
      <c r="L919" s="163">
        <f t="shared" si="445"/>
        <v>0</v>
      </c>
    </row>
    <row r="920" spans="1:12" ht="63.75" hidden="1">
      <c r="A920" s="11"/>
      <c r="B920" s="1" t="s">
        <v>51</v>
      </c>
      <c r="C920" s="30"/>
      <c r="D920" s="3" t="s">
        <v>20</v>
      </c>
      <c r="E920" s="3" t="s">
        <v>21</v>
      </c>
      <c r="F920" s="3" t="s">
        <v>400</v>
      </c>
      <c r="G920" s="3" t="s">
        <v>49</v>
      </c>
      <c r="H920" s="162">
        <f t="shared" si="400"/>
        <v>0</v>
      </c>
      <c r="I920" s="163">
        <f>I921</f>
        <v>0</v>
      </c>
      <c r="J920" s="163">
        <f t="shared" si="445"/>
        <v>0</v>
      </c>
      <c r="K920" s="163">
        <f t="shared" si="445"/>
        <v>0</v>
      </c>
      <c r="L920" s="163">
        <f t="shared" si="445"/>
        <v>0</v>
      </c>
    </row>
    <row r="921" spans="1:12" hidden="1">
      <c r="A921" s="11"/>
      <c r="B921" s="1" t="s">
        <v>68</v>
      </c>
      <c r="C921" s="30"/>
      <c r="D921" s="3" t="s">
        <v>20</v>
      </c>
      <c r="E921" s="3" t="s">
        <v>21</v>
      </c>
      <c r="F921" s="3" t="s">
        <v>400</v>
      </c>
      <c r="G921" s="3" t="s">
        <v>66</v>
      </c>
      <c r="H921" s="162">
        <f t="shared" si="400"/>
        <v>0</v>
      </c>
      <c r="I921" s="163">
        <f>I922</f>
        <v>0</v>
      </c>
      <c r="J921" s="163">
        <f t="shared" ref="I921:L924" si="446">J922</f>
        <v>0</v>
      </c>
      <c r="K921" s="163">
        <f t="shared" si="446"/>
        <v>0</v>
      </c>
      <c r="L921" s="163">
        <f t="shared" si="446"/>
        <v>0</v>
      </c>
    </row>
    <row r="922" spans="1:12" ht="25.5" hidden="1">
      <c r="A922" s="11"/>
      <c r="B922" s="1" t="s">
        <v>86</v>
      </c>
      <c r="C922" s="30"/>
      <c r="D922" s="3" t="s">
        <v>20</v>
      </c>
      <c r="E922" s="3" t="s">
        <v>21</v>
      </c>
      <c r="F922" s="3" t="s">
        <v>400</v>
      </c>
      <c r="G922" s="3" t="s">
        <v>84</v>
      </c>
      <c r="H922" s="162">
        <f t="shared" si="400"/>
        <v>0</v>
      </c>
      <c r="I922" s="163">
        <v>0</v>
      </c>
      <c r="J922" s="163">
        <v>0</v>
      </c>
      <c r="K922" s="163">
        <v>0</v>
      </c>
      <c r="L922" s="163">
        <v>0</v>
      </c>
    </row>
    <row r="923" spans="1:12" ht="38.25" hidden="1">
      <c r="A923" s="11"/>
      <c r="B923" s="37" t="s">
        <v>296</v>
      </c>
      <c r="C923" s="1"/>
      <c r="D923" s="3" t="s">
        <v>20</v>
      </c>
      <c r="E923" s="3" t="s">
        <v>21</v>
      </c>
      <c r="F923" s="3" t="s">
        <v>401</v>
      </c>
      <c r="G923" s="3"/>
      <c r="H923" s="162">
        <f t="shared" si="400"/>
        <v>0</v>
      </c>
      <c r="I923" s="163">
        <f>I924</f>
        <v>0</v>
      </c>
      <c r="J923" s="163">
        <f t="shared" ref="J923:L923" si="447">J924</f>
        <v>0</v>
      </c>
      <c r="K923" s="163">
        <f t="shared" si="447"/>
        <v>0</v>
      </c>
      <c r="L923" s="163">
        <f t="shared" si="447"/>
        <v>0</v>
      </c>
    </row>
    <row r="924" spans="1:12" ht="76.5" hidden="1">
      <c r="A924" s="11"/>
      <c r="B924" s="1" t="s">
        <v>513</v>
      </c>
      <c r="C924" s="1"/>
      <c r="D924" s="3" t="s">
        <v>20</v>
      </c>
      <c r="E924" s="3" t="s">
        <v>21</v>
      </c>
      <c r="F924" s="3" t="s">
        <v>402</v>
      </c>
      <c r="G924" s="3"/>
      <c r="H924" s="162">
        <f t="shared" si="400"/>
        <v>0</v>
      </c>
      <c r="I924" s="163">
        <f t="shared" si="446"/>
        <v>0</v>
      </c>
      <c r="J924" s="163">
        <f t="shared" si="446"/>
        <v>0</v>
      </c>
      <c r="K924" s="163">
        <f t="shared" si="446"/>
        <v>0</v>
      </c>
      <c r="L924" s="163">
        <f t="shared" si="446"/>
        <v>0</v>
      </c>
    </row>
    <row r="925" spans="1:12" ht="63.75" hidden="1">
      <c r="A925" s="11"/>
      <c r="B925" s="1" t="s">
        <v>51</v>
      </c>
      <c r="C925" s="1"/>
      <c r="D925" s="3" t="s">
        <v>20</v>
      </c>
      <c r="E925" s="3" t="s">
        <v>21</v>
      </c>
      <c r="F925" s="3" t="s">
        <v>402</v>
      </c>
      <c r="G925" s="3" t="s">
        <v>49</v>
      </c>
      <c r="H925" s="162">
        <f t="shared" si="400"/>
        <v>0</v>
      </c>
      <c r="I925" s="163">
        <f>I926+I928</f>
        <v>0</v>
      </c>
      <c r="J925" s="163">
        <f t="shared" ref="J925:L925" si="448">J926+J928</f>
        <v>0</v>
      </c>
      <c r="K925" s="163">
        <f t="shared" si="448"/>
        <v>0</v>
      </c>
      <c r="L925" s="163">
        <f t="shared" si="448"/>
        <v>0</v>
      </c>
    </row>
    <row r="926" spans="1:12" hidden="1">
      <c r="A926" s="11"/>
      <c r="B926" s="1" t="s">
        <v>52</v>
      </c>
      <c r="C926" s="1"/>
      <c r="D926" s="3" t="s">
        <v>20</v>
      </c>
      <c r="E926" s="3" t="s">
        <v>21</v>
      </c>
      <c r="F926" s="3" t="s">
        <v>402</v>
      </c>
      <c r="G926" s="3" t="s">
        <v>50</v>
      </c>
      <c r="H926" s="162">
        <f t="shared" si="400"/>
        <v>0</v>
      </c>
      <c r="I926" s="163">
        <f>I927</f>
        <v>0</v>
      </c>
      <c r="J926" s="163">
        <f t="shared" ref="J926:L926" si="449">J927</f>
        <v>0</v>
      </c>
      <c r="K926" s="163">
        <f t="shared" si="449"/>
        <v>0</v>
      </c>
      <c r="L926" s="163">
        <f t="shared" si="449"/>
        <v>0</v>
      </c>
    </row>
    <row r="927" spans="1:12" ht="25.5" hidden="1">
      <c r="A927" s="11"/>
      <c r="B927" s="1" t="s">
        <v>55</v>
      </c>
      <c r="C927" s="1"/>
      <c r="D927" s="3" t="s">
        <v>20</v>
      </c>
      <c r="E927" s="3" t="s">
        <v>21</v>
      </c>
      <c r="F927" s="3" t="s">
        <v>402</v>
      </c>
      <c r="G927" s="3" t="s">
        <v>48</v>
      </c>
      <c r="H927" s="162">
        <f t="shared" si="400"/>
        <v>0</v>
      </c>
      <c r="I927" s="163">
        <v>0</v>
      </c>
      <c r="J927" s="163">
        <v>0</v>
      </c>
      <c r="K927" s="163">
        <v>0</v>
      </c>
      <c r="L927" s="163">
        <v>0</v>
      </c>
    </row>
    <row r="928" spans="1:12" hidden="1">
      <c r="A928" s="13"/>
      <c r="B928" s="1" t="s">
        <v>68</v>
      </c>
      <c r="C928" s="30"/>
      <c r="D928" s="3" t="s">
        <v>20</v>
      </c>
      <c r="E928" s="3" t="s">
        <v>21</v>
      </c>
      <c r="F928" s="3" t="s">
        <v>402</v>
      </c>
      <c r="G928" s="3" t="s">
        <v>66</v>
      </c>
      <c r="H928" s="162">
        <f>I928+J928+K928+L928</f>
        <v>0</v>
      </c>
      <c r="I928" s="163">
        <f>I929</f>
        <v>0</v>
      </c>
      <c r="J928" s="163">
        <f t="shared" ref="J928:L928" si="450">J929</f>
        <v>0</v>
      </c>
      <c r="K928" s="163">
        <f t="shared" si="450"/>
        <v>0</v>
      </c>
      <c r="L928" s="163">
        <f t="shared" si="450"/>
        <v>0</v>
      </c>
    </row>
    <row r="929" spans="1:14" ht="25.5" hidden="1">
      <c r="A929" s="14"/>
      <c r="B929" s="1" t="s">
        <v>86</v>
      </c>
      <c r="C929" s="30"/>
      <c r="D929" s="3" t="s">
        <v>20</v>
      </c>
      <c r="E929" s="3" t="s">
        <v>21</v>
      </c>
      <c r="F929" s="3" t="s">
        <v>402</v>
      </c>
      <c r="G929" s="3" t="s">
        <v>84</v>
      </c>
      <c r="H929" s="162">
        <f>I929+J929+K929+L929</f>
        <v>0</v>
      </c>
      <c r="I929" s="163">
        <f t="shared" ref="I929" si="451">I930</f>
        <v>0</v>
      </c>
      <c r="J929" s="163">
        <f>J930+J885</f>
        <v>0</v>
      </c>
      <c r="K929" s="163">
        <v>0</v>
      </c>
      <c r="L929" s="163">
        <v>0</v>
      </c>
    </row>
    <row r="930" spans="1:14" hidden="1">
      <c r="A930" s="11"/>
      <c r="B930" s="1" t="s">
        <v>488</v>
      </c>
      <c r="C930" s="19"/>
      <c r="D930" s="3" t="s">
        <v>20</v>
      </c>
      <c r="E930" s="3" t="s">
        <v>21</v>
      </c>
      <c r="F930" s="3" t="s">
        <v>248</v>
      </c>
      <c r="G930" s="4"/>
      <c r="H930" s="162">
        <f>I930+J930+K930+L930</f>
        <v>0</v>
      </c>
      <c r="I930" s="163">
        <f>I931</f>
        <v>0</v>
      </c>
      <c r="J930" s="163">
        <f t="shared" ref="J930:L933" si="452">J931</f>
        <v>0</v>
      </c>
      <c r="K930" s="163">
        <f t="shared" si="452"/>
        <v>0</v>
      </c>
      <c r="L930" s="163">
        <f t="shared" si="452"/>
        <v>0</v>
      </c>
    </row>
    <row r="931" spans="1:14" ht="153" hidden="1">
      <c r="A931" s="11"/>
      <c r="B931" s="35" t="s">
        <v>514</v>
      </c>
      <c r="C931" s="19"/>
      <c r="D931" s="3" t="s">
        <v>20</v>
      </c>
      <c r="E931" s="3" t="s">
        <v>21</v>
      </c>
      <c r="F931" s="3" t="s">
        <v>515</v>
      </c>
      <c r="G931" s="4"/>
      <c r="H931" s="162">
        <f>I931+J931+K931+L931</f>
        <v>0</v>
      </c>
      <c r="I931" s="163">
        <f>I932</f>
        <v>0</v>
      </c>
      <c r="J931" s="163">
        <f t="shared" si="452"/>
        <v>0</v>
      </c>
      <c r="K931" s="163">
        <f t="shared" si="452"/>
        <v>0</v>
      </c>
      <c r="L931" s="163">
        <f t="shared" si="452"/>
        <v>0</v>
      </c>
    </row>
    <row r="932" spans="1:14" ht="89.25" hidden="1">
      <c r="A932" s="11"/>
      <c r="B932" s="1" t="s">
        <v>56</v>
      </c>
      <c r="C932" s="1"/>
      <c r="D932" s="3" t="s">
        <v>20</v>
      </c>
      <c r="E932" s="3" t="s">
        <v>21</v>
      </c>
      <c r="F932" s="3" t="s">
        <v>515</v>
      </c>
      <c r="G932" s="3" t="s">
        <v>57</v>
      </c>
      <c r="H932" s="162">
        <f>I932+J932+K932+L932</f>
        <v>0</v>
      </c>
      <c r="I932" s="163">
        <f>I933</f>
        <v>0</v>
      </c>
      <c r="J932" s="163">
        <f t="shared" si="452"/>
        <v>0</v>
      </c>
      <c r="K932" s="163">
        <f t="shared" si="452"/>
        <v>0</v>
      </c>
      <c r="L932" s="163">
        <f t="shared" si="452"/>
        <v>0</v>
      </c>
    </row>
    <row r="933" spans="1:14" ht="38.25" hidden="1">
      <c r="A933" s="5"/>
      <c r="B933" s="1" t="s">
        <v>153</v>
      </c>
      <c r="C933" s="1"/>
      <c r="D933" s="3" t="s">
        <v>20</v>
      </c>
      <c r="E933" s="3" t="s">
        <v>21</v>
      </c>
      <c r="F933" s="3" t="s">
        <v>515</v>
      </c>
      <c r="G933" s="3" t="s">
        <v>154</v>
      </c>
      <c r="H933" s="162">
        <f t="shared" si="400"/>
        <v>0</v>
      </c>
      <c r="I933" s="163">
        <f>I934</f>
        <v>0</v>
      </c>
      <c r="J933" s="163">
        <f t="shared" si="452"/>
        <v>0</v>
      </c>
      <c r="K933" s="163">
        <f t="shared" si="452"/>
        <v>0</v>
      </c>
      <c r="L933" s="163">
        <f t="shared" si="452"/>
        <v>0</v>
      </c>
      <c r="N933" s="41"/>
    </row>
    <row r="934" spans="1:14" ht="51" hidden="1">
      <c r="A934" s="11"/>
      <c r="B934" s="1" t="s">
        <v>155</v>
      </c>
      <c r="C934" s="1"/>
      <c r="D934" s="3" t="s">
        <v>20</v>
      </c>
      <c r="E934" s="3" t="s">
        <v>21</v>
      </c>
      <c r="F934" s="3" t="s">
        <v>515</v>
      </c>
      <c r="G934" s="3" t="s">
        <v>156</v>
      </c>
      <c r="H934" s="162">
        <f t="shared" si="400"/>
        <v>0</v>
      </c>
      <c r="I934" s="163">
        <v>0</v>
      </c>
      <c r="J934" s="163">
        <v>0</v>
      </c>
      <c r="K934" s="163">
        <v>0</v>
      </c>
      <c r="L934" s="163">
        <v>0</v>
      </c>
    </row>
    <row r="935" spans="1:14" hidden="1">
      <c r="A935" s="14"/>
      <c r="B935" s="2" t="s">
        <v>268</v>
      </c>
      <c r="C935" s="6"/>
      <c r="D935" s="4" t="s">
        <v>33</v>
      </c>
      <c r="E935" s="4" t="s">
        <v>15</v>
      </c>
      <c r="F935" s="4"/>
      <c r="G935" s="4"/>
      <c r="H935" s="163">
        <f t="shared" si="400"/>
        <v>0</v>
      </c>
      <c r="I935" s="163">
        <f>I940+I936+I944+I951</f>
        <v>0</v>
      </c>
      <c r="J935" s="163">
        <f>J940+J936+J944+J951</f>
        <v>0</v>
      </c>
      <c r="K935" s="163">
        <f>K940+K936+K944+K951</f>
        <v>0</v>
      </c>
      <c r="L935" s="163">
        <f>L940+L936+L944+L951</f>
        <v>0</v>
      </c>
    </row>
    <row r="936" spans="1:14" hidden="1">
      <c r="A936" s="14"/>
      <c r="B936" s="2" t="s">
        <v>281</v>
      </c>
      <c r="C936" s="1"/>
      <c r="D936" s="4" t="s">
        <v>33</v>
      </c>
      <c r="E936" s="4" t="s">
        <v>18</v>
      </c>
      <c r="F936" s="3"/>
      <c r="G936" s="4"/>
      <c r="H936" s="162">
        <f t="shared" ref="H936:H963" si="453">I936+J936+K936+L936</f>
        <v>0</v>
      </c>
      <c r="I936" s="163">
        <f>I937</f>
        <v>0</v>
      </c>
      <c r="J936" s="163">
        <f t="shared" ref="J936:L936" si="454">J937</f>
        <v>0</v>
      </c>
      <c r="K936" s="163">
        <f t="shared" si="454"/>
        <v>0</v>
      </c>
      <c r="L936" s="163">
        <f t="shared" si="454"/>
        <v>0</v>
      </c>
    </row>
    <row r="937" spans="1:14" hidden="1">
      <c r="A937" s="11"/>
      <c r="B937" s="1" t="s">
        <v>488</v>
      </c>
      <c r="C937" s="19"/>
      <c r="D937" s="3" t="s">
        <v>33</v>
      </c>
      <c r="E937" s="3" t="s">
        <v>18</v>
      </c>
      <c r="F937" s="3" t="s">
        <v>248</v>
      </c>
      <c r="G937" s="3"/>
      <c r="H937" s="162">
        <f t="shared" si="453"/>
        <v>0</v>
      </c>
      <c r="I937" s="163">
        <f>I938+I942+I946+I953</f>
        <v>0</v>
      </c>
      <c r="J937" s="163">
        <f t="shared" ref="J937:L937" si="455">J938+J942+J946+J953</f>
        <v>0</v>
      </c>
      <c r="K937" s="163">
        <f t="shared" si="455"/>
        <v>0</v>
      </c>
      <c r="L937" s="163">
        <f t="shared" si="455"/>
        <v>0</v>
      </c>
    </row>
    <row r="938" spans="1:14" ht="126.75" hidden="1" customHeight="1">
      <c r="A938" s="11"/>
      <c r="B938" s="35" t="s">
        <v>362</v>
      </c>
      <c r="C938" s="19"/>
      <c r="D938" s="3" t="s">
        <v>33</v>
      </c>
      <c r="E938" s="3" t="s">
        <v>18</v>
      </c>
      <c r="F938" s="3" t="s">
        <v>521</v>
      </c>
      <c r="G938" s="3"/>
      <c r="H938" s="162">
        <f t="shared" si="453"/>
        <v>0</v>
      </c>
      <c r="I938" s="163">
        <f>I939</f>
        <v>0</v>
      </c>
      <c r="J938" s="163">
        <f t="shared" ref="J938:L939" si="456">J939</f>
        <v>0</v>
      </c>
      <c r="K938" s="163">
        <f t="shared" si="456"/>
        <v>0</v>
      </c>
      <c r="L938" s="163">
        <f t="shared" si="456"/>
        <v>0</v>
      </c>
    </row>
    <row r="939" spans="1:14" ht="25.5" hidden="1">
      <c r="A939" s="11"/>
      <c r="B939" s="1" t="s">
        <v>271</v>
      </c>
      <c r="C939" s="1"/>
      <c r="D939" s="3" t="s">
        <v>33</v>
      </c>
      <c r="E939" s="3" t="s">
        <v>18</v>
      </c>
      <c r="F939" s="3" t="s">
        <v>521</v>
      </c>
      <c r="G939" s="3" t="s">
        <v>272</v>
      </c>
      <c r="H939" s="162">
        <f t="shared" si="453"/>
        <v>0</v>
      </c>
      <c r="I939" s="163">
        <f>I940</f>
        <v>0</v>
      </c>
      <c r="J939" s="163">
        <f t="shared" si="456"/>
        <v>0</v>
      </c>
      <c r="K939" s="163">
        <f t="shared" si="456"/>
        <v>0</v>
      </c>
      <c r="L939" s="163">
        <f t="shared" si="456"/>
        <v>0</v>
      </c>
    </row>
    <row r="940" spans="1:14" ht="25.5" hidden="1">
      <c r="A940" s="14"/>
      <c r="B940" s="1" t="s">
        <v>297</v>
      </c>
      <c r="C940" s="1"/>
      <c r="D940" s="3" t="s">
        <v>33</v>
      </c>
      <c r="E940" s="3" t="s">
        <v>18</v>
      </c>
      <c r="F940" s="3" t="s">
        <v>521</v>
      </c>
      <c r="G940" s="3" t="s">
        <v>298</v>
      </c>
      <c r="H940" s="162">
        <f>I940+J940+K940+L940</f>
        <v>0</v>
      </c>
      <c r="I940" s="163">
        <f>I941</f>
        <v>0</v>
      </c>
      <c r="J940" s="163">
        <f t="shared" ref="J940:L940" si="457">J941</f>
        <v>0</v>
      </c>
      <c r="K940" s="163">
        <f t="shared" si="457"/>
        <v>0</v>
      </c>
      <c r="L940" s="163">
        <f t="shared" si="457"/>
        <v>0</v>
      </c>
    </row>
    <row r="941" spans="1:14" ht="38.25" hidden="1">
      <c r="A941" s="11"/>
      <c r="B941" s="1" t="s">
        <v>299</v>
      </c>
      <c r="C941" s="1"/>
      <c r="D941" s="3" t="s">
        <v>33</v>
      </c>
      <c r="E941" s="3" t="s">
        <v>18</v>
      </c>
      <c r="F941" s="3" t="s">
        <v>521</v>
      </c>
      <c r="G941" s="3" t="s">
        <v>300</v>
      </c>
      <c r="H941" s="162">
        <f>I941+J941+K941+L941</f>
        <v>0</v>
      </c>
      <c r="I941" s="163">
        <v>0</v>
      </c>
      <c r="J941" s="163">
        <v>0</v>
      </c>
      <c r="K941" s="163">
        <v>0</v>
      </c>
      <c r="L941" s="163">
        <v>0</v>
      </c>
    </row>
    <row r="942" spans="1:14" ht="153" hidden="1">
      <c r="A942" s="11"/>
      <c r="B942" s="35" t="s">
        <v>361</v>
      </c>
      <c r="C942" s="19"/>
      <c r="D942" s="3" t="s">
        <v>33</v>
      </c>
      <c r="E942" s="3" t="s">
        <v>18</v>
      </c>
      <c r="F942" s="3" t="s">
        <v>515</v>
      </c>
      <c r="G942" s="4"/>
      <c r="H942" s="162">
        <f>I942+J942+K942+L942</f>
        <v>0</v>
      </c>
      <c r="I942" s="163">
        <f>I943</f>
        <v>0</v>
      </c>
      <c r="J942" s="163">
        <f t="shared" ref="J942:L942" si="458">J943</f>
        <v>0</v>
      </c>
      <c r="K942" s="163">
        <f t="shared" si="458"/>
        <v>0</v>
      </c>
      <c r="L942" s="163">
        <f t="shared" si="458"/>
        <v>0</v>
      </c>
    </row>
    <row r="943" spans="1:14" ht="25.5" hidden="1">
      <c r="A943" s="11"/>
      <c r="B943" s="1" t="s">
        <v>271</v>
      </c>
      <c r="C943" s="1"/>
      <c r="D943" s="3" t="s">
        <v>33</v>
      </c>
      <c r="E943" s="3" t="s">
        <v>18</v>
      </c>
      <c r="F943" s="3" t="s">
        <v>515</v>
      </c>
      <c r="G943" s="3" t="s">
        <v>272</v>
      </c>
      <c r="H943" s="162">
        <f>I943+J943+K943+L943</f>
        <v>0</v>
      </c>
      <c r="I943" s="163">
        <f>I944</f>
        <v>0</v>
      </c>
      <c r="J943" s="163">
        <f t="shared" ref="J943:L943" si="459">J944</f>
        <v>0</v>
      </c>
      <c r="K943" s="163">
        <f t="shared" si="459"/>
        <v>0</v>
      </c>
      <c r="L943" s="163">
        <f t="shared" si="459"/>
        <v>0</v>
      </c>
    </row>
    <row r="944" spans="1:14" ht="38.25" hidden="1">
      <c r="A944" s="14"/>
      <c r="B944" s="1" t="s">
        <v>273</v>
      </c>
      <c r="C944" s="1"/>
      <c r="D944" s="3" t="s">
        <v>33</v>
      </c>
      <c r="E944" s="3" t="s">
        <v>18</v>
      </c>
      <c r="F944" s="3" t="s">
        <v>515</v>
      </c>
      <c r="G944" s="3" t="s">
        <v>274</v>
      </c>
      <c r="H944" s="162">
        <f t="shared" si="453"/>
        <v>0</v>
      </c>
      <c r="I944" s="163">
        <f>I945</f>
        <v>0</v>
      </c>
      <c r="J944" s="163">
        <f t="shared" ref="J944:L944" si="460">J945</f>
        <v>0</v>
      </c>
      <c r="K944" s="163">
        <f t="shared" si="460"/>
        <v>0</v>
      </c>
      <c r="L944" s="163">
        <f t="shared" si="460"/>
        <v>0</v>
      </c>
    </row>
    <row r="945" spans="1:12" ht="51" hidden="1">
      <c r="A945" s="11"/>
      <c r="B945" s="1" t="s">
        <v>275</v>
      </c>
      <c r="C945" s="1"/>
      <c r="D945" s="3" t="s">
        <v>33</v>
      </c>
      <c r="E945" s="3" t="s">
        <v>18</v>
      </c>
      <c r="F945" s="3" t="s">
        <v>515</v>
      </c>
      <c r="G945" s="3" t="s">
        <v>276</v>
      </c>
      <c r="H945" s="162">
        <f t="shared" si="453"/>
        <v>0</v>
      </c>
      <c r="I945" s="163">
        <v>0</v>
      </c>
      <c r="J945" s="163">
        <v>0</v>
      </c>
      <c r="K945" s="163">
        <v>0</v>
      </c>
      <c r="L945" s="163">
        <v>0</v>
      </c>
    </row>
    <row r="946" spans="1:12" ht="153" hidden="1">
      <c r="A946" s="11"/>
      <c r="B946" s="1" t="s">
        <v>616</v>
      </c>
      <c r="C946" s="19"/>
      <c r="D946" s="3" t="s">
        <v>33</v>
      </c>
      <c r="E946" s="3" t="s">
        <v>18</v>
      </c>
      <c r="F946" s="3" t="s">
        <v>522</v>
      </c>
      <c r="G946" s="3"/>
      <c r="H946" s="162">
        <f t="shared" si="453"/>
        <v>0</v>
      </c>
      <c r="I946" s="163">
        <f>I947</f>
        <v>0</v>
      </c>
      <c r="J946" s="163">
        <f t="shared" ref="J946:L947" si="461">J947</f>
        <v>0</v>
      </c>
      <c r="K946" s="163">
        <f t="shared" si="461"/>
        <v>0</v>
      </c>
      <c r="L946" s="163">
        <f t="shared" si="461"/>
        <v>0</v>
      </c>
    </row>
    <row r="947" spans="1:12" ht="25.5" hidden="1">
      <c r="A947" s="11"/>
      <c r="B947" s="1" t="s">
        <v>58</v>
      </c>
      <c r="C947" s="1"/>
      <c r="D947" s="3" t="s">
        <v>33</v>
      </c>
      <c r="E947" s="3" t="s">
        <v>18</v>
      </c>
      <c r="F947" s="3" t="s">
        <v>522</v>
      </c>
      <c r="G947" s="3" t="s">
        <v>59</v>
      </c>
      <c r="H947" s="162">
        <f t="shared" si="453"/>
        <v>0</v>
      </c>
      <c r="I947" s="163">
        <f>I948</f>
        <v>0</v>
      </c>
      <c r="J947" s="163">
        <f t="shared" si="461"/>
        <v>0</v>
      </c>
      <c r="K947" s="163">
        <f t="shared" si="461"/>
        <v>0</v>
      </c>
      <c r="L947" s="163">
        <f t="shared" si="461"/>
        <v>0</v>
      </c>
    </row>
    <row r="948" spans="1:12" ht="38.25" hidden="1">
      <c r="A948" s="11"/>
      <c r="B948" s="1" t="s">
        <v>60</v>
      </c>
      <c r="C948" s="1"/>
      <c r="D948" s="3" t="s">
        <v>33</v>
      </c>
      <c r="E948" s="3" t="s">
        <v>18</v>
      </c>
      <c r="F948" s="3" t="s">
        <v>522</v>
      </c>
      <c r="G948" s="3" t="s">
        <v>61</v>
      </c>
      <c r="H948" s="162">
        <f t="shared" si="453"/>
        <v>0</v>
      </c>
      <c r="I948" s="163">
        <f>I949</f>
        <v>0</v>
      </c>
      <c r="J948" s="163">
        <f t="shared" ref="J948:L948" si="462">J949</f>
        <v>0</v>
      </c>
      <c r="K948" s="163">
        <f t="shared" si="462"/>
        <v>0</v>
      </c>
      <c r="L948" s="163">
        <f t="shared" si="462"/>
        <v>0</v>
      </c>
    </row>
    <row r="949" spans="1:12" ht="38.25" hidden="1">
      <c r="A949" s="11"/>
      <c r="B949" s="1" t="s">
        <v>62</v>
      </c>
      <c r="C949" s="1"/>
      <c r="D949" s="3" t="s">
        <v>33</v>
      </c>
      <c r="E949" s="3" t="s">
        <v>18</v>
      </c>
      <c r="F949" s="3" t="s">
        <v>522</v>
      </c>
      <c r="G949" s="3" t="s">
        <v>63</v>
      </c>
      <c r="H949" s="162">
        <f t="shared" si="453"/>
        <v>0</v>
      </c>
      <c r="I949" s="163">
        <v>0</v>
      </c>
      <c r="J949" s="163">
        <v>0</v>
      </c>
      <c r="K949" s="163">
        <v>0</v>
      </c>
      <c r="L949" s="163">
        <v>0</v>
      </c>
    </row>
    <row r="950" spans="1:12" ht="25.5" hidden="1">
      <c r="A950" s="11"/>
      <c r="B950" s="1" t="s">
        <v>271</v>
      </c>
      <c r="C950" s="1"/>
      <c r="D950" s="3" t="s">
        <v>33</v>
      </c>
      <c r="E950" s="3" t="s">
        <v>18</v>
      </c>
      <c r="F950" s="3" t="s">
        <v>522</v>
      </c>
      <c r="G950" s="3" t="s">
        <v>272</v>
      </c>
      <c r="H950" s="162">
        <f t="shared" si="453"/>
        <v>0</v>
      </c>
      <c r="I950" s="163">
        <f>I951</f>
        <v>0</v>
      </c>
      <c r="J950" s="163">
        <f t="shared" ref="J950:L950" si="463">J951</f>
        <v>0</v>
      </c>
      <c r="K950" s="163">
        <f t="shared" si="463"/>
        <v>0</v>
      </c>
      <c r="L950" s="163">
        <f t="shared" si="463"/>
        <v>0</v>
      </c>
    </row>
    <row r="951" spans="1:12" ht="25.5" hidden="1">
      <c r="A951" s="14"/>
      <c r="B951" s="1" t="s">
        <v>297</v>
      </c>
      <c r="C951" s="1"/>
      <c r="D951" s="3" t="s">
        <v>33</v>
      </c>
      <c r="E951" s="3" t="s">
        <v>18</v>
      </c>
      <c r="F951" s="3" t="s">
        <v>522</v>
      </c>
      <c r="G951" s="3" t="s">
        <v>298</v>
      </c>
      <c r="H951" s="162">
        <f t="shared" si="453"/>
        <v>0</v>
      </c>
      <c r="I951" s="163">
        <f>I952</f>
        <v>0</v>
      </c>
      <c r="J951" s="163">
        <f t="shared" ref="J951:L951" si="464">J952</f>
        <v>0</v>
      </c>
      <c r="K951" s="163">
        <f t="shared" si="464"/>
        <v>0</v>
      </c>
      <c r="L951" s="163">
        <f t="shared" si="464"/>
        <v>0</v>
      </c>
    </row>
    <row r="952" spans="1:12" ht="38.25" hidden="1">
      <c r="A952" s="11"/>
      <c r="B952" s="1" t="s">
        <v>299</v>
      </c>
      <c r="C952" s="1"/>
      <c r="D952" s="3" t="s">
        <v>33</v>
      </c>
      <c r="E952" s="3" t="s">
        <v>18</v>
      </c>
      <c r="F952" s="3" t="s">
        <v>522</v>
      </c>
      <c r="G952" s="3" t="s">
        <v>300</v>
      </c>
      <c r="H952" s="162">
        <f t="shared" si="453"/>
        <v>0</v>
      </c>
      <c r="I952" s="163">
        <v>0</v>
      </c>
      <c r="J952" s="163">
        <v>0</v>
      </c>
      <c r="K952" s="163">
        <v>0</v>
      </c>
      <c r="L952" s="163">
        <v>0</v>
      </c>
    </row>
    <row r="953" spans="1:12" ht="153" hidden="1">
      <c r="A953" s="11"/>
      <c r="B953" s="1" t="s">
        <v>619</v>
      </c>
      <c r="C953" s="19"/>
      <c r="D953" s="3" t="s">
        <v>33</v>
      </c>
      <c r="E953" s="3" t="s">
        <v>18</v>
      </c>
      <c r="F953" s="3" t="s">
        <v>523</v>
      </c>
      <c r="G953" s="3"/>
      <c r="H953" s="162">
        <f t="shared" si="453"/>
        <v>0</v>
      </c>
      <c r="I953" s="163">
        <f>I954</f>
        <v>0</v>
      </c>
      <c r="J953" s="163">
        <f t="shared" ref="J953:L953" si="465">J954</f>
        <v>0</v>
      </c>
      <c r="K953" s="163">
        <f t="shared" si="465"/>
        <v>0</v>
      </c>
      <c r="L953" s="163">
        <f t="shared" si="465"/>
        <v>0</v>
      </c>
    </row>
    <row r="954" spans="1:12" ht="25.5" hidden="1">
      <c r="A954" s="11"/>
      <c r="B954" s="1" t="s">
        <v>271</v>
      </c>
      <c r="C954" s="1"/>
      <c r="D954" s="3" t="s">
        <v>33</v>
      </c>
      <c r="E954" s="3" t="s">
        <v>18</v>
      </c>
      <c r="F954" s="3" t="s">
        <v>523</v>
      </c>
      <c r="G954" s="3" t="s">
        <v>272</v>
      </c>
      <c r="H954" s="162">
        <f t="shared" si="453"/>
        <v>0</v>
      </c>
      <c r="I954" s="163">
        <f>I955</f>
        <v>0</v>
      </c>
      <c r="J954" s="163">
        <f t="shared" ref="J954:L954" si="466">J955</f>
        <v>0</v>
      </c>
      <c r="K954" s="163">
        <f t="shared" si="466"/>
        <v>0</v>
      </c>
      <c r="L954" s="163">
        <f t="shared" si="466"/>
        <v>0</v>
      </c>
    </row>
    <row r="955" spans="1:12" ht="38.25" hidden="1">
      <c r="A955" s="5"/>
      <c r="B955" s="1" t="s">
        <v>273</v>
      </c>
      <c r="C955" s="1"/>
      <c r="D955" s="3" t="s">
        <v>33</v>
      </c>
      <c r="E955" s="3" t="s">
        <v>18</v>
      </c>
      <c r="F955" s="3" t="s">
        <v>523</v>
      </c>
      <c r="G955" s="3" t="s">
        <v>274</v>
      </c>
      <c r="H955" s="162">
        <f>I955+J955+K955+L955</f>
        <v>0</v>
      </c>
      <c r="I955" s="163">
        <f>I956</f>
        <v>0</v>
      </c>
      <c r="J955" s="163">
        <f t="shared" ref="J955:L955" si="467">J956</f>
        <v>0</v>
      </c>
      <c r="K955" s="163">
        <f t="shared" si="467"/>
        <v>0</v>
      </c>
      <c r="L955" s="163">
        <f t="shared" si="467"/>
        <v>0</v>
      </c>
    </row>
    <row r="956" spans="1:12" ht="51" hidden="1">
      <c r="A956" s="13"/>
      <c r="B956" s="1" t="s">
        <v>275</v>
      </c>
      <c r="C956" s="1"/>
      <c r="D956" s="3" t="s">
        <v>33</v>
      </c>
      <c r="E956" s="3" t="s">
        <v>18</v>
      </c>
      <c r="F956" s="3" t="s">
        <v>523</v>
      </c>
      <c r="G956" s="3" t="s">
        <v>276</v>
      </c>
      <c r="H956" s="163">
        <f t="shared" si="453"/>
        <v>0</v>
      </c>
      <c r="I956" s="163">
        <v>0</v>
      </c>
      <c r="J956" s="163">
        <v>0</v>
      </c>
      <c r="K956" s="163">
        <v>0</v>
      </c>
      <c r="L956" s="163">
        <v>0</v>
      </c>
    </row>
    <row r="957" spans="1:12" ht="25.5" hidden="1">
      <c r="A957" s="14"/>
      <c r="B957" s="6" t="s">
        <v>301</v>
      </c>
      <c r="C957" s="6"/>
      <c r="D957" s="4" t="s">
        <v>33</v>
      </c>
      <c r="E957" s="4" t="s">
        <v>163</v>
      </c>
      <c r="F957" s="4"/>
      <c r="G957" s="4"/>
      <c r="H957" s="162">
        <f t="shared" si="453"/>
        <v>0</v>
      </c>
      <c r="I957" s="163">
        <f>I958</f>
        <v>0</v>
      </c>
      <c r="J957" s="163">
        <f t="shared" ref="J957:L957" si="468">J958</f>
        <v>0</v>
      </c>
      <c r="K957" s="163">
        <f t="shared" si="468"/>
        <v>0</v>
      </c>
      <c r="L957" s="163">
        <f t="shared" si="468"/>
        <v>0</v>
      </c>
    </row>
    <row r="958" spans="1:12" hidden="1">
      <c r="A958" s="11"/>
      <c r="B958" s="1" t="s">
        <v>460</v>
      </c>
      <c r="C958" s="19"/>
      <c r="D958" s="3" t="s">
        <v>33</v>
      </c>
      <c r="E958" s="3" t="s">
        <v>163</v>
      </c>
      <c r="F958" s="3" t="s">
        <v>248</v>
      </c>
      <c r="G958" s="3"/>
      <c r="H958" s="162">
        <f t="shared" si="453"/>
        <v>0</v>
      </c>
      <c r="I958" s="163">
        <f>I959+I968</f>
        <v>0</v>
      </c>
      <c r="J958" s="163">
        <f t="shared" ref="J958:L958" si="469">J959+J968</f>
        <v>0</v>
      </c>
      <c r="K958" s="163">
        <f t="shared" si="469"/>
        <v>0</v>
      </c>
      <c r="L958" s="163">
        <f t="shared" si="469"/>
        <v>0</v>
      </c>
    </row>
    <row r="959" spans="1:12" ht="89.25" hidden="1">
      <c r="A959" s="11"/>
      <c r="B959" s="1" t="s">
        <v>617</v>
      </c>
      <c r="C959" s="19"/>
      <c r="D959" s="3" t="s">
        <v>33</v>
      </c>
      <c r="E959" s="3" t="s">
        <v>163</v>
      </c>
      <c r="F959" s="3" t="s">
        <v>524</v>
      </c>
      <c r="G959" s="3"/>
      <c r="H959" s="162">
        <f t="shared" si="453"/>
        <v>0</v>
      </c>
      <c r="I959" s="163">
        <f>I960+I964</f>
        <v>0</v>
      </c>
      <c r="J959" s="163">
        <f t="shared" ref="J959:L959" si="470">J960+J964</f>
        <v>0</v>
      </c>
      <c r="K959" s="163">
        <f t="shared" si="470"/>
        <v>0</v>
      </c>
      <c r="L959" s="163">
        <f t="shared" si="470"/>
        <v>0</v>
      </c>
    </row>
    <row r="960" spans="1:12" ht="89.25" hidden="1">
      <c r="A960" s="11"/>
      <c r="B960" s="1" t="s">
        <v>56</v>
      </c>
      <c r="C960" s="7"/>
      <c r="D960" s="3" t="s">
        <v>33</v>
      </c>
      <c r="E960" s="3" t="s">
        <v>163</v>
      </c>
      <c r="F960" s="3" t="s">
        <v>524</v>
      </c>
      <c r="G960" s="3" t="s">
        <v>57</v>
      </c>
      <c r="H960" s="162">
        <f t="shared" si="453"/>
        <v>0</v>
      </c>
      <c r="I960" s="163">
        <f>I961</f>
        <v>0</v>
      </c>
      <c r="J960" s="163">
        <f t="shared" ref="J960:L960" si="471">J961</f>
        <v>0</v>
      </c>
      <c r="K960" s="163">
        <f t="shared" si="471"/>
        <v>0</v>
      </c>
      <c r="L960" s="163">
        <f t="shared" si="471"/>
        <v>0</v>
      </c>
    </row>
    <row r="961" spans="1:12" ht="38.25" hidden="1">
      <c r="A961" s="11"/>
      <c r="B961" s="1" t="s">
        <v>153</v>
      </c>
      <c r="C961" s="7"/>
      <c r="D961" s="3" t="s">
        <v>33</v>
      </c>
      <c r="E961" s="3" t="s">
        <v>163</v>
      </c>
      <c r="F961" s="3" t="s">
        <v>524</v>
      </c>
      <c r="G961" s="3" t="s">
        <v>154</v>
      </c>
      <c r="H961" s="162">
        <f t="shared" si="453"/>
        <v>0</v>
      </c>
      <c r="I961" s="163">
        <f>I962+I963</f>
        <v>0</v>
      </c>
      <c r="J961" s="163">
        <f t="shared" ref="J961:L961" si="472">J962+J963</f>
        <v>0</v>
      </c>
      <c r="K961" s="163">
        <f t="shared" si="472"/>
        <v>0</v>
      </c>
      <c r="L961" s="163">
        <f t="shared" si="472"/>
        <v>0</v>
      </c>
    </row>
    <row r="962" spans="1:12" ht="25.5" hidden="1">
      <c r="A962" s="11"/>
      <c r="B962" s="1" t="s">
        <v>302</v>
      </c>
      <c r="C962" s="7"/>
      <c r="D962" s="3" t="s">
        <v>33</v>
      </c>
      <c r="E962" s="3" t="s">
        <v>163</v>
      </c>
      <c r="F962" s="3" t="s">
        <v>524</v>
      </c>
      <c r="G962" s="3" t="s">
        <v>156</v>
      </c>
      <c r="H962" s="162">
        <f t="shared" si="453"/>
        <v>0</v>
      </c>
      <c r="I962" s="163">
        <v>0</v>
      </c>
      <c r="J962" s="163">
        <v>0</v>
      </c>
      <c r="K962" s="163">
        <v>0</v>
      </c>
      <c r="L962" s="163">
        <v>0</v>
      </c>
    </row>
    <row r="963" spans="1:12" ht="25.5" hidden="1">
      <c r="A963" s="11"/>
      <c r="B963" s="1" t="s">
        <v>303</v>
      </c>
      <c r="C963" s="7"/>
      <c r="D963" s="3" t="s">
        <v>33</v>
      </c>
      <c r="E963" s="3" t="s">
        <v>163</v>
      </c>
      <c r="F963" s="3" t="s">
        <v>524</v>
      </c>
      <c r="G963" s="3" t="s">
        <v>158</v>
      </c>
      <c r="H963" s="162">
        <f t="shared" si="453"/>
        <v>0</v>
      </c>
      <c r="I963" s="163">
        <v>0</v>
      </c>
      <c r="J963" s="163">
        <v>0</v>
      </c>
      <c r="K963" s="163">
        <v>0</v>
      </c>
      <c r="L963" s="163">
        <v>0</v>
      </c>
    </row>
    <row r="964" spans="1:12" ht="25.5" hidden="1">
      <c r="A964" s="11"/>
      <c r="B964" s="1" t="s">
        <v>58</v>
      </c>
      <c r="C964" s="7"/>
      <c r="D964" s="3" t="s">
        <v>33</v>
      </c>
      <c r="E964" s="3" t="s">
        <v>163</v>
      </c>
      <c r="F964" s="3" t="s">
        <v>524</v>
      </c>
      <c r="G964" s="3" t="s">
        <v>59</v>
      </c>
      <c r="H964" s="162">
        <f>I964+J964+K964+L964</f>
        <v>0</v>
      </c>
      <c r="I964" s="163">
        <f>I965</f>
        <v>0</v>
      </c>
      <c r="J964" s="163">
        <f t="shared" ref="J964:L964" si="473">J965</f>
        <v>0</v>
      </c>
      <c r="K964" s="163">
        <f t="shared" si="473"/>
        <v>0</v>
      </c>
      <c r="L964" s="163">
        <f t="shared" si="473"/>
        <v>0</v>
      </c>
    </row>
    <row r="965" spans="1:12" ht="38.25" hidden="1">
      <c r="A965" s="11"/>
      <c r="B965" s="1" t="s">
        <v>60</v>
      </c>
      <c r="C965" s="7"/>
      <c r="D965" s="3" t="s">
        <v>33</v>
      </c>
      <c r="E965" s="3" t="s">
        <v>163</v>
      </c>
      <c r="F965" s="3" t="s">
        <v>524</v>
      </c>
      <c r="G965" s="3" t="s">
        <v>61</v>
      </c>
      <c r="H965" s="162">
        <f>I965+J965+K965+L965</f>
        <v>0</v>
      </c>
      <c r="I965" s="163">
        <f>I966+I967</f>
        <v>0</v>
      </c>
      <c r="J965" s="163">
        <f t="shared" ref="J965:L965" si="474">J966+J967</f>
        <v>0</v>
      </c>
      <c r="K965" s="163">
        <f t="shared" si="474"/>
        <v>0</v>
      </c>
      <c r="L965" s="163">
        <f t="shared" si="474"/>
        <v>0</v>
      </c>
    </row>
    <row r="966" spans="1:12" ht="38.25" hidden="1">
      <c r="A966" s="14"/>
      <c r="B966" s="1" t="s">
        <v>65</v>
      </c>
      <c r="C966" s="7"/>
      <c r="D966" s="3" t="s">
        <v>33</v>
      </c>
      <c r="E966" s="3" t="s">
        <v>163</v>
      </c>
      <c r="F966" s="3" t="s">
        <v>524</v>
      </c>
      <c r="G966" s="3" t="s">
        <v>64</v>
      </c>
      <c r="H966" s="162">
        <f t="shared" ref="H966:H971" si="475">I966+J966+K966+L966</f>
        <v>0</v>
      </c>
      <c r="I966" s="163">
        <v>0</v>
      </c>
      <c r="J966" s="163">
        <v>0</v>
      </c>
      <c r="K966" s="163">
        <v>0</v>
      </c>
      <c r="L966" s="163">
        <v>0</v>
      </c>
    </row>
    <row r="967" spans="1:12" ht="38.25" hidden="1">
      <c r="A967" s="11"/>
      <c r="B967" s="1" t="s">
        <v>62</v>
      </c>
      <c r="C967" s="7"/>
      <c r="D967" s="3" t="s">
        <v>33</v>
      </c>
      <c r="E967" s="3" t="s">
        <v>163</v>
      </c>
      <c r="F967" s="3" t="s">
        <v>524</v>
      </c>
      <c r="G967" s="3" t="s">
        <v>63</v>
      </c>
      <c r="H967" s="162">
        <f t="shared" si="475"/>
        <v>0</v>
      </c>
      <c r="I967" s="163">
        <v>0</v>
      </c>
      <c r="J967" s="163">
        <v>0</v>
      </c>
      <c r="K967" s="163">
        <v>0</v>
      </c>
      <c r="L967" s="163">
        <v>0</v>
      </c>
    </row>
    <row r="968" spans="1:12" ht="153" hidden="1">
      <c r="A968" s="11"/>
      <c r="B968" s="1" t="s">
        <v>619</v>
      </c>
      <c r="C968" s="19"/>
      <c r="D968" s="3" t="s">
        <v>33</v>
      </c>
      <c r="E968" s="3" t="s">
        <v>163</v>
      </c>
      <c r="F968" s="3" t="s">
        <v>523</v>
      </c>
      <c r="G968" s="3"/>
      <c r="H968" s="163">
        <f>SUM(I968:L968)</f>
        <v>0</v>
      </c>
      <c r="I968" s="163">
        <f>I969+I972</f>
        <v>0</v>
      </c>
      <c r="J968" s="163">
        <f t="shared" ref="J968:L968" si="476">J969+J972</f>
        <v>0</v>
      </c>
      <c r="K968" s="163">
        <f t="shared" si="476"/>
        <v>0</v>
      </c>
      <c r="L968" s="163">
        <f t="shared" si="476"/>
        <v>0</v>
      </c>
    </row>
    <row r="969" spans="1:12" ht="89.25" hidden="1">
      <c r="A969" s="11"/>
      <c r="B969" s="1" t="s">
        <v>56</v>
      </c>
      <c r="C969" s="7"/>
      <c r="D969" s="3" t="s">
        <v>33</v>
      </c>
      <c r="E969" s="3" t="s">
        <v>163</v>
      </c>
      <c r="F969" s="3" t="s">
        <v>523</v>
      </c>
      <c r="G969" s="3" t="s">
        <v>57</v>
      </c>
      <c r="H969" s="162">
        <f t="shared" si="475"/>
        <v>0</v>
      </c>
      <c r="I969" s="163">
        <v>0</v>
      </c>
      <c r="J969" s="163">
        <v>0</v>
      </c>
      <c r="K969" s="163">
        <v>0</v>
      </c>
      <c r="L969" s="163">
        <v>0</v>
      </c>
    </row>
    <row r="970" spans="1:12" ht="38.25" hidden="1">
      <c r="A970" s="11"/>
      <c r="B970" s="1" t="s">
        <v>153</v>
      </c>
      <c r="C970" s="7"/>
      <c r="D970" s="3" t="s">
        <v>33</v>
      </c>
      <c r="E970" s="3" t="s">
        <v>163</v>
      </c>
      <c r="F970" s="3" t="s">
        <v>523</v>
      </c>
      <c r="G970" s="3" t="s">
        <v>154</v>
      </c>
      <c r="H970" s="162">
        <f t="shared" si="475"/>
        <v>0</v>
      </c>
      <c r="I970" s="163">
        <f>I971</f>
        <v>0</v>
      </c>
      <c r="J970" s="163">
        <f t="shared" ref="J970:L970" si="477">J971</f>
        <v>0</v>
      </c>
      <c r="K970" s="163">
        <f t="shared" si="477"/>
        <v>0</v>
      </c>
      <c r="L970" s="163">
        <f t="shared" si="477"/>
        <v>0</v>
      </c>
    </row>
    <row r="971" spans="1:12" ht="25.5" hidden="1">
      <c r="A971" s="11"/>
      <c r="B971" s="1" t="s">
        <v>302</v>
      </c>
      <c r="C971" s="7"/>
      <c r="D971" s="3" t="s">
        <v>33</v>
      </c>
      <c r="E971" s="3" t="s">
        <v>163</v>
      </c>
      <c r="F971" s="3" t="s">
        <v>523</v>
      </c>
      <c r="G971" s="3" t="s">
        <v>156</v>
      </c>
      <c r="H971" s="162">
        <f t="shared" si="475"/>
        <v>0</v>
      </c>
      <c r="I971" s="163">
        <v>0</v>
      </c>
      <c r="J971" s="163">
        <v>0</v>
      </c>
      <c r="K971" s="163">
        <v>0</v>
      </c>
      <c r="L971" s="163">
        <v>0</v>
      </c>
    </row>
    <row r="972" spans="1:12" ht="25.5" hidden="1">
      <c r="A972" s="11"/>
      <c r="B972" s="1" t="s">
        <v>58</v>
      </c>
      <c r="C972" s="7"/>
      <c r="D972" s="3" t="s">
        <v>33</v>
      </c>
      <c r="E972" s="3" t="s">
        <v>163</v>
      </c>
      <c r="F972" s="3" t="s">
        <v>523</v>
      </c>
      <c r="G972" s="3" t="s">
        <v>59</v>
      </c>
      <c r="H972" s="162">
        <f>I972+J972+K972+L972</f>
        <v>0</v>
      </c>
      <c r="I972" s="163">
        <v>0</v>
      </c>
      <c r="J972" s="163">
        <v>0</v>
      </c>
      <c r="K972" s="163">
        <v>0</v>
      </c>
      <c r="L972" s="163">
        <v>0</v>
      </c>
    </row>
    <row r="973" spans="1:12" ht="38.25" hidden="1">
      <c r="A973" s="11"/>
      <c r="B973" s="1" t="s">
        <v>60</v>
      </c>
      <c r="C973" s="7"/>
      <c r="D973" s="3" t="s">
        <v>33</v>
      </c>
      <c r="E973" s="3" t="s">
        <v>163</v>
      </c>
      <c r="F973" s="3" t="s">
        <v>523</v>
      </c>
      <c r="G973" s="3" t="s">
        <v>61</v>
      </c>
      <c r="H973" s="162">
        <f>I973+J973+K973+L973</f>
        <v>0</v>
      </c>
      <c r="I973" s="163">
        <f>I974+I975</f>
        <v>0</v>
      </c>
      <c r="J973" s="163">
        <f t="shared" ref="J973:L973" si="478">J974+J975</f>
        <v>0</v>
      </c>
      <c r="K973" s="163">
        <f t="shared" si="478"/>
        <v>0</v>
      </c>
      <c r="L973" s="163">
        <f t="shared" si="478"/>
        <v>0</v>
      </c>
    </row>
    <row r="974" spans="1:12" ht="38.25" hidden="1">
      <c r="A974" s="5" t="s">
        <v>228</v>
      </c>
      <c r="B974" s="1" t="s">
        <v>65</v>
      </c>
      <c r="C974" s="7"/>
      <c r="D974" s="3" t="s">
        <v>33</v>
      </c>
      <c r="E974" s="3" t="s">
        <v>163</v>
      </c>
      <c r="F974" s="3" t="s">
        <v>523</v>
      </c>
      <c r="G974" s="3" t="s">
        <v>64</v>
      </c>
      <c r="H974" s="162">
        <f>I974+J974+K974+L974</f>
        <v>0</v>
      </c>
      <c r="I974" s="163">
        <v>0</v>
      </c>
      <c r="J974" s="163">
        <v>0</v>
      </c>
      <c r="K974" s="163">
        <v>0</v>
      </c>
      <c r="L974" s="163">
        <v>0</v>
      </c>
    </row>
    <row r="975" spans="1:12" ht="38.25" hidden="1">
      <c r="A975" s="5"/>
      <c r="B975" s="1" t="s">
        <v>62</v>
      </c>
      <c r="C975" s="7"/>
      <c r="D975" s="3" t="s">
        <v>33</v>
      </c>
      <c r="E975" s="3" t="s">
        <v>163</v>
      </c>
      <c r="F975" s="3" t="s">
        <v>523</v>
      </c>
      <c r="G975" s="3" t="s">
        <v>63</v>
      </c>
      <c r="H975" s="162">
        <f>I975+J975+K975+L975</f>
        <v>0</v>
      </c>
      <c r="I975" s="163">
        <v>0</v>
      </c>
      <c r="J975" s="163">
        <v>0</v>
      </c>
      <c r="K975" s="163">
        <v>0</v>
      </c>
      <c r="L975" s="163">
        <v>0</v>
      </c>
    </row>
    <row r="976" spans="1:12" s="46" customFormat="1" ht="25.5" hidden="1">
      <c r="A976" s="5"/>
      <c r="B976" s="6" t="s">
        <v>229</v>
      </c>
      <c r="C976" s="99" t="s">
        <v>230</v>
      </c>
      <c r="D976" s="4"/>
      <c r="E976" s="4"/>
      <c r="F976" s="4"/>
      <c r="G976" s="4"/>
      <c r="H976" s="162">
        <f t="shared" ref="H976:L978" si="479">H977</f>
        <v>0</v>
      </c>
      <c r="I976" s="162">
        <f>I977+I992+I997</f>
        <v>0</v>
      </c>
      <c r="J976" s="162">
        <f t="shared" ref="J976:L976" si="480">J977+J992+J997</f>
        <v>0</v>
      </c>
      <c r="K976" s="162">
        <f t="shared" si="480"/>
        <v>0</v>
      </c>
      <c r="L976" s="162">
        <f t="shared" si="480"/>
        <v>0</v>
      </c>
    </row>
    <row r="977" spans="1:12" hidden="1">
      <c r="A977" s="11"/>
      <c r="B977" s="2" t="s">
        <v>151</v>
      </c>
      <c r="C977" s="6"/>
      <c r="D977" s="4" t="s">
        <v>14</v>
      </c>
      <c r="E977" s="4" t="s">
        <v>15</v>
      </c>
      <c r="F977" s="4"/>
      <c r="G977" s="4"/>
      <c r="H977" s="162">
        <f t="shared" si="479"/>
        <v>0</v>
      </c>
      <c r="I977" s="163">
        <f t="shared" si="479"/>
        <v>0</v>
      </c>
      <c r="J977" s="163">
        <f t="shared" si="479"/>
        <v>0</v>
      </c>
      <c r="K977" s="163">
        <f t="shared" si="479"/>
        <v>0</v>
      </c>
      <c r="L977" s="163">
        <f t="shared" si="479"/>
        <v>0</v>
      </c>
    </row>
    <row r="978" spans="1:12" ht="63.75" hidden="1">
      <c r="A978" s="11"/>
      <c r="B978" s="6" t="s">
        <v>162</v>
      </c>
      <c r="C978" s="6"/>
      <c r="D978" s="4" t="s">
        <v>14</v>
      </c>
      <c r="E978" s="4" t="s">
        <v>163</v>
      </c>
      <c r="F978" s="4"/>
      <c r="G978" s="4"/>
      <c r="H978" s="162">
        <f t="shared" ref="H978:H989" si="481">I978+J978+K978+L978</f>
        <v>0</v>
      </c>
      <c r="I978" s="163">
        <f>I979</f>
        <v>0</v>
      </c>
      <c r="J978" s="163">
        <f t="shared" si="479"/>
        <v>0</v>
      </c>
      <c r="K978" s="163">
        <f t="shared" si="479"/>
        <v>0</v>
      </c>
      <c r="L978" s="163">
        <f t="shared" si="479"/>
        <v>0</v>
      </c>
    </row>
    <row r="979" spans="1:12" ht="114.75" hidden="1">
      <c r="A979" s="11"/>
      <c r="B979" s="21" t="s">
        <v>231</v>
      </c>
      <c r="C979" s="1"/>
      <c r="D979" s="3" t="s">
        <v>14</v>
      </c>
      <c r="E979" s="3" t="s">
        <v>163</v>
      </c>
      <c r="F979" s="3" t="s">
        <v>243</v>
      </c>
      <c r="G979" s="3"/>
      <c r="H979" s="162">
        <f t="shared" si="481"/>
        <v>0</v>
      </c>
      <c r="I979" s="163">
        <f>I980</f>
        <v>0</v>
      </c>
      <c r="J979" s="163">
        <f t="shared" ref="J979:L979" si="482">J980</f>
        <v>0</v>
      </c>
      <c r="K979" s="163">
        <f t="shared" si="482"/>
        <v>0</v>
      </c>
      <c r="L979" s="163">
        <f t="shared" si="482"/>
        <v>0</v>
      </c>
    </row>
    <row r="980" spans="1:12" ht="25.5" hidden="1">
      <c r="A980" s="11"/>
      <c r="B980" s="1" t="s">
        <v>179</v>
      </c>
      <c r="C980" s="1"/>
      <c r="D980" s="3" t="s">
        <v>14</v>
      </c>
      <c r="E980" s="3" t="s">
        <v>163</v>
      </c>
      <c r="F980" s="3" t="s">
        <v>244</v>
      </c>
      <c r="G980" s="3"/>
      <c r="H980" s="162">
        <f t="shared" si="481"/>
        <v>0</v>
      </c>
      <c r="I980" s="163">
        <f>I981+I985+I989</f>
        <v>0</v>
      </c>
      <c r="J980" s="163">
        <f t="shared" ref="J980:L980" si="483">J981+J985+J989</f>
        <v>0</v>
      </c>
      <c r="K980" s="163">
        <f t="shared" si="483"/>
        <v>0</v>
      </c>
      <c r="L980" s="163">
        <f t="shared" si="483"/>
        <v>0</v>
      </c>
    </row>
    <row r="981" spans="1:12" ht="89.25" hidden="1">
      <c r="A981" s="11"/>
      <c r="B981" s="1" t="s">
        <v>56</v>
      </c>
      <c r="C981" s="1"/>
      <c r="D981" s="3" t="s">
        <v>14</v>
      </c>
      <c r="E981" s="3" t="s">
        <v>163</v>
      </c>
      <c r="F981" s="3" t="s">
        <v>244</v>
      </c>
      <c r="G981" s="3" t="s">
        <v>57</v>
      </c>
      <c r="H981" s="162">
        <f t="shared" si="481"/>
        <v>0</v>
      </c>
      <c r="I981" s="163">
        <v>0</v>
      </c>
      <c r="J981" s="163">
        <v>0</v>
      </c>
      <c r="K981" s="163">
        <v>0</v>
      </c>
      <c r="L981" s="163">
        <v>0</v>
      </c>
    </row>
    <row r="982" spans="1:12" ht="38.25" hidden="1">
      <c r="A982" s="11"/>
      <c r="B982" s="1" t="s">
        <v>153</v>
      </c>
      <c r="C982" s="1"/>
      <c r="D982" s="3" t="s">
        <v>14</v>
      </c>
      <c r="E982" s="3" t="s">
        <v>163</v>
      </c>
      <c r="F982" s="3" t="s">
        <v>244</v>
      </c>
      <c r="G982" s="3" t="s">
        <v>154</v>
      </c>
      <c r="H982" s="162">
        <f t="shared" si="481"/>
        <v>0</v>
      </c>
      <c r="I982" s="163">
        <f>I983+I984</f>
        <v>0</v>
      </c>
      <c r="J982" s="163">
        <f t="shared" ref="J982:L982" si="484">J983+J984</f>
        <v>0</v>
      </c>
      <c r="K982" s="163">
        <f t="shared" si="484"/>
        <v>0</v>
      </c>
      <c r="L982" s="163">
        <f t="shared" si="484"/>
        <v>0</v>
      </c>
    </row>
    <row r="983" spans="1:12" ht="51" hidden="1">
      <c r="A983" s="11"/>
      <c r="B983" s="1" t="s">
        <v>155</v>
      </c>
      <c r="C983" s="1"/>
      <c r="D983" s="3" t="s">
        <v>14</v>
      </c>
      <c r="E983" s="3" t="s">
        <v>163</v>
      </c>
      <c r="F983" s="3" t="s">
        <v>244</v>
      </c>
      <c r="G983" s="3" t="s">
        <v>156</v>
      </c>
      <c r="H983" s="162">
        <f t="shared" si="481"/>
        <v>0</v>
      </c>
      <c r="I983" s="163">
        <v>0</v>
      </c>
      <c r="J983" s="163">
        <v>0</v>
      </c>
      <c r="K983" s="163">
        <v>0</v>
      </c>
      <c r="L983" s="163">
        <v>0</v>
      </c>
    </row>
    <row r="984" spans="1:12" ht="51" hidden="1">
      <c r="A984" s="11"/>
      <c r="B984" s="1" t="s">
        <v>157</v>
      </c>
      <c r="C984" s="1"/>
      <c r="D984" s="3" t="s">
        <v>14</v>
      </c>
      <c r="E984" s="3" t="s">
        <v>163</v>
      </c>
      <c r="F984" s="3" t="s">
        <v>244</v>
      </c>
      <c r="G984" s="3" t="s">
        <v>158</v>
      </c>
      <c r="H984" s="162">
        <f t="shared" si="481"/>
        <v>0</v>
      </c>
      <c r="I984" s="163">
        <v>0</v>
      </c>
      <c r="J984" s="163">
        <v>0</v>
      </c>
      <c r="K984" s="163">
        <v>0</v>
      </c>
      <c r="L984" s="163">
        <v>0</v>
      </c>
    </row>
    <row r="985" spans="1:12" ht="38.25" hidden="1">
      <c r="A985" s="11"/>
      <c r="B985" s="1" t="s">
        <v>88</v>
      </c>
      <c r="C985" s="1"/>
      <c r="D985" s="3" t="s">
        <v>14</v>
      </c>
      <c r="E985" s="3" t="s">
        <v>163</v>
      </c>
      <c r="F985" s="3" t="s">
        <v>244</v>
      </c>
      <c r="G985" s="3" t="s">
        <v>59</v>
      </c>
      <c r="H985" s="162">
        <f t="shared" si="481"/>
        <v>0</v>
      </c>
      <c r="I985" s="163">
        <f>I986</f>
        <v>0</v>
      </c>
      <c r="J985" s="163">
        <f t="shared" ref="J985:L985" si="485">J986</f>
        <v>0</v>
      </c>
      <c r="K985" s="163">
        <f t="shared" si="485"/>
        <v>0</v>
      </c>
      <c r="L985" s="163">
        <f t="shared" si="485"/>
        <v>0</v>
      </c>
    </row>
    <row r="986" spans="1:12" ht="38.25" hidden="1">
      <c r="A986" s="11"/>
      <c r="B986" s="1" t="s">
        <v>60</v>
      </c>
      <c r="C986" s="1"/>
      <c r="D986" s="3" t="s">
        <v>14</v>
      </c>
      <c r="E986" s="3" t="s">
        <v>163</v>
      </c>
      <c r="F986" s="3" t="s">
        <v>244</v>
      </c>
      <c r="G986" s="3" t="s">
        <v>61</v>
      </c>
      <c r="H986" s="162">
        <f t="shared" si="481"/>
        <v>0</v>
      </c>
      <c r="I986" s="163">
        <f>I987+I988</f>
        <v>0</v>
      </c>
      <c r="J986" s="163">
        <f t="shared" ref="J986:L986" si="486">J987+J988</f>
        <v>0</v>
      </c>
      <c r="K986" s="163">
        <f t="shared" si="486"/>
        <v>0</v>
      </c>
      <c r="L986" s="163">
        <f t="shared" si="486"/>
        <v>0</v>
      </c>
    </row>
    <row r="987" spans="1:12" ht="38.25" hidden="1">
      <c r="A987" s="11"/>
      <c r="B987" s="1" t="s">
        <v>65</v>
      </c>
      <c r="C987" s="1"/>
      <c r="D987" s="3" t="s">
        <v>14</v>
      </c>
      <c r="E987" s="3" t="s">
        <v>163</v>
      </c>
      <c r="F987" s="3" t="s">
        <v>244</v>
      </c>
      <c r="G987" s="3" t="s">
        <v>64</v>
      </c>
      <c r="H987" s="162">
        <f t="shared" si="481"/>
        <v>0</v>
      </c>
      <c r="I987" s="163">
        <v>0</v>
      </c>
      <c r="J987" s="163">
        <v>0</v>
      </c>
      <c r="K987" s="163">
        <v>0</v>
      </c>
      <c r="L987" s="163">
        <v>0</v>
      </c>
    </row>
    <row r="988" spans="1:12" ht="38.25" hidden="1">
      <c r="A988" s="11"/>
      <c r="B988" s="1" t="s">
        <v>62</v>
      </c>
      <c r="C988" s="1"/>
      <c r="D988" s="3" t="s">
        <v>14</v>
      </c>
      <c r="E988" s="3" t="s">
        <v>163</v>
      </c>
      <c r="F988" s="3" t="s">
        <v>244</v>
      </c>
      <c r="G988" s="3" t="s">
        <v>63</v>
      </c>
      <c r="H988" s="162">
        <f t="shared" si="481"/>
        <v>0</v>
      </c>
      <c r="I988" s="163">
        <v>0</v>
      </c>
      <c r="J988" s="163">
        <v>0</v>
      </c>
      <c r="K988" s="163">
        <v>0</v>
      </c>
      <c r="L988" s="163">
        <v>0</v>
      </c>
    </row>
    <row r="989" spans="1:12" hidden="1">
      <c r="A989" s="11"/>
      <c r="B989" s="37" t="s">
        <v>73</v>
      </c>
      <c r="C989" s="1"/>
      <c r="D989" s="3" t="s">
        <v>14</v>
      </c>
      <c r="E989" s="3" t="s">
        <v>163</v>
      </c>
      <c r="F989" s="3" t="s">
        <v>244</v>
      </c>
      <c r="G989" s="3" t="s">
        <v>74</v>
      </c>
      <c r="H989" s="162">
        <f t="shared" si="481"/>
        <v>0</v>
      </c>
      <c r="I989" s="163">
        <f>I990</f>
        <v>0</v>
      </c>
      <c r="J989" s="163">
        <f t="shared" ref="J989:L989" si="487">J990</f>
        <v>0</v>
      </c>
      <c r="K989" s="163">
        <f t="shared" si="487"/>
        <v>0</v>
      </c>
      <c r="L989" s="163">
        <f t="shared" si="487"/>
        <v>0</v>
      </c>
    </row>
    <row r="990" spans="1:12" ht="25.5" hidden="1">
      <c r="A990" s="5"/>
      <c r="B990" s="37" t="s">
        <v>75</v>
      </c>
      <c r="C990" s="1"/>
      <c r="D990" s="3" t="s">
        <v>14</v>
      </c>
      <c r="E990" s="3" t="s">
        <v>163</v>
      </c>
      <c r="F990" s="3" t="s">
        <v>244</v>
      </c>
      <c r="G990" s="3" t="s">
        <v>76</v>
      </c>
      <c r="H990" s="162">
        <f>SUM(I990:L990)</f>
        <v>0</v>
      </c>
      <c r="I990" s="163">
        <f>I991</f>
        <v>0</v>
      </c>
      <c r="J990" s="163">
        <f t="shared" ref="J990:L990" si="488">J991</f>
        <v>0</v>
      </c>
      <c r="K990" s="163">
        <f t="shared" si="488"/>
        <v>0</v>
      </c>
      <c r="L990" s="163">
        <f t="shared" si="488"/>
        <v>0</v>
      </c>
    </row>
    <row r="991" spans="1:12" ht="25.5" hidden="1">
      <c r="A991" s="11"/>
      <c r="B991" s="37" t="s">
        <v>77</v>
      </c>
      <c r="C991" s="1"/>
      <c r="D991" s="3" t="s">
        <v>14</v>
      </c>
      <c r="E991" s="3" t="s">
        <v>163</v>
      </c>
      <c r="F991" s="3" t="s">
        <v>244</v>
      </c>
      <c r="G991" s="3" t="s">
        <v>78</v>
      </c>
      <c r="H991" s="162">
        <f t="shared" ref="H991:L994" si="489">H992</f>
        <v>0</v>
      </c>
      <c r="I991" s="163">
        <v>0</v>
      </c>
      <c r="J991" s="163">
        <v>0</v>
      </c>
      <c r="K991" s="163">
        <v>0</v>
      </c>
      <c r="L991" s="163">
        <v>0</v>
      </c>
    </row>
    <row r="992" spans="1:12" hidden="1">
      <c r="A992" s="11"/>
      <c r="B992" s="2" t="s">
        <v>232</v>
      </c>
      <c r="C992" s="6"/>
      <c r="D992" s="4" t="s">
        <v>14</v>
      </c>
      <c r="E992" s="4" t="s">
        <v>41</v>
      </c>
      <c r="F992" s="4"/>
      <c r="G992" s="4"/>
      <c r="H992" s="162">
        <f t="shared" ref="H992" si="490">I992+J992+K992+L992</f>
        <v>0</v>
      </c>
      <c r="I992" s="163">
        <f>I993</f>
        <v>0</v>
      </c>
      <c r="J992" s="163">
        <f t="shared" ref="J992:L992" si="491">J993</f>
        <v>0</v>
      </c>
      <c r="K992" s="163">
        <f t="shared" si="491"/>
        <v>0</v>
      </c>
      <c r="L992" s="163">
        <f t="shared" si="491"/>
        <v>0</v>
      </c>
    </row>
    <row r="993" spans="1:12" ht="114.75" hidden="1">
      <c r="A993" s="11"/>
      <c r="B993" s="21" t="s">
        <v>231</v>
      </c>
      <c r="C993" s="1"/>
      <c r="D993" s="3" t="s">
        <v>14</v>
      </c>
      <c r="E993" s="3" t="s">
        <v>41</v>
      </c>
      <c r="F993" s="3" t="s">
        <v>243</v>
      </c>
      <c r="G993" s="3"/>
      <c r="H993" s="162">
        <f>I993+J993+K993+L993</f>
        <v>0</v>
      </c>
      <c r="I993" s="163">
        <f>I994</f>
        <v>0</v>
      </c>
      <c r="J993" s="163">
        <f t="shared" si="489"/>
        <v>0</v>
      </c>
      <c r="K993" s="163">
        <f t="shared" si="489"/>
        <v>0</v>
      </c>
      <c r="L993" s="163">
        <f t="shared" si="489"/>
        <v>0</v>
      </c>
    </row>
    <row r="994" spans="1:12" ht="25.5" hidden="1">
      <c r="A994" s="11"/>
      <c r="B994" s="1" t="s">
        <v>233</v>
      </c>
      <c r="C994" s="1"/>
      <c r="D994" s="3" t="s">
        <v>14</v>
      </c>
      <c r="E994" s="3" t="s">
        <v>41</v>
      </c>
      <c r="F994" s="3" t="s">
        <v>245</v>
      </c>
      <c r="G994" s="3"/>
      <c r="H994" s="162">
        <f>I994+J994+K994+L994</f>
        <v>0</v>
      </c>
      <c r="I994" s="163">
        <f>I995</f>
        <v>0</v>
      </c>
      <c r="J994" s="163">
        <f t="shared" si="489"/>
        <v>0</v>
      </c>
      <c r="K994" s="163">
        <f t="shared" si="489"/>
        <v>0</v>
      </c>
      <c r="L994" s="163">
        <f t="shared" si="489"/>
        <v>0</v>
      </c>
    </row>
    <row r="995" spans="1:12" hidden="1">
      <c r="A995" s="5"/>
      <c r="B995" s="1" t="s">
        <v>73</v>
      </c>
      <c r="C995" s="1"/>
      <c r="D995" s="3" t="s">
        <v>14</v>
      </c>
      <c r="E995" s="3" t="s">
        <v>41</v>
      </c>
      <c r="F995" s="3" t="s">
        <v>245</v>
      </c>
      <c r="G995" s="3" t="s">
        <v>74</v>
      </c>
      <c r="H995" s="162">
        <f t="shared" ref="H995:L999" si="492">H996</f>
        <v>0</v>
      </c>
      <c r="I995" s="163">
        <f>I996</f>
        <v>0</v>
      </c>
      <c r="J995" s="163">
        <f t="shared" ref="J995:L995" si="493">J996</f>
        <v>0</v>
      </c>
      <c r="K995" s="163">
        <f t="shared" si="493"/>
        <v>0</v>
      </c>
      <c r="L995" s="163">
        <f t="shared" si="493"/>
        <v>0</v>
      </c>
    </row>
    <row r="996" spans="1:12" hidden="1">
      <c r="A996" s="11"/>
      <c r="B996" s="1" t="s">
        <v>234</v>
      </c>
      <c r="C996" s="1"/>
      <c r="D996" s="3" t="s">
        <v>14</v>
      </c>
      <c r="E996" s="3" t="s">
        <v>41</v>
      </c>
      <c r="F996" s="3" t="s">
        <v>245</v>
      </c>
      <c r="G996" s="3" t="s">
        <v>235</v>
      </c>
      <c r="H996" s="162">
        <f t="shared" si="492"/>
        <v>0</v>
      </c>
      <c r="I996" s="163">
        <v>0</v>
      </c>
      <c r="J996" s="163">
        <v>0</v>
      </c>
      <c r="K996" s="163">
        <v>0</v>
      </c>
      <c r="L996" s="163">
        <v>0</v>
      </c>
    </row>
    <row r="997" spans="1:12" ht="25.5" hidden="1">
      <c r="A997" s="11"/>
      <c r="B997" s="6" t="s">
        <v>236</v>
      </c>
      <c r="C997" s="6"/>
      <c r="D997" s="4" t="s">
        <v>172</v>
      </c>
      <c r="E997" s="4" t="s">
        <v>15</v>
      </c>
      <c r="F997" s="4"/>
      <c r="G997" s="4"/>
      <c r="H997" s="162">
        <f t="shared" si="492"/>
        <v>0</v>
      </c>
      <c r="I997" s="163">
        <f>I998</f>
        <v>0</v>
      </c>
      <c r="J997" s="163">
        <f t="shared" ref="J997:L997" si="494">J998</f>
        <v>0</v>
      </c>
      <c r="K997" s="163">
        <f t="shared" si="494"/>
        <v>0</v>
      </c>
      <c r="L997" s="163">
        <f t="shared" si="494"/>
        <v>0</v>
      </c>
    </row>
    <row r="998" spans="1:12" ht="38.25" hidden="1">
      <c r="A998" s="11"/>
      <c r="B998" s="1" t="s">
        <v>237</v>
      </c>
      <c r="C998" s="1"/>
      <c r="D998" s="3" t="s">
        <v>172</v>
      </c>
      <c r="E998" s="3" t="s">
        <v>14</v>
      </c>
      <c r="F998" s="3"/>
      <c r="G998" s="3"/>
      <c r="H998" s="162">
        <f t="shared" si="492"/>
        <v>0</v>
      </c>
      <c r="I998" s="163">
        <f>I999</f>
        <v>0</v>
      </c>
      <c r="J998" s="163">
        <f t="shared" si="492"/>
        <v>0</v>
      </c>
      <c r="K998" s="163">
        <f t="shared" si="492"/>
        <v>0</v>
      </c>
      <c r="L998" s="163">
        <f t="shared" si="492"/>
        <v>0</v>
      </c>
    </row>
    <row r="999" spans="1:12" ht="114.75" hidden="1">
      <c r="A999" s="11"/>
      <c r="B999" s="21" t="s">
        <v>231</v>
      </c>
      <c r="C999" s="1"/>
      <c r="D999" s="3" t="s">
        <v>172</v>
      </c>
      <c r="E999" s="3" t="s">
        <v>14</v>
      </c>
      <c r="F999" s="3" t="s">
        <v>243</v>
      </c>
      <c r="G999" s="3"/>
      <c r="H999" s="162">
        <f>I999</f>
        <v>0</v>
      </c>
      <c r="I999" s="163">
        <f>I1000</f>
        <v>0</v>
      </c>
      <c r="J999" s="163">
        <f t="shared" si="492"/>
        <v>0</v>
      </c>
      <c r="K999" s="163">
        <f t="shared" si="492"/>
        <v>0</v>
      </c>
      <c r="L999" s="163">
        <f t="shared" si="492"/>
        <v>0</v>
      </c>
    </row>
    <row r="1000" spans="1:12" ht="34.5" hidden="1" customHeight="1">
      <c r="A1000" s="11"/>
      <c r="B1000" s="1" t="s">
        <v>238</v>
      </c>
      <c r="C1000" s="1"/>
      <c r="D1000" s="3" t="s">
        <v>172</v>
      </c>
      <c r="E1000" s="3" t="s">
        <v>14</v>
      </c>
      <c r="F1000" s="3" t="s">
        <v>445</v>
      </c>
      <c r="G1000" s="3"/>
      <c r="H1000" s="162">
        <f>I1000</f>
        <v>0</v>
      </c>
      <c r="I1000" s="163">
        <f>I1001</f>
        <v>0</v>
      </c>
      <c r="J1000" s="163">
        <v>0</v>
      </c>
      <c r="K1000" s="163">
        <v>0</v>
      </c>
      <c r="L1000" s="163">
        <v>0</v>
      </c>
    </row>
    <row r="1001" spans="1:12" ht="25.5" hidden="1">
      <c r="A1001" s="5"/>
      <c r="B1001" s="1" t="s">
        <v>239</v>
      </c>
      <c r="C1001" s="1"/>
      <c r="D1001" s="3" t="s">
        <v>172</v>
      </c>
      <c r="E1001" s="3" t="s">
        <v>14</v>
      </c>
      <c r="F1001" s="3" t="s">
        <v>445</v>
      </c>
      <c r="G1001" s="3" t="s">
        <v>240</v>
      </c>
      <c r="H1001" s="162">
        <f>SUM(I1001:L1001)</f>
        <v>0</v>
      </c>
      <c r="I1001" s="163">
        <f>I1002</f>
        <v>0</v>
      </c>
      <c r="J1001" s="163">
        <f t="shared" ref="J1001:L1001" si="495">J1002</f>
        <v>0</v>
      </c>
      <c r="K1001" s="163">
        <f t="shared" si="495"/>
        <v>0</v>
      </c>
      <c r="L1001" s="163">
        <f t="shared" si="495"/>
        <v>0</v>
      </c>
    </row>
    <row r="1002" spans="1:12" ht="25.5" hidden="1">
      <c r="A1002" s="30"/>
      <c r="B1002" s="1" t="s">
        <v>648</v>
      </c>
      <c r="C1002" s="1"/>
      <c r="D1002" s="3" t="s">
        <v>172</v>
      </c>
      <c r="E1002" s="3" t="s">
        <v>14</v>
      </c>
      <c r="F1002" s="3" t="s">
        <v>445</v>
      </c>
      <c r="G1002" s="3" t="s">
        <v>242</v>
      </c>
      <c r="H1002" s="162">
        <f>SUM(I1002:L1002)</f>
        <v>0</v>
      </c>
      <c r="I1002" s="163">
        <v>0</v>
      </c>
      <c r="J1002" s="163">
        <v>0</v>
      </c>
      <c r="K1002" s="163">
        <v>0</v>
      </c>
      <c r="L1002" s="163">
        <v>0</v>
      </c>
    </row>
    <row r="1003" spans="1:12" ht="24.75" customHeight="1">
      <c r="A1003" s="30"/>
      <c r="B1003" s="2" t="s">
        <v>0</v>
      </c>
      <c r="C1003" s="2"/>
      <c r="D1003" s="4"/>
      <c r="E1003" s="4"/>
      <c r="F1003" s="30"/>
      <c r="G1003" s="30"/>
      <c r="H1003" s="162">
        <f>SUM(I1003:L1003)</f>
        <v>93644.299999999988</v>
      </c>
      <c r="I1003" s="162">
        <f>I13+I58+I764+I976</f>
        <v>92585</v>
      </c>
      <c r="J1003" s="162">
        <f>J13+J58+J764+J976</f>
        <v>0</v>
      </c>
      <c r="K1003" s="162">
        <f>K13+K58+K764+K976</f>
        <v>244.89999999999975</v>
      </c>
      <c r="L1003" s="162">
        <f>L13+L58+L764+L976</f>
        <v>814.40000000000009</v>
      </c>
    </row>
    <row r="1004" spans="1:12">
      <c r="H1004" s="42"/>
      <c r="I1004" s="42"/>
      <c r="J1004" s="42"/>
      <c r="K1004" s="42"/>
      <c r="L1004" s="42"/>
    </row>
    <row r="1005" spans="1:12">
      <c r="H1005" s="42"/>
      <c r="I1005" s="43"/>
      <c r="K1005" s="43"/>
    </row>
    <row r="1006" spans="1:12">
      <c r="H1006" s="42"/>
      <c r="I1006" s="43"/>
      <c r="K1006" s="43"/>
    </row>
    <row r="1007" spans="1:12">
      <c r="H1007" s="42"/>
      <c r="I1007" s="43"/>
      <c r="K1007" s="43"/>
    </row>
    <row r="1008" spans="1:12">
      <c r="H1008" s="42"/>
      <c r="I1008" s="43" t="s">
        <v>629</v>
      </c>
      <c r="K1008" s="43"/>
    </row>
    <row r="1009" spans="8:12">
      <c r="H1009" s="44"/>
      <c r="I1009" s="45"/>
      <c r="J1009" s="45"/>
      <c r="K1009" s="45"/>
      <c r="L1009" s="45"/>
    </row>
    <row r="1010" spans="8:12">
      <c r="H1010" s="44"/>
      <c r="I1010" s="45"/>
      <c r="J1010" s="45"/>
      <c r="K1010" s="45"/>
      <c r="L1010" s="45"/>
    </row>
    <row r="1011" spans="8:12">
      <c r="H1011" s="43"/>
      <c r="I1011" s="43"/>
      <c r="J1011" s="43"/>
      <c r="K1011" s="43"/>
      <c r="L1011" s="43"/>
    </row>
    <row r="1012" spans="8:12">
      <c r="H1012" s="42"/>
      <c r="I1012" s="43"/>
      <c r="J1012" s="43"/>
      <c r="K1012" s="43"/>
      <c r="L1012" s="43"/>
    </row>
    <row r="1013" spans="8:12">
      <c r="H1013" s="42"/>
      <c r="I1013" s="43"/>
      <c r="J1013" s="43"/>
      <c r="K1013" s="43"/>
      <c r="L1013" s="43"/>
    </row>
    <row r="1014" spans="8:12">
      <c r="H1014" s="42"/>
      <c r="I1014" s="43"/>
      <c r="J1014" s="43"/>
      <c r="K1014" s="43"/>
      <c r="L1014" s="43"/>
    </row>
    <row r="1015" spans="8:12">
      <c r="H1015" s="42"/>
      <c r="I1015" s="42"/>
      <c r="J1015" s="42"/>
      <c r="K1015" s="42"/>
      <c r="L1015" s="42"/>
    </row>
    <row r="1016" spans="8:12">
      <c r="H1016" s="42"/>
      <c r="I1016" s="42"/>
      <c r="J1016" s="42"/>
      <c r="K1016" s="42"/>
      <c r="L1016" s="42"/>
    </row>
    <row r="1017" spans="8:12">
      <c r="H1017" s="42"/>
      <c r="I1017" s="42"/>
      <c r="J1017" s="42"/>
      <c r="K1017" s="42"/>
      <c r="L1017" s="42"/>
    </row>
    <row r="1018" spans="8:12">
      <c r="H1018" s="42"/>
      <c r="I1018" s="43"/>
      <c r="J1018" s="43"/>
      <c r="K1018" s="43"/>
      <c r="L1018" s="43"/>
    </row>
    <row r="1019" spans="8:12">
      <c r="H1019" s="42"/>
      <c r="I1019" s="43"/>
      <c r="J1019" s="42"/>
      <c r="K1019" s="42"/>
      <c r="L1019" s="42"/>
    </row>
  </sheetData>
  <autoFilter ref="A12:O1003">
    <filterColumn colId="5"/>
  </autoFilter>
  <mergeCells count="7">
    <mergeCell ref="A9:L9"/>
    <mergeCell ref="K1:L1"/>
    <mergeCell ref="A6:L6"/>
    <mergeCell ref="A7:L7"/>
    <mergeCell ref="A8:L8"/>
    <mergeCell ref="I3:L3"/>
    <mergeCell ref="I2:L2"/>
  </mergeCells>
  <pageMargins left="0.11811023622047245" right="0.11811023622047245" top="0.15748031496062992" bottom="0.19685039370078741" header="0.31496062992125984" footer="0.31496062992125984"/>
  <pageSetup scale="73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1"/>
  <sheetViews>
    <sheetView topLeftCell="A25" workbookViewId="0">
      <selection activeCell="J11" sqref="J11"/>
    </sheetView>
  </sheetViews>
  <sheetFormatPr defaultColWidth="9.140625" defaultRowHeight="15"/>
  <cols>
    <col min="1" max="1" width="4.140625" style="84" customWidth="1"/>
    <col min="2" max="2" width="46.5703125" style="51" customWidth="1"/>
    <col min="3" max="3" width="4.85546875" style="51" customWidth="1"/>
    <col min="4" max="4" width="4.28515625" style="51" customWidth="1"/>
    <col min="5" max="5" width="15.140625" style="81" customWidth="1"/>
    <col min="6" max="7" width="16.140625" style="51" customWidth="1"/>
    <col min="8" max="8" width="16.5703125" style="51" customWidth="1"/>
    <col min="9" max="9" width="16.140625" style="51" customWidth="1"/>
    <col min="10" max="12" width="9.28515625" style="51" bestFit="1" customWidth="1"/>
    <col min="13" max="13" width="13.28515625" style="52" customWidth="1"/>
    <col min="14" max="16" width="9.140625" style="51"/>
    <col min="17" max="17" width="9.28515625" style="51" bestFit="1" customWidth="1"/>
    <col min="18" max="256" width="9.140625" style="51"/>
    <col min="257" max="257" width="4.140625" style="51" customWidth="1"/>
    <col min="258" max="258" width="46.5703125" style="51" customWidth="1"/>
    <col min="259" max="259" width="4.85546875" style="51" customWidth="1"/>
    <col min="260" max="260" width="4.28515625" style="51" customWidth="1"/>
    <col min="261" max="261" width="11.5703125" style="51" customWidth="1"/>
    <col min="262" max="262" width="12" style="51" customWidth="1"/>
    <col min="263" max="263" width="11.7109375" style="51" customWidth="1"/>
    <col min="264" max="264" width="11.140625" style="51" customWidth="1"/>
    <col min="265" max="265" width="12.85546875" style="51" customWidth="1"/>
    <col min="266" max="268" width="9.28515625" style="51" bestFit="1" customWidth="1"/>
    <col min="269" max="269" width="13.28515625" style="51" customWidth="1"/>
    <col min="270" max="272" width="9.140625" style="51"/>
    <col min="273" max="273" width="9.28515625" style="51" bestFit="1" customWidth="1"/>
    <col min="274" max="512" width="9.140625" style="51"/>
    <col min="513" max="513" width="4.140625" style="51" customWidth="1"/>
    <col min="514" max="514" width="46.5703125" style="51" customWidth="1"/>
    <col min="515" max="515" width="4.85546875" style="51" customWidth="1"/>
    <col min="516" max="516" width="4.28515625" style="51" customWidth="1"/>
    <col min="517" max="517" width="11.5703125" style="51" customWidth="1"/>
    <col min="518" max="518" width="12" style="51" customWidth="1"/>
    <col min="519" max="519" width="11.7109375" style="51" customWidth="1"/>
    <col min="520" max="520" width="11.140625" style="51" customWidth="1"/>
    <col min="521" max="521" width="12.85546875" style="51" customWidth="1"/>
    <col min="522" max="524" width="9.28515625" style="51" bestFit="1" customWidth="1"/>
    <col min="525" max="525" width="13.28515625" style="51" customWidth="1"/>
    <col min="526" max="528" width="9.140625" style="51"/>
    <col min="529" max="529" width="9.28515625" style="51" bestFit="1" customWidth="1"/>
    <col min="530" max="768" width="9.140625" style="51"/>
    <col min="769" max="769" width="4.140625" style="51" customWidth="1"/>
    <col min="770" max="770" width="46.5703125" style="51" customWidth="1"/>
    <col min="771" max="771" width="4.85546875" style="51" customWidth="1"/>
    <col min="772" max="772" width="4.28515625" style="51" customWidth="1"/>
    <col min="773" max="773" width="11.5703125" style="51" customWidth="1"/>
    <col min="774" max="774" width="12" style="51" customWidth="1"/>
    <col min="775" max="775" width="11.7109375" style="51" customWidth="1"/>
    <col min="776" max="776" width="11.140625" style="51" customWidth="1"/>
    <col min="777" max="777" width="12.85546875" style="51" customWidth="1"/>
    <col min="778" max="780" width="9.28515625" style="51" bestFit="1" customWidth="1"/>
    <col min="781" max="781" width="13.28515625" style="51" customWidth="1"/>
    <col min="782" max="784" width="9.140625" style="51"/>
    <col min="785" max="785" width="9.28515625" style="51" bestFit="1" customWidth="1"/>
    <col min="786" max="1024" width="9.140625" style="51"/>
    <col min="1025" max="1025" width="4.140625" style="51" customWidth="1"/>
    <col min="1026" max="1026" width="46.5703125" style="51" customWidth="1"/>
    <col min="1027" max="1027" width="4.85546875" style="51" customWidth="1"/>
    <col min="1028" max="1028" width="4.28515625" style="51" customWidth="1"/>
    <col min="1029" max="1029" width="11.5703125" style="51" customWidth="1"/>
    <col min="1030" max="1030" width="12" style="51" customWidth="1"/>
    <col min="1031" max="1031" width="11.7109375" style="51" customWidth="1"/>
    <col min="1032" max="1032" width="11.140625" style="51" customWidth="1"/>
    <col min="1033" max="1033" width="12.85546875" style="51" customWidth="1"/>
    <col min="1034" max="1036" width="9.28515625" style="51" bestFit="1" customWidth="1"/>
    <col min="1037" max="1037" width="13.28515625" style="51" customWidth="1"/>
    <col min="1038" max="1040" width="9.140625" style="51"/>
    <col min="1041" max="1041" width="9.28515625" style="51" bestFit="1" customWidth="1"/>
    <col min="1042" max="1280" width="9.140625" style="51"/>
    <col min="1281" max="1281" width="4.140625" style="51" customWidth="1"/>
    <col min="1282" max="1282" width="46.5703125" style="51" customWidth="1"/>
    <col min="1283" max="1283" width="4.85546875" style="51" customWidth="1"/>
    <col min="1284" max="1284" width="4.28515625" style="51" customWidth="1"/>
    <col min="1285" max="1285" width="11.5703125" style="51" customWidth="1"/>
    <col min="1286" max="1286" width="12" style="51" customWidth="1"/>
    <col min="1287" max="1287" width="11.7109375" style="51" customWidth="1"/>
    <col min="1288" max="1288" width="11.140625" style="51" customWidth="1"/>
    <col min="1289" max="1289" width="12.85546875" style="51" customWidth="1"/>
    <col min="1290" max="1292" width="9.28515625" style="51" bestFit="1" customWidth="1"/>
    <col min="1293" max="1293" width="13.28515625" style="51" customWidth="1"/>
    <col min="1294" max="1296" width="9.140625" style="51"/>
    <col min="1297" max="1297" width="9.28515625" style="51" bestFit="1" customWidth="1"/>
    <col min="1298" max="1536" width="9.140625" style="51"/>
    <col min="1537" max="1537" width="4.140625" style="51" customWidth="1"/>
    <col min="1538" max="1538" width="46.5703125" style="51" customWidth="1"/>
    <col min="1539" max="1539" width="4.85546875" style="51" customWidth="1"/>
    <col min="1540" max="1540" width="4.28515625" style="51" customWidth="1"/>
    <col min="1541" max="1541" width="11.5703125" style="51" customWidth="1"/>
    <col min="1542" max="1542" width="12" style="51" customWidth="1"/>
    <col min="1543" max="1543" width="11.7109375" style="51" customWidth="1"/>
    <col min="1544" max="1544" width="11.140625" style="51" customWidth="1"/>
    <col min="1545" max="1545" width="12.85546875" style="51" customWidth="1"/>
    <col min="1546" max="1548" width="9.28515625" style="51" bestFit="1" customWidth="1"/>
    <col min="1549" max="1549" width="13.28515625" style="51" customWidth="1"/>
    <col min="1550" max="1552" width="9.140625" style="51"/>
    <col min="1553" max="1553" width="9.28515625" style="51" bestFit="1" customWidth="1"/>
    <col min="1554" max="1792" width="9.140625" style="51"/>
    <col min="1793" max="1793" width="4.140625" style="51" customWidth="1"/>
    <col min="1794" max="1794" width="46.5703125" style="51" customWidth="1"/>
    <col min="1795" max="1795" width="4.85546875" style="51" customWidth="1"/>
    <col min="1796" max="1796" width="4.28515625" style="51" customWidth="1"/>
    <col min="1797" max="1797" width="11.5703125" style="51" customWidth="1"/>
    <col min="1798" max="1798" width="12" style="51" customWidth="1"/>
    <col min="1799" max="1799" width="11.7109375" style="51" customWidth="1"/>
    <col min="1800" max="1800" width="11.140625" style="51" customWidth="1"/>
    <col min="1801" max="1801" width="12.85546875" style="51" customWidth="1"/>
    <col min="1802" max="1804" width="9.28515625" style="51" bestFit="1" customWidth="1"/>
    <col min="1805" max="1805" width="13.28515625" style="51" customWidth="1"/>
    <col min="1806" max="1808" width="9.140625" style="51"/>
    <col min="1809" max="1809" width="9.28515625" style="51" bestFit="1" customWidth="1"/>
    <col min="1810" max="2048" width="9.140625" style="51"/>
    <col min="2049" max="2049" width="4.140625" style="51" customWidth="1"/>
    <col min="2050" max="2050" width="46.5703125" style="51" customWidth="1"/>
    <col min="2051" max="2051" width="4.85546875" style="51" customWidth="1"/>
    <col min="2052" max="2052" width="4.28515625" style="51" customWidth="1"/>
    <col min="2053" max="2053" width="11.5703125" style="51" customWidth="1"/>
    <col min="2054" max="2054" width="12" style="51" customWidth="1"/>
    <col min="2055" max="2055" width="11.7109375" style="51" customWidth="1"/>
    <col min="2056" max="2056" width="11.140625" style="51" customWidth="1"/>
    <col min="2057" max="2057" width="12.85546875" style="51" customWidth="1"/>
    <col min="2058" max="2060" width="9.28515625" style="51" bestFit="1" customWidth="1"/>
    <col min="2061" max="2061" width="13.28515625" style="51" customWidth="1"/>
    <col min="2062" max="2064" width="9.140625" style="51"/>
    <col min="2065" max="2065" width="9.28515625" style="51" bestFit="1" customWidth="1"/>
    <col min="2066" max="2304" width="9.140625" style="51"/>
    <col min="2305" max="2305" width="4.140625" style="51" customWidth="1"/>
    <col min="2306" max="2306" width="46.5703125" style="51" customWidth="1"/>
    <col min="2307" max="2307" width="4.85546875" style="51" customWidth="1"/>
    <col min="2308" max="2308" width="4.28515625" style="51" customWidth="1"/>
    <col min="2309" max="2309" width="11.5703125" style="51" customWidth="1"/>
    <col min="2310" max="2310" width="12" style="51" customWidth="1"/>
    <col min="2311" max="2311" width="11.7109375" style="51" customWidth="1"/>
    <col min="2312" max="2312" width="11.140625" style="51" customWidth="1"/>
    <col min="2313" max="2313" width="12.85546875" style="51" customWidth="1"/>
    <col min="2314" max="2316" width="9.28515625" style="51" bestFit="1" customWidth="1"/>
    <col min="2317" max="2317" width="13.28515625" style="51" customWidth="1"/>
    <col min="2318" max="2320" width="9.140625" style="51"/>
    <col min="2321" max="2321" width="9.28515625" style="51" bestFit="1" customWidth="1"/>
    <col min="2322" max="2560" width="9.140625" style="51"/>
    <col min="2561" max="2561" width="4.140625" style="51" customWidth="1"/>
    <col min="2562" max="2562" width="46.5703125" style="51" customWidth="1"/>
    <col min="2563" max="2563" width="4.85546875" style="51" customWidth="1"/>
    <col min="2564" max="2564" width="4.28515625" style="51" customWidth="1"/>
    <col min="2565" max="2565" width="11.5703125" style="51" customWidth="1"/>
    <col min="2566" max="2566" width="12" style="51" customWidth="1"/>
    <col min="2567" max="2567" width="11.7109375" style="51" customWidth="1"/>
    <col min="2568" max="2568" width="11.140625" style="51" customWidth="1"/>
    <col min="2569" max="2569" width="12.85546875" style="51" customWidth="1"/>
    <col min="2570" max="2572" width="9.28515625" style="51" bestFit="1" customWidth="1"/>
    <col min="2573" max="2573" width="13.28515625" style="51" customWidth="1"/>
    <col min="2574" max="2576" width="9.140625" style="51"/>
    <col min="2577" max="2577" width="9.28515625" style="51" bestFit="1" customWidth="1"/>
    <col min="2578" max="2816" width="9.140625" style="51"/>
    <col min="2817" max="2817" width="4.140625" style="51" customWidth="1"/>
    <col min="2818" max="2818" width="46.5703125" style="51" customWidth="1"/>
    <col min="2819" max="2819" width="4.85546875" style="51" customWidth="1"/>
    <col min="2820" max="2820" width="4.28515625" style="51" customWidth="1"/>
    <col min="2821" max="2821" width="11.5703125" style="51" customWidth="1"/>
    <col min="2822" max="2822" width="12" style="51" customWidth="1"/>
    <col min="2823" max="2823" width="11.7109375" style="51" customWidth="1"/>
    <col min="2824" max="2824" width="11.140625" style="51" customWidth="1"/>
    <col min="2825" max="2825" width="12.85546875" style="51" customWidth="1"/>
    <col min="2826" max="2828" width="9.28515625" style="51" bestFit="1" customWidth="1"/>
    <col min="2829" max="2829" width="13.28515625" style="51" customWidth="1"/>
    <col min="2830" max="2832" width="9.140625" style="51"/>
    <col min="2833" max="2833" width="9.28515625" style="51" bestFit="1" customWidth="1"/>
    <col min="2834" max="3072" width="9.140625" style="51"/>
    <col min="3073" max="3073" width="4.140625" style="51" customWidth="1"/>
    <col min="3074" max="3074" width="46.5703125" style="51" customWidth="1"/>
    <col min="3075" max="3075" width="4.85546875" style="51" customWidth="1"/>
    <col min="3076" max="3076" width="4.28515625" style="51" customWidth="1"/>
    <col min="3077" max="3077" width="11.5703125" style="51" customWidth="1"/>
    <col min="3078" max="3078" width="12" style="51" customWidth="1"/>
    <col min="3079" max="3079" width="11.7109375" style="51" customWidth="1"/>
    <col min="3080" max="3080" width="11.140625" style="51" customWidth="1"/>
    <col min="3081" max="3081" width="12.85546875" style="51" customWidth="1"/>
    <col min="3082" max="3084" width="9.28515625" style="51" bestFit="1" customWidth="1"/>
    <col min="3085" max="3085" width="13.28515625" style="51" customWidth="1"/>
    <col min="3086" max="3088" width="9.140625" style="51"/>
    <col min="3089" max="3089" width="9.28515625" style="51" bestFit="1" customWidth="1"/>
    <col min="3090" max="3328" width="9.140625" style="51"/>
    <col min="3329" max="3329" width="4.140625" style="51" customWidth="1"/>
    <col min="3330" max="3330" width="46.5703125" style="51" customWidth="1"/>
    <col min="3331" max="3331" width="4.85546875" style="51" customWidth="1"/>
    <col min="3332" max="3332" width="4.28515625" style="51" customWidth="1"/>
    <col min="3333" max="3333" width="11.5703125" style="51" customWidth="1"/>
    <col min="3334" max="3334" width="12" style="51" customWidth="1"/>
    <col min="3335" max="3335" width="11.7109375" style="51" customWidth="1"/>
    <col min="3336" max="3336" width="11.140625" style="51" customWidth="1"/>
    <col min="3337" max="3337" width="12.85546875" style="51" customWidth="1"/>
    <col min="3338" max="3340" width="9.28515625" style="51" bestFit="1" customWidth="1"/>
    <col min="3341" max="3341" width="13.28515625" style="51" customWidth="1"/>
    <col min="3342" max="3344" width="9.140625" style="51"/>
    <col min="3345" max="3345" width="9.28515625" style="51" bestFit="1" customWidth="1"/>
    <col min="3346" max="3584" width="9.140625" style="51"/>
    <col min="3585" max="3585" width="4.140625" style="51" customWidth="1"/>
    <col min="3586" max="3586" width="46.5703125" style="51" customWidth="1"/>
    <col min="3587" max="3587" width="4.85546875" style="51" customWidth="1"/>
    <col min="3588" max="3588" width="4.28515625" style="51" customWidth="1"/>
    <col min="3589" max="3589" width="11.5703125" style="51" customWidth="1"/>
    <col min="3590" max="3590" width="12" style="51" customWidth="1"/>
    <col min="3591" max="3591" width="11.7109375" style="51" customWidth="1"/>
    <col min="3592" max="3592" width="11.140625" style="51" customWidth="1"/>
    <col min="3593" max="3593" width="12.85546875" style="51" customWidth="1"/>
    <col min="3594" max="3596" width="9.28515625" style="51" bestFit="1" customWidth="1"/>
    <col min="3597" max="3597" width="13.28515625" style="51" customWidth="1"/>
    <col min="3598" max="3600" width="9.140625" style="51"/>
    <col min="3601" max="3601" width="9.28515625" style="51" bestFit="1" customWidth="1"/>
    <col min="3602" max="3840" width="9.140625" style="51"/>
    <col min="3841" max="3841" width="4.140625" style="51" customWidth="1"/>
    <col min="3842" max="3842" width="46.5703125" style="51" customWidth="1"/>
    <col min="3843" max="3843" width="4.85546875" style="51" customWidth="1"/>
    <col min="3844" max="3844" width="4.28515625" style="51" customWidth="1"/>
    <col min="3845" max="3845" width="11.5703125" style="51" customWidth="1"/>
    <col min="3846" max="3846" width="12" style="51" customWidth="1"/>
    <col min="3847" max="3847" width="11.7109375" style="51" customWidth="1"/>
    <col min="3848" max="3848" width="11.140625" style="51" customWidth="1"/>
    <col min="3849" max="3849" width="12.85546875" style="51" customWidth="1"/>
    <col min="3850" max="3852" width="9.28515625" style="51" bestFit="1" customWidth="1"/>
    <col min="3853" max="3853" width="13.28515625" style="51" customWidth="1"/>
    <col min="3854" max="3856" width="9.140625" style="51"/>
    <col min="3857" max="3857" width="9.28515625" style="51" bestFit="1" customWidth="1"/>
    <col min="3858" max="4096" width="9.140625" style="51"/>
    <col min="4097" max="4097" width="4.140625" style="51" customWidth="1"/>
    <col min="4098" max="4098" width="46.5703125" style="51" customWidth="1"/>
    <col min="4099" max="4099" width="4.85546875" style="51" customWidth="1"/>
    <col min="4100" max="4100" width="4.28515625" style="51" customWidth="1"/>
    <col min="4101" max="4101" width="11.5703125" style="51" customWidth="1"/>
    <col min="4102" max="4102" width="12" style="51" customWidth="1"/>
    <col min="4103" max="4103" width="11.7109375" style="51" customWidth="1"/>
    <col min="4104" max="4104" width="11.140625" style="51" customWidth="1"/>
    <col min="4105" max="4105" width="12.85546875" style="51" customWidth="1"/>
    <col min="4106" max="4108" width="9.28515625" style="51" bestFit="1" customWidth="1"/>
    <col min="4109" max="4109" width="13.28515625" style="51" customWidth="1"/>
    <col min="4110" max="4112" width="9.140625" style="51"/>
    <col min="4113" max="4113" width="9.28515625" style="51" bestFit="1" customWidth="1"/>
    <col min="4114" max="4352" width="9.140625" style="51"/>
    <col min="4353" max="4353" width="4.140625" style="51" customWidth="1"/>
    <col min="4354" max="4354" width="46.5703125" style="51" customWidth="1"/>
    <col min="4355" max="4355" width="4.85546875" style="51" customWidth="1"/>
    <col min="4356" max="4356" width="4.28515625" style="51" customWidth="1"/>
    <col min="4357" max="4357" width="11.5703125" style="51" customWidth="1"/>
    <col min="4358" max="4358" width="12" style="51" customWidth="1"/>
    <col min="4359" max="4359" width="11.7109375" style="51" customWidth="1"/>
    <col min="4360" max="4360" width="11.140625" style="51" customWidth="1"/>
    <col min="4361" max="4361" width="12.85546875" style="51" customWidth="1"/>
    <col min="4362" max="4364" width="9.28515625" style="51" bestFit="1" customWidth="1"/>
    <col min="4365" max="4365" width="13.28515625" style="51" customWidth="1"/>
    <col min="4366" max="4368" width="9.140625" style="51"/>
    <col min="4369" max="4369" width="9.28515625" style="51" bestFit="1" customWidth="1"/>
    <col min="4370" max="4608" width="9.140625" style="51"/>
    <col min="4609" max="4609" width="4.140625" style="51" customWidth="1"/>
    <col min="4610" max="4610" width="46.5703125" style="51" customWidth="1"/>
    <col min="4611" max="4611" width="4.85546875" style="51" customWidth="1"/>
    <col min="4612" max="4612" width="4.28515625" style="51" customWidth="1"/>
    <col min="4613" max="4613" width="11.5703125" style="51" customWidth="1"/>
    <col min="4614" max="4614" width="12" style="51" customWidth="1"/>
    <col min="4615" max="4615" width="11.7109375" style="51" customWidth="1"/>
    <col min="4616" max="4616" width="11.140625" style="51" customWidth="1"/>
    <col min="4617" max="4617" width="12.85546875" style="51" customWidth="1"/>
    <col min="4618" max="4620" width="9.28515625" style="51" bestFit="1" customWidth="1"/>
    <col min="4621" max="4621" width="13.28515625" style="51" customWidth="1"/>
    <col min="4622" max="4624" width="9.140625" style="51"/>
    <col min="4625" max="4625" width="9.28515625" style="51" bestFit="1" customWidth="1"/>
    <col min="4626" max="4864" width="9.140625" style="51"/>
    <col min="4865" max="4865" width="4.140625" style="51" customWidth="1"/>
    <col min="4866" max="4866" width="46.5703125" style="51" customWidth="1"/>
    <col min="4867" max="4867" width="4.85546875" style="51" customWidth="1"/>
    <col min="4868" max="4868" width="4.28515625" style="51" customWidth="1"/>
    <col min="4869" max="4869" width="11.5703125" style="51" customWidth="1"/>
    <col min="4870" max="4870" width="12" style="51" customWidth="1"/>
    <col min="4871" max="4871" width="11.7109375" style="51" customWidth="1"/>
    <col min="4872" max="4872" width="11.140625" style="51" customWidth="1"/>
    <col min="4873" max="4873" width="12.85546875" style="51" customWidth="1"/>
    <col min="4874" max="4876" width="9.28515625" style="51" bestFit="1" customWidth="1"/>
    <col min="4877" max="4877" width="13.28515625" style="51" customWidth="1"/>
    <col min="4878" max="4880" width="9.140625" style="51"/>
    <col min="4881" max="4881" width="9.28515625" style="51" bestFit="1" customWidth="1"/>
    <col min="4882" max="5120" width="9.140625" style="51"/>
    <col min="5121" max="5121" width="4.140625" style="51" customWidth="1"/>
    <col min="5122" max="5122" width="46.5703125" style="51" customWidth="1"/>
    <col min="5123" max="5123" width="4.85546875" style="51" customWidth="1"/>
    <col min="5124" max="5124" width="4.28515625" style="51" customWidth="1"/>
    <col min="5125" max="5125" width="11.5703125" style="51" customWidth="1"/>
    <col min="5126" max="5126" width="12" style="51" customWidth="1"/>
    <col min="5127" max="5127" width="11.7109375" style="51" customWidth="1"/>
    <col min="5128" max="5128" width="11.140625" style="51" customWidth="1"/>
    <col min="5129" max="5129" width="12.85546875" style="51" customWidth="1"/>
    <col min="5130" max="5132" width="9.28515625" style="51" bestFit="1" customWidth="1"/>
    <col min="5133" max="5133" width="13.28515625" style="51" customWidth="1"/>
    <col min="5134" max="5136" width="9.140625" style="51"/>
    <col min="5137" max="5137" width="9.28515625" style="51" bestFit="1" customWidth="1"/>
    <col min="5138" max="5376" width="9.140625" style="51"/>
    <col min="5377" max="5377" width="4.140625" style="51" customWidth="1"/>
    <col min="5378" max="5378" width="46.5703125" style="51" customWidth="1"/>
    <col min="5379" max="5379" width="4.85546875" style="51" customWidth="1"/>
    <col min="5380" max="5380" width="4.28515625" style="51" customWidth="1"/>
    <col min="5381" max="5381" width="11.5703125" style="51" customWidth="1"/>
    <col min="5382" max="5382" width="12" style="51" customWidth="1"/>
    <col min="5383" max="5383" width="11.7109375" style="51" customWidth="1"/>
    <col min="5384" max="5384" width="11.140625" style="51" customWidth="1"/>
    <col min="5385" max="5385" width="12.85546875" style="51" customWidth="1"/>
    <col min="5386" max="5388" width="9.28515625" style="51" bestFit="1" customWidth="1"/>
    <col min="5389" max="5389" width="13.28515625" style="51" customWidth="1"/>
    <col min="5390" max="5392" width="9.140625" style="51"/>
    <col min="5393" max="5393" width="9.28515625" style="51" bestFit="1" customWidth="1"/>
    <col min="5394" max="5632" width="9.140625" style="51"/>
    <col min="5633" max="5633" width="4.140625" style="51" customWidth="1"/>
    <col min="5634" max="5634" width="46.5703125" style="51" customWidth="1"/>
    <col min="5635" max="5635" width="4.85546875" style="51" customWidth="1"/>
    <col min="5636" max="5636" width="4.28515625" style="51" customWidth="1"/>
    <col min="5637" max="5637" width="11.5703125" style="51" customWidth="1"/>
    <col min="5638" max="5638" width="12" style="51" customWidth="1"/>
    <col min="5639" max="5639" width="11.7109375" style="51" customWidth="1"/>
    <col min="5640" max="5640" width="11.140625" style="51" customWidth="1"/>
    <col min="5641" max="5641" width="12.85546875" style="51" customWidth="1"/>
    <col min="5642" max="5644" width="9.28515625" style="51" bestFit="1" customWidth="1"/>
    <col min="5645" max="5645" width="13.28515625" style="51" customWidth="1"/>
    <col min="5646" max="5648" width="9.140625" style="51"/>
    <col min="5649" max="5649" width="9.28515625" style="51" bestFit="1" customWidth="1"/>
    <col min="5650" max="5888" width="9.140625" style="51"/>
    <col min="5889" max="5889" width="4.140625" style="51" customWidth="1"/>
    <col min="5890" max="5890" width="46.5703125" style="51" customWidth="1"/>
    <col min="5891" max="5891" width="4.85546875" style="51" customWidth="1"/>
    <col min="5892" max="5892" width="4.28515625" style="51" customWidth="1"/>
    <col min="5893" max="5893" width="11.5703125" style="51" customWidth="1"/>
    <col min="5894" max="5894" width="12" style="51" customWidth="1"/>
    <col min="5895" max="5895" width="11.7109375" style="51" customWidth="1"/>
    <col min="5896" max="5896" width="11.140625" style="51" customWidth="1"/>
    <col min="5897" max="5897" width="12.85546875" style="51" customWidth="1"/>
    <col min="5898" max="5900" width="9.28515625" style="51" bestFit="1" customWidth="1"/>
    <col min="5901" max="5901" width="13.28515625" style="51" customWidth="1"/>
    <col min="5902" max="5904" width="9.140625" style="51"/>
    <col min="5905" max="5905" width="9.28515625" style="51" bestFit="1" customWidth="1"/>
    <col min="5906" max="6144" width="9.140625" style="51"/>
    <col min="6145" max="6145" width="4.140625" style="51" customWidth="1"/>
    <col min="6146" max="6146" width="46.5703125" style="51" customWidth="1"/>
    <col min="6147" max="6147" width="4.85546875" style="51" customWidth="1"/>
    <col min="6148" max="6148" width="4.28515625" style="51" customWidth="1"/>
    <col min="6149" max="6149" width="11.5703125" style="51" customWidth="1"/>
    <col min="6150" max="6150" width="12" style="51" customWidth="1"/>
    <col min="6151" max="6151" width="11.7109375" style="51" customWidth="1"/>
    <col min="6152" max="6152" width="11.140625" style="51" customWidth="1"/>
    <col min="6153" max="6153" width="12.85546875" style="51" customWidth="1"/>
    <col min="6154" max="6156" width="9.28515625" style="51" bestFit="1" customWidth="1"/>
    <col min="6157" max="6157" width="13.28515625" style="51" customWidth="1"/>
    <col min="6158" max="6160" width="9.140625" style="51"/>
    <col min="6161" max="6161" width="9.28515625" style="51" bestFit="1" customWidth="1"/>
    <col min="6162" max="6400" width="9.140625" style="51"/>
    <col min="6401" max="6401" width="4.140625" style="51" customWidth="1"/>
    <col min="6402" max="6402" width="46.5703125" style="51" customWidth="1"/>
    <col min="6403" max="6403" width="4.85546875" style="51" customWidth="1"/>
    <col min="6404" max="6404" width="4.28515625" style="51" customWidth="1"/>
    <col min="6405" max="6405" width="11.5703125" style="51" customWidth="1"/>
    <col min="6406" max="6406" width="12" style="51" customWidth="1"/>
    <col min="6407" max="6407" width="11.7109375" style="51" customWidth="1"/>
    <col min="6408" max="6408" width="11.140625" style="51" customWidth="1"/>
    <col min="6409" max="6409" width="12.85546875" style="51" customWidth="1"/>
    <col min="6410" max="6412" width="9.28515625" style="51" bestFit="1" customWidth="1"/>
    <col min="6413" max="6413" width="13.28515625" style="51" customWidth="1"/>
    <col min="6414" max="6416" width="9.140625" style="51"/>
    <col min="6417" max="6417" width="9.28515625" style="51" bestFit="1" customWidth="1"/>
    <col min="6418" max="6656" width="9.140625" style="51"/>
    <col min="6657" max="6657" width="4.140625" style="51" customWidth="1"/>
    <col min="6658" max="6658" width="46.5703125" style="51" customWidth="1"/>
    <col min="6659" max="6659" width="4.85546875" style="51" customWidth="1"/>
    <col min="6660" max="6660" width="4.28515625" style="51" customWidth="1"/>
    <col min="6661" max="6661" width="11.5703125" style="51" customWidth="1"/>
    <col min="6662" max="6662" width="12" style="51" customWidth="1"/>
    <col min="6663" max="6663" width="11.7109375" style="51" customWidth="1"/>
    <col min="6664" max="6664" width="11.140625" style="51" customWidth="1"/>
    <col min="6665" max="6665" width="12.85546875" style="51" customWidth="1"/>
    <col min="6666" max="6668" width="9.28515625" style="51" bestFit="1" customWidth="1"/>
    <col min="6669" max="6669" width="13.28515625" style="51" customWidth="1"/>
    <col min="6670" max="6672" width="9.140625" style="51"/>
    <col min="6673" max="6673" width="9.28515625" style="51" bestFit="1" customWidth="1"/>
    <col min="6674" max="6912" width="9.140625" style="51"/>
    <col min="6913" max="6913" width="4.140625" style="51" customWidth="1"/>
    <col min="6914" max="6914" width="46.5703125" style="51" customWidth="1"/>
    <col min="6915" max="6915" width="4.85546875" style="51" customWidth="1"/>
    <col min="6916" max="6916" width="4.28515625" style="51" customWidth="1"/>
    <col min="6917" max="6917" width="11.5703125" style="51" customWidth="1"/>
    <col min="6918" max="6918" width="12" style="51" customWidth="1"/>
    <col min="6919" max="6919" width="11.7109375" style="51" customWidth="1"/>
    <col min="6920" max="6920" width="11.140625" style="51" customWidth="1"/>
    <col min="6921" max="6921" width="12.85546875" style="51" customWidth="1"/>
    <col min="6922" max="6924" width="9.28515625" style="51" bestFit="1" customWidth="1"/>
    <col min="6925" max="6925" width="13.28515625" style="51" customWidth="1"/>
    <col min="6926" max="6928" width="9.140625" style="51"/>
    <col min="6929" max="6929" width="9.28515625" style="51" bestFit="1" customWidth="1"/>
    <col min="6930" max="7168" width="9.140625" style="51"/>
    <col min="7169" max="7169" width="4.140625" style="51" customWidth="1"/>
    <col min="7170" max="7170" width="46.5703125" style="51" customWidth="1"/>
    <col min="7171" max="7171" width="4.85546875" style="51" customWidth="1"/>
    <col min="7172" max="7172" width="4.28515625" style="51" customWidth="1"/>
    <col min="7173" max="7173" width="11.5703125" style="51" customWidth="1"/>
    <col min="7174" max="7174" width="12" style="51" customWidth="1"/>
    <col min="7175" max="7175" width="11.7109375" style="51" customWidth="1"/>
    <col min="7176" max="7176" width="11.140625" style="51" customWidth="1"/>
    <col min="7177" max="7177" width="12.85546875" style="51" customWidth="1"/>
    <col min="7178" max="7180" width="9.28515625" style="51" bestFit="1" customWidth="1"/>
    <col min="7181" max="7181" width="13.28515625" style="51" customWidth="1"/>
    <col min="7182" max="7184" width="9.140625" style="51"/>
    <col min="7185" max="7185" width="9.28515625" style="51" bestFit="1" customWidth="1"/>
    <col min="7186" max="7424" width="9.140625" style="51"/>
    <col min="7425" max="7425" width="4.140625" style="51" customWidth="1"/>
    <col min="7426" max="7426" width="46.5703125" style="51" customWidth="1"/>
    <col min="7427" max="7427" width="4.85546875" style="51" customWidth="1"/>
    <col min="7428" max="7428" width="4.28515625" style="51" customWidth="1"/>
    <col min="7429" max="7429" width="11.5703125" style="51" customWidth="1"/>
    <col min="7430" max="7430" width="12" style="51" customWidth="1"/>
    <col min="7431" max="7431" width="11.7109375" style="51" customWidth="1"/>
    <col min="7432" max="7432" width="11.140625" style="51" customWidth="1"/>
    <col min="7433" max="7433" width="12.85546875" style="51" customWidth="1"/>
    <col min="7434" max="7436" width="9.28515625" style="51" bestFit="1" customWidth="1"/>
    <col min="7437" max="7437" width="13.28515625" style="51" customWidth="1"/>
    <col min="7438" max="7440" width="9.140625" style="51"/>
    <col min="7441" max="7441" width="9.28515625" style="51" bestFit="1" customWidth="1"/>
    <col min="7442" max="7680" width="9.140625" style="51"/>
    <col min="7681" max="7681" width="4.140625" style="51" customWidth="1"/>
    <col min="7682" max="7682" width="46.5703125" style="51" customWidth="1"/>
    <col min="7683" max="7683" width="4.85546875" style="51" customWidth="1"/>
    <col min="7684" max="7684" width="4.28515625" style="51" customWidth="1"/>
    <col min="7685" max="7685" width="11.5703125" style="51" customWidth="1"/>
    <col min="7686" max="7686" width="12" style="51" customWidth="1"/>
    <col min="7687" max="7687" width="11.7109375" style="51" customWidth="1"/>
    <col min="7688" max="7688" width="11.140625" style="51" customWidth="1"/>
    <col min="7689" max="7689" width="12.85546875" style="51" customWidth="1"/>
    <col min="7690" max="7692" width="9.28515625" style="51" bestFit="1" customWidth="1"/>
    <col min="7693" max="7693" width="13.28515625" style="51" customWidth="1"/>
    <col min="7694" max="7696" width="9.140625" style="51"/>
    <col min="7697" max="7697" width="9.28515625" style="51" bestFit="1" customWidth="1"/>
    <col min="7698" max="7936" width="9.140625" style="51"/>
    <col min="7937" max="7937" width="4.140625" style="51" customWidth="1"/>
    <col min="7938" max="7938" width="46.5703125" style="51" customWidth="1"/>
    <col min="7939" max="7939" width="4.85546875" style="51" customWidth="1"/>
    <col min="7940" max="7940" width="4.28515625" style="51" customWidth="1"/>
    <col min="7941" max="7941" width="11.5703125" style="51" customWidth="1"/>
    <col min="7942" max="7942" width="12" style="51" customWidth="1"/>
    <col min="7943" max="7943" width="11.7109375" style="51" customWidth="1"/>
    <col min="7944" max="7944" width="11.140625" style="51" customWidth="1"/>
    <col min="7945" max="7945" width="12.85546875" style="51" customWidth="1"/>
    <col min="7946" max="7948" width="9.28515625" style="51" bestFit="1" customWidth="1"/>
    <col min="7949" max="7949" width="13.28515625" style="51" customWidth="1"/>
    <col min="7950" max="7952" width="9.140625" style="51"/>
    <col min="7953" max="7953" width="9.28515625" style="51" bestFit="1" customWidth="1"/>
    <col min="7954" max="8192" width="9.140625" style="51"/>
    <col min="8193" max="8193" width="4.140625" style="51" customWidth="1"/>
    <col min="8194" max="8194" width="46.5703125" style="51" customWidth="1"/>
    <col min="8195" max="8195" width="4.85546875" style="51" customWidth="1"/>
    <col min="8196" max="8196" width="4.28515625" style="51" customWidth="1"/>
    <col min="8197" max="8197" width="11.5703125" style="51" customWidth="1"/>
    <col min="8198" max="8198" width="12" style="51" customWidth="1"/>
    <col min="8199" max="8199" width="11.7109375" style="51" customWidth="1"/>
    <col min="8200" max="8200" width="11.140625" style="51" customWidth="1"/>
    <col min="8201" max="8201" width="12.85546875" style="51" customWidth="1"/>
    <col min="8202" max="8204" width="9.28515625" style="51" bestFit="1" customWidth="1"/>
    <col min="8205" max="8205" width="13.28515625" style="51" customWidth="1"/>
    <col min="8206" max="8208" width="9.140625" style="51"/>
    <col min="8209" max="8209" width="9.28515625" style="51" bestFit="1" customWidth="1"/>
    <col min="8210" max="8448" width="9.140625" style="51"/>
    <col min="8449" max="8449" width="4.140625" style="51" customWidth="1"/>
    <col min="8450" max="8450" width="46.5703125" style="51" customWidth="1"/>
    <col min="8451" max="8451" width="4.85546875" style="51" customWidth="1"/>
    <col min="8452" max="8452" width="4.28515625" style="51" customWidth="1"/>
    <col min="8453" max="8453" width="11.5703125" style="51" customWidth="1"/>
    <col min="8454" max="8454" width="12" style="51" customWidth="1"/>
    <col min="8455" max="8455" width="11.7109375" style="51" customWidth="1"/>
    <col min="8456" max="8456" width="11.140625" style="51" customWidth="1"/>
    <col min="8457" max="8457" width="12.85546875" style="51" customWidth="1"/>
    <col min="8458" max="8460" width="9.28515625" style="51" bestFit="1" customWidth="1"/>
    <col min="8461" max="8461" width="13.28515625" style="51" customWidth="1"/>
    <col min="8462" max="8464" width="9.140625" style="51"/>
    <col min="8465" max="8465" width="9.28515625" style="51" bestFit="1" customWidth="1"/>
    <col min="8466" max="8704" width="9.140625" style="51"/>
    <col min="8705" max="8705" width="4.140625" style="51" customWidth="1"/>
    <col min="8706" max="8706" width="46.5703125" style="51" customWidth="1"/>
    <col min="8707" max="8707" width="4.85546875" style="51" customWidth="1"/>
    <col min="8708" max="8708" width="4.28515625" style="51" customWidth="1"/>
    <col min="8709" max="8709" width="11.5703125" style="51" customWidth="1"/>
    <col min="8710" max="8710" width="12" style="51" customWidth="1"/>
    <col min="8711" max="8711" width="11.7109375" style="51" customWidth="1"/>
    <col min="8712" max="8712" width="11.140625" style="51" customWidth="1"/>
    <col min="8713" max="8713" width="12.85546875" style="51" customWidth="1"/>
    <col min="8714" max="8716" width="9.28515625" style="51" bestFit="1" customWidth="1"/>
    <col min="8717" max="8717" width="13.28515625" style="51" customWidth="1"/>
    <col min="8718" max="8720" width="9.140625" style="51"/>
    <col min="8721" max="8721" width="9.28515625" style="51" bestFit="1" customWidth="1"/>
    <col min="8722" max="8960" width="9.140625" style="51"/>
    <col min="8961" max="8961" width="4.140625" style="51" customWidth="1"/>
    <col min="8962" max="8962" width="46.5703125" style="51" customWidth="1"/>
    <col min="8963" max="8963" width="4.85546875" style="51" customWidth="1"/>
    <col min="8964" max="8964" width="4.28515625" style="51" customWidth="1"/>
    <col min="8965" max="8965" width="11.5703125" style="51" customWidth="1"/>
    <col min="8966" max="8966" width="12" style="51" customWidth="1"/>
    <col min="8967" max="8967" width="11.7109375" style="51" customWidth="1"/>
    <col min="8968" max="8968" width="11.140625" style="51" customWidth="1"/>
    <col min="8969" max="8969" width="12.85546875" style="51" customWidth="1"/>
    <col min="8970" max="8972" width="9.28515625" style="51" bestFit="1" customWidth="1"/>
    <col min="8973" max="8973" width="13.28515625" style="51" customWidth="1"/>
    <col min="8974" max="8976" width="9.140625" style="51"/>
    <col min="8977" max="8977" width="9.28515625" style="51" bestFit="1" customWidth="1"/>
    <col min="8978" max="9216" width="9.140625" style="51"/>
    <col min="9217" max="9217" width="4.140625" style="51" customWidth="1"/>
    <col min="9218" max="9218" width="46.5703125" style="51" customWidth="1"/>
    <col min="9219" max="9219" width="4.85546875" style="51" customWidth="1"/>
    <col min="9220" max="9220" width="4.28515625" style="51" customWidth="1"/>
    <col min="9221" max="9221" width="11.5703125" style="51" customWidth="1"/>
    <col min="9222" max="9222" width="12" style="51" customWidth="1"/>
    <col min="9223" max="9223" width="11.7109375" style="51" customWidth="1"/>
    <col min="9224" max="9224" width="11.140625" style="51" customWidth="1"/>
    <col min="9225" max="9225" width="12.85546875" style="51" customWidth="1"/>
    <col min="9226" max="9228" width="9.28515625" style="51" bestFit="1" customWidth="1"/>
    <col min="9229" max="9229" width="13.28515625" style="51" customWidth="1"/>
    <col min="9230" max="9232" width="9.140625" style="51"/>
    <col min="9233" max="9233" width="9.28515625" style="51" bestFit="1" customWidth="1"/>
    <col min="9234" max="9472" width="9.140625" style="51"/>
    <col min="9473" max="9473" width="4.140625" style="51" customWidth="1"/>
    <col min="9474" max="9474" width="46.5703125" style="51" customWidth="1"/>
    <col min="9475" max="9475" width="4.85546875" style="51" customWidth="1"/>
    <col min="9476" max="9476" width="4.28515625" style="51" customWidth="1"/>
    <col min="9477" max="9477" width="11.5703125" style="51" customWidth="1"/>
    <col min="9478" max="9478" width="12" style="51" customWidth="1"/>
    <col min="9479" max="9479" width="11.7109375" style="51" customWidth="1"/>
    <col min="9480" max="9480" width="11.140625" style="51" customWidth="1"/>
    <col min="9481" max="9481" width="12.85546875" style="51" customWidth="1"/>
    <col min="9482" max="9484" width="9.28515625" style="51" bestFit="1" customWidth="1"/>
    <col min="9485" max="9485" width="13.28515625" style="51" customWidth="1"/>
    <col min="9486" max="9488" width="9.140625" style="51"/>
    <col min="9489" max="9489" width="9.28515625" style="51" bestFit="1" customWidth="1"/>
    <col min="9490" max="9728" width="9.140625" style="51"/>
    <col min="9729" max="9729" width="4.140625" style="51" customWidth="1"/>
    <col min="9730" max="9730" width="46.5703125" style="51" customWidth="1"/>
    <col min="9731" max="9731" width="4.85546875" style="51" customWidth="1"/>
    <col min="9732" max="9732" width="4.28515625" style="51" customWidth="1"/>
    <col min="9733" max="9733" width="11.5703125" style="51" customWidth="1"/>
    <col min="9734" max="9734" width="12" style="51" customWidth="1"/>
    <col min="9735" max="9735" width="11.7109375" style="51" customWidth="1"/>
    <col min="9736" max="9736" width="11.140625" style="51" customWidth="1"/>
    <col min="9737" max="9737" width="12.85546875" style="51" customWidth="1"/>
    <col min="9738" max="9740" width="9.28515625" style="51" bestFit="1" customWidth="1"/>
    <col min="9741" max="9741" width="13.28515625" style="51" customWidth="1"/>
    <col min="9742" max="9744" width="9.140625" style="51"/>
    <col min="9745" max="9745" width="9.28515625" style="51" bestFit="1" customWidth="1"/>
    <col min="9746" max="9984" width="9.140625" style="51"/>
    <col min="9985" max="9985" width="4.140625" style="51" customWidth="1"/>
    <col min="9986" max="9986" width="46.5703125" style="51" customWidth="1"/>
    <col min="9987" max="9987" width="4.85546875" style="51" customWidth="1"/>
    <col min="9988" max="9988" width="4.28515625" style="51" customWidth="1"/>
    <col min="9989" max="9989" width="11.5703125" style="51" customWidth="1"/>
    <col min="9990" max="9990" width="12" style="51" customWidth="1"/>
    <col min="9991" max="9991" width="11.7109375" style="51" customWidth="1"/>
    <col min="9992" max="9992" width="11.140625" style="51" customWidth="1"/>
    <col min="9993" max="9993" width="12.85546875" style="51" customWidth="1"/>
    <col min="9994" max="9996" width="9.28515625" style="51" bestFit="1" customWidth="1"/>
    <col min="9997" max="9997" width="13.28515625" style="51" customWidth="1"/>
    <col min="9998" max="10000" width="9.140625" style="51"/>
    <col min="10001" max="10001" width="9.28515625" style="51" bestFit="1" customWidth="1"/>
    <col min="10002" max="10240" width="9.140625" style="51"/>
    <col min="10241" max="10241" width="4.140625" style="51" customWidth="1"/>
    <col min="10242" max="10242" width="46.5703125" style="51" customWidth="1"/>
    <col min="10243" max="10243" width="4.85546875" style="51" customWidth="1"/>
    <col min="10244" max="10244" width="4.28515625" style="51" customWidth="1"/>
    <col min="10245" max="10245" width="11.5703125" style="51" customWidth="1"/>
    <col min="10246" max="10246" width="12" style="51" customWidth="1"/>
    <col min="10247" max="10247" width="11.7109375" style="51" customWidth="1"/>
    <col min="10248" max="10248" width="11.140625" style="51" customWidth="1"/>
    <col min="10249" max="10249" width="12.85546875" style="51" customWidth="1"/>
    <col min="10250" max="10252" width="9.28515625" style="51" bestFit="1" customWidth="1"/>
    <col min="10253" max="10253" width="13.28515625" style="51" customWidth="1"/>
    <col min="10254" max="10256" width="9.140625" style="51"/>
    <col min="10257" max="10257" width="9.28515625" style="51" bestFit="1" customWidth="1"/>
    <col min="10258" max="10496" width="9.140625" style="51"/>
    <col min="10497" max="10497" width="4.140625" style="51" customWidth="1"/>
    <col min="10498" max="10498" width="46.5703125" style="51" customWidth="1"/>
    <col min="10499" max="10499" width="4.85546875" style="51" customWidth="1"/>
    <col min="10500" max="10500" width="4.28515625" style="51" customWidth="1"/>
    <col min="10501" max="10501" width="11.5703125" style="51" customWidth="1"/>
    <col min="10502" max="10502" width="12" style="51" customWidth="1"/>
    <col min="10503" max="10503" width="11.7109375" style="51" customWidth="1"/>
    <col min="10504" max="10504" width="11.140625" style="51" customWidth="1"/>
    <col min="10505" max="10505" width="12.85546875" style="51" customWidth="1"/>
    <col min="10506" max="10508" width="9.28515625" style="51" bestFit="1" customWidth="1"/>
    <col min="10509" max="10509" width="13.28515625" style="51" customWidth="1"/>
    <col min="10510" max="10512" width="9.140625" style="51"/>
    <col min="10513" max="10513" width="9.28515625" style="51" bestFit="1" customWidth="1"/>
    <col min="10514" max="10752" width="9.140625" style="51"/>
    <col min="10753" max="10753" width="4.140625" style="51" customWidth="1"/>
    <col min="10754" max="10754" width="46.5703125" style="51" customWidth="1"/>
    <col min="10755" max="10755" width="4.85546875" style="51" customWidth="1"/>
    <col min="10756" max="10756" width="4.28515625" style="51" customWidth="1"/>
    <col min="10757" max="10757" width="11.5703125" style="51" customWidth="1"/>
    <col min="10758" max="10758" width="12" style="51" customWidth="1"/>
    <col min="10759" max="10759" width="11.7109375" style="51" customWidth="1"/>
    <col min="10760" max="10760" width="11.140625" style="51" customWidth="1"/>
    <col min="10761" max="10761" width="12.85546875" style="51" customWidth="1"/>
    <col min="10762" max="10764" width="9.28515625" style="51" bestFit="1" customWidth="1"/>
    <col min="10765" max="10765" width="13.28515625" style="51" customWidth="1"/>
    <col min="10766" max="10768" width="9.140625" style="51"/>
    <col min="10769" max="10769" width="9.28515625" style="51" bestFit="1" customWidth="1"/>
    <col min="10770" max="11008" width="9.140625" style="51"/>
    <col min="11009" max="11009" width="4.140625" style="51" customWidth="1"/>
    <col min="11010" max="11010" width="46.5703125" style="51" customWidth="1"/>
    <col min="11011" max="11011" width="4.85546875" style="51" customWidth="1"/>
    <col min="11012" max="11012" width="4.28515625" style="51" customWidth="1"/>
    <col min="11013" max="11013" width="11.5703125" style="51" customWidth="1"/>
    <col min="11014" max="11014" width="12" style="51" customWidth="1"/>
    <col min="11015" max="11015" width="11.7109375" style="51" customWidth="1"/>
    <col min="11016" max="11016" width="11.140625" style="51" customWidth="1"/>
    <col min="11017" max="11017" width="12.85546875" style="51" customWidth="1"/>
    <col min="11018" max="11020" width="9.28515625" style="51" bestFit="1" customWidth="1"/>
    <col min="11021" max="11021" width="13.28515625" style="51" customWidth="1"/>
    <col min="11022" max="11024" width="9.140625" style="51"/>
    <col min="11025" max="11025" width="9.28515625" style="51" bestFit="1" customWidth="1"/>
    <col min="11026" max="11264" width="9.140625" style="51"/>
    <col min="11265" max="11265" width="4.140625" style="51" customWidth="1"/>
    <col min="11266" max="11266" width="46.5703125" style="51" customWidth="1"/>
    <col min="11267" max="11267" width="4.85546875" style="51" customWidth="1"/>
    <col min="11268" max="11268" width="4.28515625" style="51" customWidth="1"/>
    <col min="11269" max="11269" width="11.5703125" style="51" customWidth="1"/>
    <col min="11270" max="11270" width="12" style="51" customWidth="1"/>
    <col min="11271" max="11271" width="11.7109375" style="51" customWidth="1"/>
    <col min="11272" max="11272" width="11.140625" style="51" customWidth="1"/>
    <col min="11273" max="11273" width="12.85546875" style="51" customWidth="1"/>
    <col min="11274" max="11276" width="9.28515625" style="51" bestFit="1" customWidth="1"/>
    <col min="11277" max="11277" width="13.28515625" style="51" customWidth="1"/>
    <col min="11278" max="11280" width="9.140625" style="51"/>
    <col min="11281" max="11281" width="9.28515625" style="51" bestFit="1" customWidth="1"/>
    <col min="11282" max="11520" width="9.140625" style="51"/>
    <col min="11521" max="11521" width="4.140625" style="51" customWidth="1"/>
    <col min="11522" max="11522" width="46.5703125" style="51" customWidth="1"/>
    <col min="11523" max="11523" width="4.85546875" style="51" customWidth="1"/>
    <col min="11524" max="11524" width="4.28515625" style="51" customWidth="1"/>
    <col min="11525" max="11525" width="11.5703125" style="51" customWidth="1"/>
    <col min="11526" max="11526" width="12" style="51" customWidth="1"/>
    <col min="11527" max="11527" width="11.7109375" style="51" customWidth="1"/>
    <col min="11528" max="11528" width="11.140625" style="51" customWidth="1"/>
    <col min="11529" max="11529" width="12.85546875" style="51" customWidth="1"/>
    <col min="11530" max="11532" width="9.28515625" style="51" bestFit="1" customWidth="1"/>
    <col min="11533" max="11533" width="13.28515625" style="51" customWidth="1"/>
    <col min="11534" max="11536" width="9.140625" style="51"/>
    <col min="11537" max="11537" width="9.28515625" style="51" bestFit="1" customWidth="1"/>
    <col min="11538" max="11776" width="9.140625" style="51"/>
    <col min="11777" max="11777" width="4.140625" style="51" customWidth="1"/>
    <col min="11778" max="11778" width="46.5703125" style="51" customWidth="1"/>
    <col min="11779" max="11779" width="4.85546875" style="51" customWidth="1"/>
    <col min="11780" max="11780" width="4.28515625" style="51" customWidth="1"/>
    <col min="11781" max="11781" width="11.5703125" style="51" customWidth="1"/>
    <col min="11782" max="11782" width="12" style="51" customWidth="1"/>
    <col min="11783" max="11783" width="11.7109375" style="51" customWidth="1"/>
    <col min="11784" max="11784" width="11.140625" style="51" customWidth="1"/>
    <col min="11785" max="11785" width="12.85546875" style="51" customWidth="1"/>
    <col min="11786" max="11788" width="9.28515625" style="51" bestFit="1" customWidth="1"/>
    <col min="11789" max="11789" width="13.28515625" style="51" customWidth="1"/>
    <col min="11790" max="11792" width="9.140625" style="51"/>
    <col min="11793" max="11793" width="9.28515625" style="51" bestFit="1" customWidth="1"/>
    <col min="11794" max="12032" width="9.140625" style="51"/>
    <col min="12033" max="12033" width="4.140625" style="51" customWidth="1"/>
    <col min="12034" max="12034" width="46.5703125" style="51" customWidth="1"/>
    <col min="12035" max="12035" width="4.85546875" style="51" customWidth="1"/>
    <col min="12036" max="12036" width="4.28515625" style="51" customWidth="1"/>
    <col min="12037" max="12037" width="11.5703125" style="51" customWidth="1"/>
    <col min="12038" max="12038" width="12" style="51" customWidth="1"/>
    <col min="12039" max="12039" width="11.7109375" style="51" customWidth="1"/>
    <col min="12040" max="12040" width="11.140625" style="51" customWidth="1"/>
    <col min="12041" max="12041" width="12.85546875" style="51" customWidth="1"/>
    <col min="12042" max="12044" width="9.28515625" style="51" bestFit="1" customWidth="1"/>
    <col min="12045" max="12045" width="13.28515625" style="51" customWidth="1"/>
    <col min="12046" max="12048" width="9.140625" style="51"/>
    <col min="12049" max="12049" width="9.28515625" style="51" bestFit="1" customWidth="1"/>
    <col min="12050" max="12288" width="9.140625" style="51"/>
    <col min="12289" max="12289" width="4.140625" style="51" customWidth="1"/>
    <col min="12290" max="12290" width="46.5703125" style="51" customWidth="1"/>
    <col min="12291" max="12291" width="4.85546875" style="51" customWidth="1"/>
    <col min="12292" max="12292" width="4.28515625" style="51" customWidth="1"/>
    <col min="12293" max="12293" width="11.5703125" style="51" customWidth="1"/>
    <col min="12294" max="12294" width="12" style="51" customWidth="1"/>
    <col min="12295" max="12295" width="11.7109375" style="51" customWidth="1"/>
    <col min="12296" max="12296" width="11.140625" style="51" customWidth="1"/>
    <col min="12297" max="12297" width="12.85546875" style="51" customWidth="1"/>
    <col min="12298" max="12300" width="9.28515625" style="51" bestFit="1" customWidth="1"/>
    <col min="12301" max="12301" width="13.28515625" style="51" customWidth="1"/>
    <col min="12302" max="12304" width="9.140625" style="51"/>
    <col min="12305" max="12305" width="9.28515625" style="51" bestFit="1" customWidth="1"/>
    <col min="12306" max="12544" width="9.140625" style="51"/>
    <col min="12545" max="12545" width="4.140625" style="51" customWidth="1"/>
    <col min="12546" max="12546" width="46.5703125" style="51" customWidth="1"/>
    <col min="12547" max="12547" width="4.85546875" style="51" customWidth="1"/>
    <col min="12548" max="12548" width="4.28515625" style="51" customWidth="1"/>
    <col min="12549" max="12549" width="11.5703125" style="51" customWidth="1"/>
    <col min="12550" max="12550" width="12" style="51" customWidth="1"/>
    <col min="12551" max="12551" width="11.7109375" style="51" customWidth="1"/>
    <col min="12552" max="12552" width="11.140625" style="51" customWidth="1"/>
    <col min="12553" max="12553" width="12.85546875" style="51" customWidth="1"/>
    <col min="12554" max="12556" width="9.28515625" style="51" bestFit="1" customWidth="1"/>
    <col min="12557" max="12557" width="13.28515625" style="51" customWidth="1"/>
    <col min="12558" max="12560" width="9.140625" style="51"/>
    <col min="12561" max="12561" width="9.28515625" style="51" bestFit="1" customWidth="1"/>
    <col min="12562" max="12800" width="9.140625" style="51"/>
    <col min="12801" max="12801" width="4.140625" style="51" customWidth="1"/>
    <col min="12802" max="12802" width="46.5703125" style="51" customWidth="1"/>
    <col min="12803" max="12803" width="4.85546875" style="51" customWidth="1"/>
    <col min="12804" max="12804" width="4.28515625" style="51" customWidth="1"/>
    <col min="12805" max="12805" width="11.5703125" style="51" customWidth="1"/>
    <col min="12806" max="12806" width="12" style="51" customWidth="1"/>
    <col min="12807" max="12807" width="11.7109375" style="51" customWidth="1"/>
    <col min="12808" max="12808" width="11.140625" style="51" customWidth="1"/>
    <col min="12809" max="12809" width="12.85546875" style="51" customWidth="1"/>
    <col min="12810" max="12812" width="9.28515625" style="51" bestFit="1" customWidth="1"/>
    <col min="12813" max="12813" width="13.28515625" style="51" customWidth="1"/>
    <col min="12814" max="12816" width="9.140625" style="51"/>
    <col min="12817" max="12817" width="9.28515625" style="51" bestFit="1" customWidth="1"/>
    <col min="12818" max="13056" width="9.140625" style="51"/>
    <col min="13057" max="13057" width="4.140625" style="51" customWidth="1"/>
    <col min="13058" max="13058" width="46.5703125" style="51" customWidth="1"/>
    <col min="13059" max="13059" width="4.85546875" style="51" customWidth="1"/>
    <col min="13060" max="13060" width="4.28515625" style="51" customWidth="1"/>
    <col min="13061" max="13061" width="11.5703125" style="51" customWidth="1"/>
    <col min="13062" max="13062" width="12" style="51" customWidth="1"/>
    <col min="13063" max="13063" width="11.7109375" style="51" customWidth="1"/>
    <col min="13064" max="13064" width="11.140625" style="51" customWidth="1"/>
    <col min="13065" max="13065" width="12.85546875" style="51" customWidth="1"/>
    <col min="13066" max="13068" width="9.28515625" style="51" bestFit="1" customWidth="1"/>
    <col min="13069" max="13069" width="13.28515625" style="51" customWidth="1"/>
    <col min="13070" max="13072" width="9.140625" style="51"/>
    <col min="13073" max="13073" width="9.28515625" style="51" bestFit="1" customWidth="1"/>
    <col min="13074" max="13312" width="9.140625" style="51"/>
    <col min="13313" max="13313" width="4.140625" style="51" customWidth="1"/>
    <col min="13314" max="13314" width="46.5703125" style="51" customWidth="1"/>
    <col min="13315" max="13315" width="4.85546875" style="51" customWidth="1"/>
    <col min="13316" max="13316" width="4.28515625" style="51" customWidth="1"/>
    <col min="13317" max="13317" width="11.5703125" style="51" customWidth="1"/>
    <col min="13318" max="13318" width="12" style="51" customWidth="1"/>
    <col min="13319" max="13319" width="11.7109375" style="51" customWidth="1"/>
    <col min="13320" max="13320" width="11.140625" style="51" customWidth="1"/>
    <col min="13321" max="13321" width="12.85546875" style="51" customWidth="1"/>
    <col min="13322" max="13324" width="9.28515625" style="51" bestFit="1" customWidth="1"/>
    <col min="13325" max="13325" width="13.28515625" style="51" customWidth="1"/>
    <col min="13326" max="13328" width="9.140625" style="51"/>
    <col min="13329" max="13329" width="9.28515625" style="51" bestFit="1" customWidth="1"/>
    <col min="13330" max="13568" width="9.140625" style="51"/>
    <col min="13569" max="13569" width="4.140625" style="51" customWidth="1"/>
    <col min="13570" max="13570" width="46.5703125" style="51" customWidth="1"/>
    <col min="13571" max="13571" width="4.85546875" style="51" customWidth="1"/>
    <col min="13572" max="13572" width="4.28515625" style="51" customWidth="1"/>
    <col min="13573" max="13573" width="11.5703125" style="51" customWidth="1"/>
    <col min="13574" max="13574" width="12" style="51" customWidth="1"/>
    <col min="13575" max="13575" width="11.7109375" style="51" customWidth="1"/>
    <col min="13576" max="13576" width="11.140625" style="51" customWidth="1"/>
    <col min="13577" max="13577" width="12.85546875" style="51" customWidth="1"/>
    <col min="13578" max="13580" width="9.28515625" style="51" bestFit="1" customWidth="1"/>
    <col min="13581" max="13581" width="13.28515625" style="51" customWidth="1"/>
    <col min="13582" max="13584" width="9.140625" style="51"/>
    <col min="13585" max="13585" width="9.28515625" style="51" bestFit="1" customWidth="1"/>
    <col min="13586" max="13824" width="9.140625" style="51"/>
    <col min="13825" max="13825" width="4.140625" style="51" customWidth="1"/>
    <col min="13826" max="13826" width="46.5703125" style="51" customWidth="1"/>
    <col min="13827" max="13827" width="4.85546875" style="51" customWidth="1"/>
    <col min="13828" max="13828" width="4.28515625" style="51" customWidth="1"/>
    <col min="13829" max="13829" width="11.5703125" style="51" customWidth="1"/>
    <col min="13830" max="13830" width="12" style="51" customWidth="1"/>
    <col min="13831" max="13831" width="11.7109375" style="51" customWidth="1"/>
    <col min="13832" max="13832" width="11.140625" style="51" customWidth="1"/>
    <col min="13833" max="13833" width="12.85546875" style="51" customWidth="1"/>
    <col min="13834" max="13836" width="9.28515625" style="51" bestFit="1" customWidth="1"/>
    <col min="13837" max="13837" width="13.28515625" style="51" customWidth="1"/>
    <col min="13838" max="13840" width="9.140625" style="51"/>
    <col min="13841" max="13841" width="9.28515625" style="51" bestFit="1" customWidth="1"/>
    <col min="13842" max="14080" width="9.140625" style="51"/>
    <col min="14081" max="14081" width="4.140625" style="51" customWidth="1"/>
    <col min="14082" max="14082" width="46.5703125" style="51" customWidth="1"/>
    <col min="14083" max="14083" width="4.85546875" style="51" customWidth="1"/>
    <col min="14084" max="14084" width="4.28515625" style="51" customWidth="1"/>
    <col min="14085" max="14085" width="11.5703125" style="51" customWidth="1"/>
    <col min="14086" max="14086" width="12" style="51" customWidth="1"/>
    <col min="14087" max="14087" width="11.7109375" style="51" customWidth="1"/>
    <col min="14088" max="14088" width="11.140625" style="51" customWidth="1"/>
    <col min="14089" max="14089" width="12.85546875" style="51" customWidth="1"/>
    <col min="14090" max="14092" width="9.28515625" style="51" bestFit="1" customWidth="1"/>
    <col min="14093" max="14093" width="13.28515625" style="51" customWidth="1"/>
    <col min="14094" max="14096" width="9.140625" style="51"/>
    <col min="14097" max="14097" width="9.28515625" style="51" bestFit="1" customWidth="1"/>
    <col min="14098" max="14336" width="9.140625" style="51"/>
    <col min="14337" max="14337" width="4.140625" style="51" customWidth="1"/>
    <col min="14338" max="14338" width="46.5703125" style="51" customWidth="1"/>
    <col min="14339" max="14339" width="4.85546875" style="51" customWidth="1"/>
    <col min="14340" max="14340" width="4.28515625" style="51" customWidth="1"/>
    <col min="14341" max="14341" width="11.5703125" style="51" customWidth="1"/>
    <col min="14342" max="14342" width="12" style="51" customWidth="1"/>
    <col min="14343" max="14343" width="11.7109375" style="51" customWidth="1"/>
    <col min="14344" max="14344" width="11.140625" style="51" customWidth="1"/>
    <col min="14345" max="14345" width="12.85546875" style="51" customWidth="1"/>
    <col min="14346" max="14348" width="9.28515625" style="51" bestFit="1" customWidth="1"/>
    <col min="14349" max="14349" width="13.28515625" style="51" customWidth="1"/>
    <col min="14350" max="14352" width="9.140625" style="51"/>
    <col min="14353" max="14353" width="9.28515625" style="51" bestFit="1" customWidth="1"/>
    <col min="14354" max="14592" width="9.140625" style="51"/>
    <col min="14593" max="14593" width="4.140625" style="51" customWidth="1"/>
    <col min="14594" max="14594" width="46.5703125" style="51" customWidth="1"/>
    <col min="14595" max="14595" width="4.85546875" style="51" customWidth="1"/>
    <col min="14596" max="14596" width="4.28515625" style="51" customWidth="1"/>
    <col min="14597" max="14597" width="11.5703125" style="51" customWidth="1"/>
    <col min="14598" max="14598" width="12" style="51" customWidth="1"/>
    <col min="14599" max="14599" width="11.7109375" style="51" customWidth="1"/>
    <col min="14600" max="14600" width="11.140625" style="51" customWidth="1"/>
    <col min="14601" max="14601" width="12.85546875" style="51" customWidth="1"/>
    <col min="14602" max="14604" width="9.28515625" style="51" bestFit="1" customWidth="1"/>
    <col min="14605" max="14605" width="13.28515625" style="51" customWidth="1"/>
    <col min="14606" max="14608" width="9.140625" style="51"/>
    <col min="14609" max="14609" width="9.28515625" style="51" bestFit="1" customWidth="1"/>
    <col min="14610" max="14848" width="9.140625" style="51"/>
    <col min="14849" max="14849" width="4.140625" style="51" customWidth="1"/>
    <col min="14850" max="14850" width="46.5703125" style="51" customWidth="1"/>
    <col min="14851" max="14851" width="4.85546875" style="51" customWidth="1"/>
    <col min="14852" max="14852" width="4.28515625" style="51" customWidth="1"/>
    <col min="14853" max="14853" width="11.5703125" style="51" customWidth="1"/>
    <col min="14854" max="14854" width="12" style="51" customWidth="1"/>
    <col min="14855" max="14855" width="11.7109375" style="51" customWidth="1"/>
    <col min="14856" max="14856" width="11.140625" style="51" customWidth="1"/>
    <col min="14857" max="14857" width="12.85546875" style="51" customWidth="1"/>
    <col min="14858" max="14860" width="9.28515625" style="51" bestFit="1" customWidth="1"/>
    <col min="14861" max="14861" width="13.28515625" style="51" customWidth="1"/>
    <col min="14862" max="14864" width="9.140625" style="51"/>
    <col min="14865" max="14865" width="9.28515625" style="51" bestFit="1" customWidth="1"/>
    <col min="14866" max="15104" width="9.140625" style="51"/>
    <col min="15105" max="15105" width="4.140625" style="51" customWidth="1"/>
    <col min="15106" max="15106" width="46.5703125" style="51" customWidth="1"/>
    <col min="15107" max="15107" width="4.85546875" style="51" customWidth="1"/>
    <col min="15108" max="15108" width="4.28515625" style="51" customWidth="1"/>
    <col min="15109" max="15109" width="11.5703125" style="51" customWidth="1"/>
    <col min="15110" max="15110" width="12" style="51" customWidth="1"/>
    <col min="15111" max="15111" width="11.7109375" style="51" customWidth="1"/>
    <col min="15112" max="15112" width="11.140625" style="51" customWidth="1"/>
    <col min="15113" max="15113" width="12.85546875" style="51" customWidth="1"/>
    <col min="15114" max="15116" width="9.28515625" style="51" bestFit="1" customWidth="1"/>
    <col min="15117" max="15117" width="13.28515625" style="51" customWidth="1"/>
    <col min="15118" max="15120" width="9.140625" style="51"/>
    <col min="15121" max="15121" width="9.28515625" style="51" bestFit="1" customWidth="1"/>
    <col min="15122" max="15360" width="9.140625" style="51"/>
    <col min="15361" max="15361" width="4.140625" style="51" customWidth="1"/>
    <col min="15362" max="15362" width="46.5703125" style="51" customWidth="1"/>
    <col min="15363" max="15363" width="4.85546875" style="51" customWidth="1"/>
    <col min="15364" max="15364" width="4.28515625" style="51" customWidth="1"/>
    <col min="15365" max="15365" width="11.5703125" style="51" customWidth="1"/>
    <col min="15366" max="15366" width="12" style="51" customWidth="1"/>
    <col min="15367" max="15367" width="11.7109375" style="51" customWidth="1"/>
    <col min="15368" max="15368" width="11.140625" style="51" customWidth="1"/>
    <col min="15369" max="15369" width="12.85546875" style="51" customWidth="1"/>
    <col min="15370" max="15372" width="9.28515625" style="51" bestFit="1" customWidth="1"/>
    <col min="15373" max="15373" width="13.28515625" style="51" customWidth="1"/>
    <col min="15374" max="15376" width="9.140625" style="51"/>
    <col min="15377" max="15377" width="9.28515625" style="51" bestFit="1" customWidth="1"/>
    <col min="15378" max="15616" width="9.140625" style="51"/>
    <col min="15617" max="15617" width="4.140625" style="51" customWidth="1"/>
    <col min="15618" max="15618" width="46.5703125" style="51" customWidth="1"/>
    <col min="15619" max="15619" width="4.85546875" style="51" customWidth="1"/>
    <col min="15620" max="15620" width="4.28515625" style="51" customWidth="1"/>
    <col min="15621" max="15621" width="11.5703125" style="51" customWidth="1"/>
    <col min="15622" max="15622" width="12" style="51" customWidth="1"/>
    <col min="15623" max="15623" width="11.7109375" style="51" customWidth="1"/>
    <col min="15624" max="15624" width="11.140625" style="51" customWidth="1"/>
    <col min="15625" max="15625" width="12.85546875" style="51" customWidth="1"/>
    <col min="15626" max="15628" width="9.28515625" style="51" bestFit="1" customWidth="1"/>
    <col min="15629" max="15629" width="13.28515625" style="51" customWidth="1"/>
    <col min="15630" max="15632" width="9.140625" style="51"/>
    <col min="15633" max="15633" width="9.28515625" style="51" bestFit="1" customWidth="1"/>
    <col min="15634" max="15872" width="9.140625" style="51"/>
    <col min="15873" max="15873" width="4.140625" style="51" customWidth="1"/>
    <col min="15874" max="15874" width="46.5703125" style="51" customWidth="1"/>
    <col min="15875" max="15875" width="4.85546875" style="51" customWidth="1"/>
    <col min="15876" max="15876" width="4.28515625" style="51" customWidth="1"/>
    <col min="15877" max="15877" width="11.5703125" style="51" customWidth="1"/>
    <col min="15878" max="15878" width="12" style="51" customWidth="1"/>
    <col min="15879" max="15879" width="11.7109375" style="51" customWidth="1"/>
    <col min="15880" max="15880" width="11.140625" style="51" customWidth="1"/>
    <col min="15881" max="15881" width="12.85546875" style="51" customWidth="1"/>
    <col min="15882" max="15884" width="9.28515625" style="51" bestFit="1" customWidth="1"/>
    <col min="15885" max="15885" width="13.28515625" style="51" customWidth="1"/>
    <col min="15886" max="15888" width="9.140625" style="51"/>
    <col min="15889" max="15889" width="9.28515625" style="51" bestFit="1" customWidth="1"/>
    <col min="15890" max="16128" width="9.140625" style="51"/>
    <col min="16129" max="16129" width="4.140625" style="51" customWidth="1"/>
    <col min="16130" max="16130" width="46.5703125" style="51" customWidth="1"/>
    <col min="16131" max="16131" width="4.85546875" style="51" customWidth="1"/>
    <col min="16132" max="16132" width="4.28515625" style="51" customWidth="1"/>
    <col min="16133" max="16133" width="11.5703125" style="51" customWidth="1"/>
    <col min="16134" max="16134" width="12" style="51" customWidth="1"/>
    <col min="16135" max="16135" width="11.7109375" style="51" customWidth="1"/>
    <col min="16136" max="16136" width="11.140625" style="51" customWidth="1"/>
    <col min="16137" max="16137" width="12.85546875" style="51" customWidth="1"/>
    <col min="16138" max="16140" width="9.28515625" style="51" bestFit="1" customWidth="1"/>
    <col min="16141" max="16141" width="13.28515625" style="51" customWidth="1"/>
    <col min="16142" max="16144" width="9.140625" style="51"/>
    <col min="16145" max="16145" width="9.28515625" style="51" bestFit="1" customWidth="1"/>
    <col min="16146" max="16384" width="9.140625" style="51"/>
  </cols>
  <sheetData>
    <row r="1" spans="1:13" ht="15.75">
      <c r="A1" s="85"/>
      <c r="B1" s="47"/>
      <c r="C1" s="47"/>
      <c r="D1" s="47"/>
      <c r="E1" s="50"/>
      <c r="F1" s="47"/>
      <c r="G1" s="47"/>
      <c r="H1" s="47"/>
      <c r="I1" s="88" t="s">
        <v>661</v>
      </c>
      <c r="J1" s="47"/>
    </row>
    <row r="2" spans="1:13">
      <c r="A2" s="85"/>
      <c r="B2" s="47"/>
      <c r="C2" s="47"/>
      <c r="D2" s="47"/>
      <c r="E2" s="53"/>
      <c r="F2" s="225" t="s">
        <v>633</v>
      </c>
      <c r="G2" s="224"/>
      <c r="H2" s="224"/>
      <c r="I2" s="224"/>
      <c r="J2" s="47"/>
    </row>
    <row r="3" spans="1:13">
      <c r="A3" s="85"/>
      <c r="B3" s="47"/>
      <c r="C3" s="47"/>
      <c r="D3" s="47"/>
      <c r="E3" s="53"/>
      <c r="F3" s="225" t="s">
        <v>631</v>
      </c>
      <c r="G3" s="228"/>
      <c r="H3" s="228"/>
      <c r="I3" s="228"/>
      <c r="J3" s="47"/>
    </row>
    <row r="4" spans="1:13" ht="15.75">
      <c r="A4" s="85"/>
      <c r="B4" s="47"/>
      <c r="C4" s="47"/>
      <c r="D4" s="47"/>
      <c r="E4" s="53"/>
      <c r="F4" s="47"/>
      <c r="G4" s="47"/>
      <c r="H4" s="47"/>
      <c r="I4" s="175" t="s">
        <v>632</v>
      </c>
      <c r="J4" s="47"/>
    </row>
    <row r="5" spans="1:13" ht="9.75" customHeight="1">
      <c r="A5" s="85"/>
      <c r="B5" s="47"/>
      <c r="C5" s="47"/>
      <c r="D5" s="47"/>
      <c r="E5" s="53"/>
    </row>
    <row r="6" spans="1:13" ht="15.75">
      <c r="A6" s="233" t="s">
        <v>672</v>
      </c>
      <c r="B6" s="233"/>
      <c r="C6" s="233"/>
      <c r="D6" s="233"/>
      <c r="E6" s="233"/>
      <c r="F6" s="233"/>
      <c r="G6" s="233"/>
      <c r="H6" s="233"/>
      <c r="I6" s="233"/>
      <c r="J6" s="54"/>
    </row>
    <row r="7" spans="1:13" ht="15.75" customHeight="1">
      <c r="A7" s="233" t="s">
        <v>352</v>
      </c>
      <c r="B7" s="233"/>
      <c r="C7" s="233"/>
      <c r="D7" s="233"/>
      <c r="E7" s="233"/>
      <c r="F7" s="233"/>
      <c r="G7" s="233"/>
      <c r="H7" s="233"/>
      <c r="I7" s="233"/>
      <c r="J7" s="54"/>
    </row>
    <row r="8" spans="1:13" ht="12.75" customHeight="1">
      <c r="A8" s="83" t="s">
        <v>12</v>
      </c>
      <c r="B8" s="55"/>
      <c r="C8" s="56"/>
      <c r="D8" s="56"/>
      <c r="E8" s="57"/>
      <c r="F8" s="58"/>
      <c r="G8" s="59"/>
      <c r="H8" s="58"/>
      <c r="I8" s="84" t="s">
        <v>11</v>
      </c>
    </row>
    <row r="9" spans="1:13" ht="87" customHeight="1">
      <c r="A9" s="86" t="s">
        <v>1</v>
      </c>
      <c r="B9" s="60" t="s">
        <v>3</v>
      </c>
      <c r="C9" s="87" t="s">
        <v>6</v>
      </c>
      <c r="D9" s="87" t="s">
        <v>7</v>
      </c>
      <c r="E9" s="61" t="s">
        <v>4</v>
      </c>
      <c r="F9" s="61" t="s">
        <v>5</v>
      </c>
      <c r="G9" s="61" t="s">
        <v>113</v>
      </c>
      <c r="H9" s="61" t="s">
        <v>440</v>
      </c>
      <c r="I9" s="61" t="s">
        <v>13</v>
      </c>
    </row>
    <row r="10" spans="1:13" s="64" customFormat="1" ht="12" customHeight="1">
      <c r="A10" s="62">
        <v>1</v>
      </c>
      <c r="B10" s="63">
        <v>2</v>
      </c>
      <c r="C10" s="6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M10" s="65"/>
    </row>
    <row r="11" spans="1:13" s="66" customFormat="1" ht="20.25" customHeight="1">
      <c r="A11" s="28" t="s">
        <v>148</v>
      </c>
      <c r="B11" s="25" t="s">
        <v>151</v>
      </c>
      <c r="C11" s="28" t="s">
        <v>14</v>
      </c>
      <c r="D11" s="28" t="s">
        <v>15</v>
      </c>
      <c r="E11" s="178">
        <f t="shared" ref="E11:E21" si="0">F11+G11+H11+I11</f>
        <v>244.39999999999998</v>
      </c>
      <c r="F11" s="178">
        <f>SUM(F12:F17)</f>
        <v>244.39999999999998</v>
      </c>
      <c r="G11" s="178">
        <v>0</v>
      </c>
      <c r="H11" s="178">
        <v>0</v>
      </c>
      <c r="I11" s="178">
        <v>0</v>
      </c>
      <c r="M11" s="67"/>
    </row>
    <row r="12" spans="1:13" s="66" customFormat="1" ht="39.75" hidden="1" customHeight="1">
      <c r="A12" s="29" t="s">
        <v>314</v>
      </c>
      <c r="B12" s="22" t="s">
        <v>152</v>
      </c>
      <c r="C12" s="29" t="s">
        <v>14</v>
      </c>
      <c r="D12" s="29" t="s">
        <v>16</v>
      </c>
      <c r="E12" s="178">
        <f t="shared" si="0"/>
        <v>0</v>
      </c>
      <c r="F12" s="179">
        <f>'кор-ка пр.6'!H15</f>
        <v>0</v>
      </c>
      <c r="G12" s="179">
        <f>'кор-ка пр.6'!I15</f>
        <v>0</v>
      </c>
      <c r="H12" s="179">
        <f>'кор-ка пр.6'!J15</f>
        <v>0</v>
      </c>
      <c r="I12" s="179">
        <f>'кор-ка пр.6'!K15</f>
        <v>0</v>
      </c>
      <c r="M12" s="67"/>
    </row>
    <row r="13" spans="1:13" s="66" customFormat="1" ht="39" hidden="1" customHeight="1">
      <c r="A13" s="29" t="s">
        <v>315</v>
      </c>
      <c r="B13" s="22" t="s">
        <v>159</v>
      </c>
      <c r="C13" s="29" t="s">
        <v>14</v>
      </c>
      <c r="D13" s="29" t="s">
        <v>17</v>
      </c>
      <c r="E13" s="178" t="e">
        <f t="shared" si="0"/>
        <v>#REF!</v>
      </c>
      <c r="F13" s="179">
        <f>'кор-ка пр.6'!H26</f>
        <v>0</v>
      </c>
      <c r="G13" s="179" t="e">
        <f>'кор-ка пр.6'!I26</f>
        <v>#REF!</v>
      </c>
      <c r="H13" s="179" t="e">
        <f>'кор-ка пр.6'!J26</f>
        <v>#REF!</v>
      </c>
      <c r="I13" s="179" t="e">
        <f>'кор-ка пр.6'!K26</f>
        <v>#REF!</v>
      </c>
      <c r="M13" s="67"/>
    </row>
    <row r="14" spans="1:13" s="66" customFormat="1" ht="51" hidden="1">
      <c r="A14" s="24" t="s">
        <v>316</v>
      </c>
      <c r="B14" s="22" t="s">
        <v>169</v>
      </c>
      <c r="C14" s="24" t="s">
        <v>14</v>
      </c>
      <c r="D14" s="24" t="s">
        <v>18</v>
      </c>
      <c r="E14" s="178" t="e">
        <f t="shared" si="0"/>
        <v>#REF!</v>
      </c>
      <c r="F14" s="180">
        <f>'кор-ка пр.6'!H39</f>
        <v>0</v>
      </c>
      <c r="G14" s="180" t="e">
        <f>'кор-ка пр.6'!I39</f>
        <v>#REF!</v>
      </c>
      <c r="H14" s="180" t="e">
        <f>'кор-ка пр.6'!J39</f>
        <v>#REF!</v>
      </c>
      <c r="I14" s="180" t="e">
        <f>'кор-ка пр.6'!K39</f>
        <v>#REF!</v>
      </c>
      <c r="M14" s="67"/>
    </row>
    <row r="15" spans="1:13" s="66" customFormat="1" ht="38.25" hidden="1">
      <c r="A15" s="24" t="s">
        <v>317</v>
      </c>
      <c r="B15" s="22" t="s">
        <v>162</v>
      </c>
      <c r="C15" s="24" t="s">
        <v>14</v>
      </c>
      <c r="D15" s="24" t="s">
        <v>163</v>
      </c>
      <c r="E15" s="178" t="e">
        <f t="shared" si="0"/>
        <v>#REF!</v>
      </c>
      <c r="F15" s="180">
        <f>'кор-ка пр.6'!H52</f>
        <v>0</v>
      </c>
      <c r="G15" s="180" t="e">
        <f>'кор-ка пр.6'!I52</f>
        <v>#REF!</v>
      </c>
      <c r="H15" s="180" t="e">
        <f>'кор-ка пр.6'!J52</f>
        <v>#REF!</v>
      </c>
      <c r="I15" s="180" t="e">
        <f>'кор-ка пр.6'!K52</f>
        <v>#REF!</v>
      </c>
      <c r="M15" s="67"/>
    </row>
    <row r="16" spans="1:13" s="66" customFormat="1" hidden="1">
      <c r="A16" s="24" t="s">
        <v>318</v>
      </c>
      <c r="B16" s="23" t="s">
        <v>232</v>
      </c>
      <c r="C16" s="24" t="s">
        <v>14</v>
      </c>
      <c r="D16" s="24" t="s">
        <v>41</v>
      </c>
      <c r="E16" s="178" t="e">
        <f t="shared" si="0"/>
        <v>#REF!</v>
      </c>
      <c r="F16" s="180">
        <f>'кор-ка пр.6'!H71</f>
        <v>0</v>
      </c>
      <c r="G16" s="180" t="e">
        <f>'кор-ка пр.6'!I71</f>
        <v>#REF!</v>
      </c>
      <c r="H16" s="180" t="e">
        <f>'кор-ка пр.6'!J71</f>
        <v>#REF!</v>
      </c>
      <c r="I16" s="180" t="e">
        <f>'кор-ка пр.6'!K71</f>
        <v>#REF!</v>
      </c>
      <c r="J16" s="68"/>
      <c r="M16" s="67"/>
    </row>
    <row r="17" spans="1:13" s="66" customFormat="1" ht="26.25" customHeight="1">
      <c r="A17" s="24" t="s">
        <v>319</v>
      </c>
      <c r="B17" s="22" t="s">
        <v>171</v>
      </c>
      <c r="C17" s="24" t="s">
        <v>14</v>
      </c>
      <c r="D17" s="24" t="s">
        <v>172</v>
      </c>
      <c r="E17" s="178">
        <f t="shared" si="0"/>
        <v>244.39999999999998</v>
      </c>
      <c r="F17" s="180">
        <f>'кор-ка пр.6'!H75</f>
        <v>244.39999999999998</v>
      </c>
      <c r="G17" s="180">
        <f>'кор-ка пр.6'!I75</f>
        <v>0</v>
      </c>
      <c r="H17" s="180">
        <f>'кор-ка пр.6'!J75</f>
        <v>0</v>
      </c>
      <c r="I17" s="180">
        <f>'кор-ка пр.6'!K75</f>
        <v>0</v>
      </c>
      <c r="M17" s="67"/>
    </row>
    <row r="18" spans="1:13" s="66" customFormat="1" ht="28.5" customHeight="1">
      <c r="A18" s="26" t="s">
        <v>165</v>
      </c>
      <c r="B18" s="25" t="s">
        <v>2</v>
      </c>
      <c r="C18" s="26" t="s">
        <v>17</v>
      </c>
      <c r="D18" s="26" t="s">
        <v>15</v>
      </c>
      <c r="E18" s="181">
        <f>SUM(F18:I18)</f>
        <v>0</v>
      </c>
      <c r="F18" s="181">
        <f>F21+F20+F19</f>
        <v>42.2</v>
      </c>
      <c r="G18" s="181">
        <f>G21+G20+G19</f>
        <v>0</v>
      </c>
      <c r="H18" s="181">
        <f>H21+H20+H19</f>
        <v>-42.2</v>
      </c>
      <c r="I18" s="181">
        <f>I21+I20+I19</f>
        <v>0</v>
      </c>
      <c r="M18" s="67"/>
    </row>
    <row r="19" spans="1:13" s="66" customFormat="1" hidden="1">
      <c r="A19" s="24" t="s">
        <v>320</v>
      </c>
      <c r="B19" s="22" t="s">
        <v>195</v>
      </c>
      <c r="C19" s="24" t="s">
        <v>17</v>
      </c>
      <c r="D19" s="24" t="s">
        <v>18</v>
      </c>
      <c r="E19" s="178">
        <f t="shared" si="0"/>
        <v>0</v>
      </c>
      <c r="F19" s="180">
        <f>'кор-ка пр.6'!H105</f>
        <v>0</v>
      </c>
      <c r="G19" s="180">
        <f>'кор-ка пр.6'!I105</f>
        <v>0</v>
      </c>
      <c r="H19" s="180">
        <f>'кор-ка пр.6'!J105</f>
        <v>0</v>
      </c>
      <c r="I19" s="180">
        <f>'кор-ка пр.6'!K105</f>
        <v>0</v>
      </c>
      <c r="M19" s="67"/>
    </row>
    <row r="20" spans="1:13" s="66" customFormat="1" ht="42" hidden="1" customHeight="1">
      <c r="A20" s="24" t="s">
        <v>321</v>
      </c>
      <c r="B20" s="69" t="s">
        <v>322</v>
      </c>
      <c r="C20" s="24" t="s">
        <v>17</v>
      </c>
      <c r="D20" s="24" t="s">
        <v>21</v>
      </c>
      <c r="E20" s="178">
        <f t="shared" si="0"/>
        <v>0</v>
      </c>
      <c r="F20" s="180">
        <f>'кор-ка пр.6'!H118</f>
        <v>0</v>
      </c>
      <c r="G20" s="180">
        <f>'кор-ка пр.6'!I118</f>
        <v>0</v>
      </c>
      <c r="H20" s="180">
        <f>'кор-ка пр.6'!J118</f>
        <v>0</v>
      </c>
      <c r="I20" s="180">
        <f>'кор-ка пр.6'!K118</f>
        <v>0</v>
      </c>
      <c r="M20" s="67"/>
    </row>
    <row r="21" spans="1:13" s="66" customFormat="1" ht="33.75" customHeight="1">
      <c r="A21" s="24" t="s">
        <v>323</v>
      </c>
      <c r="B21" s="22" t="s">
        <v>45</v>
      </c>
      <c r="C21" s="24" t="s">
        <v>17</v>
      </c>
      <c r="D21" s="24" t="s">
        <v>39</v>
      </c>
      <c r="E21" s="178">
        <f t="shared" si="0"/>
        <v>0</v>
      </c>
      <c r="F21" s="180">
        <f>'кор-ка пр.6'!H130</f>
        <v>42.2</v>
      </c>
      <c r="G21" s="180">
        <f>'кор-ка пр.6'!I130</f>
        <v>0</v>
      </c>
      <c r="H21" s="180">
        <f>'кор-ка пр.6'!J130</f>
        <v>-42.2</v>
      </c>
      <c r="I21" s="180">
        <f>'кор-ка пр.6'!K130</f>
        <v>0</v>
      </c>
      <c r="M21" s="67"/>
    </row>
    <row r="22" spans="1:13" s="66" customFormat="1">
      <c r="A22" s="26" t="s">
        <v>287</v>
      </c>
      <c r="B22" s="27" t="s">
        <v>40</v>
      </c>
      <c r="C22" s="26" t="s">
        <v>18</v>
      </c>
      <c r="D22" s="26" t="s">
        <v>15</v>
      </c>
      <c r="E22" s="181">
        <f>F22+G22+H22+I22</f>
        <v>592.70000000000005</v>
      </c>
      <c r="F22" s="181">
        <f>F23+F24+F25+F26+F28+F29</f>
        <v>592.70000000000005</v>
      </c>
      <c r="G22" s="181">
        <f t="shared" ref="G22:I22" si="1">SUM(G23:G29)</f>
        <v>0</v>
      </c>
      <c r="H22" s="181">
        <f>H23+H24+H25+H26+H28+H29</f>
        <v>0</v>
      </c>
      <c r="I22" s="181">
        <f t="shared" si="1"/>
        <v>0</v>
      </c>
      <c r="M22" s="67"/>
    </row>
    <row r="23" spans="1:13" s="66" customFormat="1" hidden="1">
      <c r="A23" s="24" t="s">
        <v>324</v>
      </c>
      <c r="B23" s="23" t="s">
        <v>47</v>
      </c>
      <c r="C23" s="24" t="s">
        <v>18</v>
      </c>
      <c r="D23" s="24" t="s">
        <v>14</v>
      </c>
      <c r="E23" s="181">
        <f t="shared" ref="E23:E29" si="2">F23+G23+H23+I23</f>
        <v>0</v>
      </c>
      <c r="F23" s="180">
        <f>'кор-ка пр.6'!H159</f>
        <v>0</v>
      </c>
      <c r="G23" s="180">
        <f>'кор-ка пр.6'!I159</f>
        <v>0</v>
      </c>
      <c r="H23" s="180">
        <f>'кор-ка пр.6'!J159</f>
        <v>0</v>
      </c>
      <c r="I23" s="180">
        <f>'кор-ка пр.6'!K159</f>
        <v>0</v>
      </c>
      <c r="M23" s="67"/>
    </row>
    <row r="24" spans="1:13" s="66" customFormat="1" hidden="1">
      <c r="A24" s="24" t="s">
        <v>325</v>
      </c>
      <c r="B24" s="48" t="s">
        <v>22</v>
      </c>
      <c r="C24" s="24" t="s">
        <v>18</v>
      </c>
      <c r="D24" s="24" t="s">
        <v>19</v>
      </c>
      <c r="E24" s="181">
        <f t="shared" si="2"/>
        <v>0</v>
      </c>
      <c r="F24" s="180">
        <f>'кор-ка пр.6'!H180</f>
        <v>0</v>
      </c>
      <c r="G24" s="180">
        <f>'кор-ка пр.6'!I180</f>
        <v>0</v>
      </c>
      <c r="H24" s="180">
        <f>'кор-ка пр.6'!J180</f>
        <v>0</v>
      </c>
      <c r="I24" s="180">
        <f>'кор-ка пр.6'!K180</f>
        <v>0</v>
      </c>
      <c r="M24" s="67"/>
    </row>
    <row r="25" spans="1:13" s="66" customFormat="1" ht="21.75" customHeight="1">
      <c r="A25" s="24" t="s">
        <v>326</v>
      </c>
      <c r="B25" s="23" t="s">
        <v>207</v>
      </c>
      <c r="C25" s="24" t="s">
        <v>18</v>
      </c>
      <c r="D25" s="24" t="s">
        <v>23</v>
      </c>
      <c r="E25" s="181">
        <f t="shared" si="2"/>
        <v>399.8</v>
      </c>
      <c r="F25" s="180">
        <f>'кор-ка пр.6'!H192</f>
        <v>399.8</v>
      </c>
      <c r="G25" s="180">
        <f>'кор-ка пр.6'!I192</f>
        <v>0</v>
      </c>
      <c r="H25" s="180">
        <f>'кор-ка пр.6'!J192</f>
        <v>0</v>
      </c>
      <c r="I25" s="180">
        <f>'кор-ка пр.6'!K192</f>
        <v>0</v>
      </c>
      <c r="M25" s="67"/>
    </row>
    <row r="26" spans="1:13" s="66" customFormat="1" hidden="1">
      <c r="A26" s="24" t="s">
        <v>327</v>
      </c>
      <c r="B26" s="22" t="s">
        <v>328</v>
      </c>
      <c r="C26" s="24" t="s">
        <v>18</v>
      </c>
      <c r="D26" s="24" t="s">
        <v>21</v>
      </c>
      <c r="E26" s="181">
        <f t="shared" si="2"/>
        <v>0</v>
      </c>
      <c r="F26" s="180">
        <f>'кор-ка пр.6'!H203</f>
        <v>0</v>
      </c>
      <c r="G26" s="180">
        <f>'кор-ка пр.6'!I203</f>
        <v>0</v>
      </c>
      <c r="H26" s="180">
        <f>'кор-ка пр.6'!J203</f>
        <v>0</v>
      </c>
      <c r="I26" s="180">
        <f>'кор-ка пр.6'!K203</f>
        <v>0</v>
      </c>
      <c r="M26" s="67"/>
    </row>
    <row r="27" spans="1:13" s="66" customFormat="1" hidden="1">
      <c r="A27" s="24" t="s">
        <v>329</v>
      </c>
      <c r="B27" s="70" t="s">
        <v>330</v>
      </c>
      <c r="C27" s="24" t="s">
        <v>18</v>
      </c>
      <c r="D27" s="24" t="s">
        <v>21</v>
      </c>
      <c r="E27" s="181">
        <f t="shared" si="2"/>
        <v>0</v>
      </c>
      <c r="F27" s="180">
        <f>'кор-ка пр.6'!H204</f>
        <v>0</v>
      </c>
      <c r="G27" s="180">
        <f>'кор-ка пр.6'!I204</f>
        <v>0</v>
      </c>
      <c r="H27" s="180">
        <f>'кор-ка пр.6'!J204</f>
        <v>0</v>
      </c>
      <c r="I27" s="180">
        <f>'кор-ка пр.6'!K204</f>
        <v>0</v>
      </c>
      <c r="M27" s="67"/>
    </row>
    <row r="28" spans="1:13" s="66" customFormat="1" hidden="1">
      <c r="A28" s="24" t="s">
        <v>331</v>
      </c>
      <c r="B28" s="22" t="s">
        <v>42</v>
      </c>
      <c r="C28" s="24" t="s">
        <v>18</v>
      </c>
      <c r="D28" s="24" t="s">
        <v>33</v>
      </c>
      <c r="E28" s="181">
        <f t="shared" si="2"/>
        <v>0</v>
      </c>
      <c r="F28" s="180">
        <f>'кор-ка пр.6'!H229</f>
        <v>0</v>
      </c>
      <c r="G28" s="180">
        <f>'кор-ка пр.6'!I229</f>
        <v>0</v>
      </c>
      <c r="H28" s="180">
        <f>'кор-ка пр.6'!J229</f>
        <v>0</v>
      </c>
      <c r="I28" s="180">
        <f>'кор-ка пр.6'!K229</f>
        <v>0</v>
      </c>
      <c r="M28" s="67"/>
    </row>
    <row r="29" spans="1:13" s="66" customFormat="1" ht="22.5" customHeight="1">
      <c r="A29" s="24" t="s">
        <v>332</v>
      </c>
      <c r="B29" s="22" t="s">
        <v>24</v>
      </c>
      <c r="C29" s="24" t="s">
        <v>18</v>
      </c>
      <c r="D29" s="24" t="s">
        <v>38</v>
      </c>
      <c r="E29" s="181">
        <f t="shared" si="2"/>
        <v>192.9</v>
      </c>
      <c r="F29" s="180">
        <f>'кор-ка пр.6'!H237</f>
        <v>192.9</v>
      </c>
      <c r="G29" s="180">
        <f>'кор-ка пр.6'!I237</f>
        <v>0</v>
      </c>
      <c r="H29" s="180">
        <f>'кор-ка пр.6'!J237</f>
        <v>0</v>
      </c>
      <c r="I29" s="180">
        <f>'кор-ка пр.6'!K237</f>
        <v>0</v>
      </c>
      <c r="M29" s="67"/>
    </row>
    <row r="30" spans="1:13" s="66" customFormat="1">
      <c r="A30" s="26" t="s">
        <v>228</v>
      </c>
      <c r="B30" s="27" t="s">
        <v>25</v>
      </c>
      <c r="C30" s="26" t="s">
        <v>19</v>
      </c>
      <c r="D30" s="26" t="s">
        <v>15</v>
      </c>
      <c r="E30" s="181">
        <f t="shared" ref="E30:E42" si="3">F30+G30+H30+I30</f>
        <v>17678.7</v>
      </c>
      <c r="F30" s="181">
        <f>SUM(F31:F34)</f>
        <v>16376.6</v>
      </c>
      <c r="G30" s="181">
        <f>SUM(G31:G34)</f>
        <v>0</v>
      </c>
      <c r="H30" s="181">
        <f>SUM(H31:H34)</f>
        <v>1302.0999999999999</v>
      </c>
      <c r="I30" s="181">
        <f>SUM(I31:I34)</f>
        <v>0</v>
      </c>
      <c r="M30" s="67"/>
    </row>
    <row r="31" spans="1:13" s="66" customFormat="1" ht="24.75" customHeight="1">
      <c r="A31" s="24" t="s">
        <v>333</v>
      </c>
      <c r="B31" s="23" t="s">
        <v>26</v>
      </c>
      <c r="C31" s="24" t="s">
        <v>19</v>
      </c>
      <c r="D31" s="24" t="s">
        <v>14</v>
      </c>
      <c r="E31" s="181">
        <f t="shared" si="3"/>
        <v>10049.9</v>
      </c>
      <c r="F31" s="180">
        <f>'кор-ка пр.6'!H278</f>
        <v>10049.9</v>
      </c>
      <c r="G31" s="180">
        <f>'кор-ка пр.6'!I278</f>
        <v>0</v>
      </c>
      <c r="H31" s="180">
        <f>'кор-ка пр.6'!J278</f>
        <v>0</v>
      </c>
      <c r="I31" s="180">
        <f>'кор-ка пр.6'!K278</f>
        <v>0</v>
      </c>
      <c r="M31" s="67"/>
    </row>
    <row r="32" spans="1:13" s="66" customFormat="1" ht="21" customHeight="1">
      <c r="A32" s="24" t="s">
        <v>334</v>
      </c>
      <c r="B32" s="23" t="s">
        <v>27</v>
      </c>
      <c r="C32" s="24" t="s">
        <v>19</v>
      </c>
      <c r="D32" s="24" t="s">
        <v>16</v>
      </c>
      <c r="E32" s="181">
        <f t="shared" si="3"/>
        <v>1309.2</v>
      </c>
      <c r="F32" s="180">
        <f>'кор-ка пр.6'!H316</f>
        <v>1309.2</v>
      </c>
      <c r="G32" s="180">
        <f>'кор-ка пр.6'!I316</f>
        <v>0</v>
      </c>
      <c r="H32" s="180">
        <f>'кор-ка пр.6'!J316</f>
        <v>0</v>
      </c>
      <c r="I32" s="180">
        <f>'кор-ка пр.6'!K316</f>
        <v>0</v>
      </c>
      <c r="M32" s="67"/>
    </row>
    <row r="33" spans="1:13" s="66" customFormat="1" ht="22.5" customHeight="1">
      <c r="A33" s="24" t="s">
        <v>335</v>
      </c>
      <c r="B33" s="71" t="s">
        <v>37</v>
      </c>
      <c r="C33" s="72" t="s">
        <v>19</v>
      </c>
      <c r="D33" s="72" t="s">
        <v>17</v>
      </c>
      <c r="E33" s="181">
        <f t="shared" si="3"/>
        <v>5616.9</v>
      </c>
      <c r="F33" s="180">
        <f>'кор-ка пр.6'!H362</f>
        <v>4314.7999999999993</v>
      </c>
      <c r="G33" s="180">
        <f>'кор-ка пр.6'!I362</f>
        <v>0</v>
      </c>
      <c r="H33" s="180">
        <f>'кор-ка пр.6'!J362</f>
        <v>1302.0999999999999</v>
      </c>
      <c r="I33" s="180">
        <f>'кор-ка пр.6'!K362</f>
        <v>0</v>
      </c>
      <c r="M33" s="67"/>
    </row>
    <row r="34" spans="1:13" s="66" customFormat="1" ht="36.75" customHeight="1">
      <c r="A34" s="24" t="s">
        <v>336</v>
      </c>
      <c r="B34" s="22" t="s">
        <v>28</v>
      </c>
      <c r="C34" s="24" t="s">
        <v>19</v>
      </c>
      <c r="D34" s="24" t="s">
        <v>19</v>
      </c>
      <c r="E34" s="181">
        <f t="shared" si="3"/>
        <v>702.7</v>
      </c>
      <c r="F34" s="180">
        <f>'кор-ка пр.6'!H390</f>
        <v>702.7</v>
      </c>
      <c r="G34" s="180">
        <f>'кор-ка пр.6'!I390</f>
        <v>0</v>
      </c>
      <c r="H34" s="180">
        <f>'кор-ка пр.6'!J390</f>
        <v>0</v>
      </c>
      <c r="I34" s="180">
        <f>'кор-ка пр.6'!K390</f>
        <v>0</v>
      </c>
      <c r="M34" s="67"/>
    </row>
    <row r="35" spans="1:13" s="66" customFormat="1" ht="21" customHeight="1">
      <c r="A35" s="28" t="s">
        <v>337</v>
      </c>
      <c r="B35" s="25" t="s">
        <v>29</v>
      </c>
      <c r="C35" s="28" t="s">
        <v>20</v>
      </c>
      <c r="D35" s="28" t="s">
        <v>15</v>
      </c>
      <c r="E35" s="181">
        <f t="shared" si="3"/>
        <v>24232.1</v>
      </c>
      <c r="F35" s="178">
        <f>SUM(F36:F39)</f>
        <v>24480.5</v>
      </c>
      <c r="G35" s="178">
        <f>SUM(G36:G39)</f>
        <v>0</v>
      </c>
      <c r="H35" s="178">
        <f>SUM(H36:H39)</f>
        <v>-915.90000000000009</v>
      </c>
      <c r="I35" s="178">
        <f>SUM(I36:I39)</f>
        <v>667.5</v>
      </c>
      <c r="M35" s="67"/>
    </row>
    <row r="36" spans="1:13" s="66" customFormat="1" ht="24.75" customHeight="1">
      <c r="A36" s="29" t="s">
        <v>338</v>
      </c>
      <c r="B36" s="22" t="s">
        <v>289</v>
      </c>
      <c r="C36" s="24" t="s">
        <v>20</v>
      </c>
      <c r="D36" s="24" t="s">
        <v>14</v>
      </c>
      <c r="E36" s="181">
        <f>SUM(F36:I36)</f>
        <v>10664.7</v>
      </c>
      <c r="F36" s="179">
        <f>'кор-ка пр.6'!H423</f>
        <v>10364.700000000001</v>
      </c>
      <c r="G36" s="179">
        <f>'кор-ка пр.6'!I423</f>
        <v>0</v>
      </c>
      <c r="H36" s="179">
        <f>'кор-ка пр.6'!J423</f>
        <v>0</v>
      </c>
      <c r="I36" s="179">
        <f>'кор-ка пр.6'!K423</f>
        <v>300</v>
      </c>
      <c r="M36" s="67"/>
    </row>
    <row r="37" spans="1:13" s="66" customFormat="1" ht="18.75" customHeight="1">
      <c r="A37" s="29" t="s">
        <v>339</v>
      </c>
      <c r="B37" s="23" t="s">
        <v>30</v>
      </c>
      <c r="C37" s="29" t="s">
        <v>20</v>
      </c>
      <c r="D37" s="29" t="s">
        <v>16</v>
      </c>
      <c r="E37" s="181">
        <f t="shared" ref="E37:E39" si="4">SUM(F37:I37)</f>
        <v>8927.5</v>
      </c>
      <c r="F37" s="179">
        <f>'кор-ка пр.6'!H446</f>
        <v>8590.4</v>
      </c>
      <c r="G37" s="179">
        <f>'кор-ка пр.6'!I446</f>
        <v>0</v>
      </c>
      <c r="H37" s="179">
        <f>'кор-ка пр.6'!J446</f>
        <v>-30.4</v>
      </c>
      <c r="I37" s="179">
        <f>'кор-ка пр.6'!K446</f>
        <v>367.5</v>
      </c>
      <c r="M37" s="67"/>
    </row>
    <row r="38" spans="1:13" s="66" customFormat="1" ht="21.75" customHeight="1">
      <c r="A38" s="24" t="s">
        <v>340</v>
      </c>
      <c r="B38" s="22" t="s">
        <v>31</v>
      </c>
      <c r="C38" s="24" t="s">
        <v>20</v>
      </c>
      <c r="D38" s="24" t="s">
        <v>20</v>
      </c>
      <c r="E38" s="181">
        <f t="shared" si="4"/>
        <v>1039.9000000000001</v>
      </c>
      <c r="F38" s="180">
        <f>'кор-ка пр.6'!H511</f>
        <v>1925.4</v>
      </c>
      <c r="G38" s="180">
        <f>'кор-ка пр.6'!I511</f>
        <v>0</v>
      </c>
      <c r="H38" s="180">
        <f>'кор-ка пр.6'!J511</f>
        <v>-885.50000000000011</v>
      </c>
      <c r="I38" s="180">
        <f>'кор-ка пр.6'!K511</f>
        <v>0</v>
      </c>
      <c r="M38" s="67"/>
    </row>
    <row r="39" spans="1:13" s="66" customFormat="1" ht="19.5" customHeight="1">
      <c r="A39" s="24" t="s">
        <v>341</v>
      </c>
      <c r="B39" s="22" t="s">
        <v>294</v>
      </c>
      <c r="C39" s="24" t="s">
        <v>20</v>
      </c>
      <c r="D39" s="24" t="s">
        <v>21</v>
      </c>
      <c r="E39" s="181">
        <f t="shared" si="4"/>
        <v>3600</v>
      </c>
      <c r="F39" s="180">
        <f>'кор-ка пр.6'!H547</f>
        <v>3600</v>
      </c>
      <c r="G39" s="180">
        <f>'кор-ка пр.6'!I547</f>
        <v>0</v>
      </c>
      <c r="H39" s="180">
        <f>'кор-ка пр.6'!J547</f>
        <v>0</v>
      </c>
      <c r="I39" s="180">
        <f>'кор-ка пр.6'!K547</f>
        <v>0</v>
      </c>
      <c r="M39" s="67"/>
    </row>
    <row r="40" spans="1:13" s="66" customFormat="1" ht="26.25" customHeight="1">
      <c r="A40" s="26" t="s">
        <v>342</v>
      </c>
      <c r="B40" s="25" t="s">
        <v>46</v>
      </c>
      <c r="C40" s="26" t="s">
        <v>23</v>
      </c>
      <c r="D40" s="26" t="s">
        <v>15</v>
      </c>
      <c r="E40" s="181">
        <f t="shared" si="3"/>
        <v>6073.5</v>
      </c>
      <c r="F40" s="181">
        <f>F41+F42</f>
        <v>6025.7000000000007</v>
      </c>
      <c r="G40" s="181">
        <f t="shared" ref="G40:I40" si="5">G41+G42</f>
        <v>0</v>
      </c>
      <c r="H40" s="181">
        <f t="shared" si="5"/>
        <v>-99.1</v>
      </c>
      <c r="I40" s="181">
        <f t="shared" si="5"/>
        <v>146.9</v>
      </c>
      <c r="L40" s="68"/>
      <c r="M40" s="67"/>
    </row>
    <row r="41" spans="1:13" s="66" customFormat="1" ht="23.25" customHeight="1">
      <c r="A41" s="24" t="s">
        <v>343</v>
      </c>
      <c r="B41" s="23" t="s">
        <v>34</v>
      </c>
      <c r="C41" s="24" t="s">
        <v>23</v>
      </c>
      <c r="D41" s="24" t="s">
        <v>14</v>
      </c>
      <c r="E41" s="181">
        <f t="shared" si="3"/>
        <v>6073.5</v>
      </c>
      <c r="F41" s="180">
        <f>'кор-ка пр.6'!H584</f>
        <v>6025.7000000000007</v>
      </c>
      <c r="G41" s="180">
        <f>'кор-ка пр.6'!I584</f>
        <v>0</v>
      </c>
      <c r="H41" s="180">
        <f>'кор-ка пр.6'!J584</f>
        <v>-99.1</v>
      </c>
      <c r="I41" s="180">
        <f>'кор-ка пр.6'!K584</f>
        <v>146.9</v>
      </c>
      <c r="M41" s="67"/>
    </row>
    <row r="42" spans="1:13" s="66" customFormat="1" ht="16.5" hidden="1" customHeight="1">
      <c r="A42" s="24" t="s">
        <v>355</v>
      </c>
      <c r="B42" s="23" t="s">
        <v>184</v>
      </c>
      <c r="C42" s="24" t="s">
        <v>23</v>
      </c>
      <c r="D42" s="24" t="s">
        <v>18</v>
      </c>
      <c r="E42" s="181">
        <f t="shared" si="3"/>
        <v>0</v>
      </c>
      <c r="F42" s="180">
        <f>'кор-ка пр.6'!H612</f>
        <v>0</v>
      </c>
      <c r="G42" s="180">
        <f>'кор-ка пр.6'!I612</f>
        <v>0</v>
      </c>
      <c r="H42" s="180">
        <f>'кор-ка пр.6'!J612</f>
        <v>0</v>
      </c>
      <c r="I42" s="180">
        <f>'кор-ка пр.6'!K612</f>
        <v>0</v>
      </c>
      <c r="M42" s="67"/>
    </row>
    <row r="43" spans="1:13" s="73" customFormat="1" ht="24" customHeight="1">
      <c r="A43" s="26" t="s">
        <v>344</v>
      </c>
      <c r="B43" s="27" t="s">
        <v>634</v>
      </c>
      <c r="C43" s="26" t="s">
        <v>21</v>
      </c>
      <c r="D43" s="26" t="s">
        <v>15</v>
      </c>
      <c r="E43" s="181">
        <f>SUM(F43:I43)</f>
        <v>13800.8</v>
      </c>
      <c r="F43" s="181">
        <f>F44</f>
        <v>13800.8</v>
      </c>
      <c r="G43" s="181">
        <f t="shared" ref="G43:I43" si="6">G44</f>
        <v>0</v>
      </c>
      <c r="H43" s="181">
        <f t="shared" si="6"/>
        <v>0</v>
      </c>
      <c r="I43" s="181">
        <f t="shared" si="6"/>
        <v>0</v>
      </c>
      <c r="M43" s="176"/>
    </row>
    <row r="44" spans="1:13" s="66" customFormat="1" ht="21" customHeight="1">
      <c r="A44" s="24" t="s">
        <v>345</v>
      </c>
      <c r="B44" s="23" t="s">
        <v>635</v>
      </c>
      <c r="C44" s="24" t="s">
        <v>21</v>
      </c>
      <c r="D44" s="24" t="s">
        <v>21</v>
      </c>
      <c r="E44" s="181">
        <f>SUM(F44:I44)</f>
        <v>13800.8</v>
      </c>
      <c r="F44" s="180">
        <f>'кор-ка пр.6'!H618</f>
        <v>13800.8</v>
      </c>
      <c r="G44" s="180">
        <f>'кор-ка пр.6'!I618</f>
        <v>0</v>
      </c>
      <c r="H44" s="180">
        <f>'кор-ка пр.6'!J618</f>
        <v>0</v>
      </c>
      <c r="I44" s="180">
        <f>'кор-ка пр.6'!K618</f>
        <v>0</v>
      </c>
      <c r="M44" s="67"/>
    </row>
    <row r="45" spans="1:13" s="66" customFormat="1" ht="22.5" customHeight="1">
      <c r="A45" s="26" t="s">
        <v>346</v>
      </c>
      <c r="B45" s="27" t="s">
        <v>268</v>
      </c>
      <c r="C45" s="26" t="s">
        <v>33</v>
      </c>
      <c r="D45" s="26" t="s">
        <v>15</v>
      </c>
      <c r="E45" s="181">
        <f>SUM(F45:I45)</f>
        <v>5028.2000000000007</v>
      </c>
      <c r="F45" s="181">
        <f>SUM(F46:F49)</f>
        <v>5028.2000000000007</v>
      </c>
      <c r="G45" s="181">
        <f>SUM(G46:G49)</f>
        <v>0</v>
      </c>
      <c r="H45" s="181">
        <f>SUM(H46:H49)</f>
        <v>0</v>
      </c>
      <c r="I45" s="181">
        <f>SUM(I46:I49)</f>
        <v>0</v>
      </c>
      <c r="M45" s="67"/>
    </row>
    <row r="46" spans="1:13" s="66" customFormat="1" ht="15.75" hidden="1" customHeight="1">
      <c r="A46" s="24" t="s">
        <v>347</v>
      </c>
      <c r="B46" s="23" t="s">
        <v>269</v>
      </c>
      <c r="C46" s="24" t="s">
        <v>33</v>
      </c>
      <c r="D46" s="24" t="s">
        <v>14</v>
      </c>
      <c r="E46" s="181">
        <f>SUM(F46:I46)</f>
        <v>0</v>
      </c>
      <c r="F46" s="180">
        <f>'кор-ка пр.6'!H625</f>
        <v>0</v>
      </c>
      <c r="G46" s="180">
        <f>'кор-ка пр.6'!I625</f>
        <v>0</v>
      </c>
      <c r="H46" s="180">
        <f>'кор-ка пр.6'!J625</f>
        <v>0</v>
      </c>
      <c r="I46" s="180">
        <f>'кор-ка пр.6'!K625</f>
        <v>0</v>
      </c>
      <c r="M46" s="67"/>
    </row>
    <row r="47" spans="1:13" s="66" customFormat="1" ht="19.5" customHeight="1">
      <c r="A47" s="24" t="s">
        <v>538</v>
      </c>
      <c r="B47" s="22" t="s">
        <v>277</v>
      </c>
      <c r="C47" s="24" t="s">
        <v>33</v>
      </c>
      <c r="D47" s="24" t="s">
        <v>17</v>
      </c>
      <c r="E47" s="181">
        <f>SUM(F47:I47)</f>
        <v>2696.8</v>
      </c>
      <c r="F47" s="180">
        <f>'кор-ка пр.6'!H631</f>
        <v>2696.8</v>
      </c>
      <c r="G47" s="180">
        <f>'кор-ка пр.6'!I631</f>
        <v>0</v>
      </c>
      <c r="H47" s="180">
        <f>'кор-ка пр.6'!J631</f>
        <v>0</v>
      </c>
      <c r="I47" s="180">
        <f>'кор-ка пр.6'!K631</f>
        <v>0</v>
      </c>
      <c r="M47" s="67"/>
    </row>
    <row r="48" spans="1:13" s="66" customFormat="1" hidden="1">
      <c r="A48" s="24" t="s">
        <v>657</v>
      </c>
      <c r="B48" s="23" t="s">
        <v>281</v>
      </c>
      <c r="C48" s="24" t="s">
        <v>33</v>
      </c>
      <c r="D48" s="24" t="s">
        <v>18</v>
      </c>
      <c r="E48" s="181">
        <f t="shared" ref="E48:E49" si="7">SUM(F48:I48)</f>
        <v>0</v>
      </c>
      <c r="F48" s="180">
        <f>'кор-ка пр.6'!H652</f>
        <v>0</v>
      </c>
      <c r="G48" s="180">
        <f>'кор-ка пр.6'!I652</f>
        <v>0</v>
      </c>
      <c r="H48" s="180">
        <f>'кор-ка пр.6'!J652</f>
        <v>0</v>
      </c>
      <c r="I48" s="180">
        <f>'кор-ка пр.6'!K652</f>
        <v>0</v>
      </c>
      <c r="M48" s="67"/>
    </row>
    <row r="49" spans="1:13" s="66" customFormat="1" ht="21" customHeight="1">
      <c r="A49" s="24" t="s">
        <v>658</v>
      </c>
      <c r="B49" s="22" t="s">
        <v>284</v>
      </c>
      <c r="C49" s="24" t="s">
        <v>33</v>
      </c>
      <c r="D49" s="24" t="s">
        <v>163</v>
      </c>
      <c r="E49" s="181">
        <f t="shared" si="7"/>
        <v>2331.4</v>
      </c>
      <c r="F49" s="180">
        <f>'кор-ка пр.6'!H671</f>
        <v>2331.4</v>
      </c>
      <c r="G49" s="180">
        <f>'кор-ка пр.6'!I671</f>
        <v>0</v>
      </c>
      <c r="H49" s="180">
        <f>'кор-ка пр.6'!J671</f>
        <v>0</v>
      </c>
      <c r="I49" s="180">
        <f>'кор-ка пр.6'!K671</f>
        <v>0</v>
      </c>
      <c r="M49" s="67"/>
    </row>
    <row r="50" spans="1:13" s="66" customFormat="1" ht="18.75" customHeight="1">
      <c r="A50" s="26" t="s">
        <v>348</v>
      </c>
      <c r="B50" s="25" t="s">
        <v>36</v>
      </c>
      <c r="C50" s="26" t="s">
        <v>41</v>
      </c>
      <c r="D50" s="26" t="s">
        <v>15</v>
      </c>
      <c r="E50" s="181">
        <f>F50+G50+H50+I50</f>
        <v>25993.899999999998</v>
      </c>
      <c r="F50" s="181">
        <f>F51+F52</f>
        <v>25993.899999999998</v>
      </c>
      <c r="G50" s="181">
        <f t="shared" ref="G50:I50" si="8">G51+G52</f>
        <v>0</v>
      </c>
      <c r="H50" s="181">
        <f t="shared" si="8"/>
        <v>0</v>
      </c>
      <c r="I50" s="181">
        <f t="shared" si="8"/>
        <v>0</v>
      </c>
      <c r="J50" s="73"/>
      <c r="M50" s="67"/>
    </row>
    <row r="51" spans="1:13" s="66" customFormat="1" ht="19.5" customHeight="1">
      <c r="A51" s="24" t="s">
        <v>349</v>
      </c>
      <c r="B51" s="22" t="s">
        <v>44</v>
      </c>
      <c r="C51" s="24" t="s">
        <v>41</v>
      </c>
      <c r="D51" s="24" t="s">
        <v>16</v>
      </c>
      <c r="E51" s="181">
        <f>F51+G51+H51+I51</f>
        <v>25993.899999999998</v>
      </c>
      <c r="F51" s="180">
        <f>'кор-ка пр.6'!H695</f>
        <v>25993.899999999998</v>
      </c>
      <c r="G51" s="180">
        <f>'кор-ка пр.6'!I695</f>
        <v>0</v>
      </c>
      <c r="H51" s="180">
        <f>'кор-ка пр.6'!J695</f>
        <v>0</v>
      </c>
      <c r="I51" s="180">
        <f>'кор-ка пр.6'!K695</f>
        <v>0</v>
      </c>
      <c r="M51" s="67"/>
    </row>
    <row r="52" spans="1:13" s="66" customFormat="1" ht="25.5" hidden="1">
      <c r="A52" s="24" t="s">
        <v>659</v>
      </c>
      <c r="B52" s="1" t="s">
        <v>537</v>
      </c>
      <c r="C52" s="24" t="s">
        <v>41</v>
      </c>
      <c r="D52" s="24" t="s">
        <v>19</v>
      </c>
      <c r="E52" s="181">
        <f>SUM(F52:I52)</f>
        <v>0</v>
      </c>
      <c r="F52" s="180">
        <f>'кор-ка пр.6'!H709</f>
        <v>0</v>
      </c>
      <c r="G52" s="180">
        <f>'кор-ка пр.6'!I709</f>
        <v>0</v>
      </c>
      <c r="H52" s="180">
        <f>'кор-ка пр.6'!J709</f>
        <v>0</v>
      </c>
      <c r="I52" s="180">
        <f>'кор-ка пр.6'!K709</f>
        <v>0</v>
      </c>
      <c r="M52" s="67"/>
    </row>
    <row r="53" spans="1:13" s="66" customFormat="1" hidden="1">
      <c r="A53" s="26" t="s">
        <v>350</v>
      </c>
      <c r="B53" s="25" t="s">
        <v>87</v>
      </c>
      <c r="C53" s="26" t="s">
        <v>38</v>
      </c>
      <c r="D53" s="26" t="s">
        <v>15</v>
      </c>
      <c r="E53" s="181">
        <f>E54</f>
        <v>0</v>
      </c>
      <c r="F53" s="181">
        <f>F54</f>
        <v>0</v>
      </c>
      <c r="G53" s="181">
        <f>G54</f>
        <v>0</v>
      </c>
      <c r="H53" s="181">
        <f>H54</f>
        <v>0</v>
      </c>
      <c r="I53" s="181">
        <f>I54</f>
        <v>0</v>
      </c>
      <c r="M53" s="67"/>
    </row>
    <row r="54" spans="1:13" s="66" customFormat="1" hidden="1">
      <c r="A54" s="24" t="s">
        <v>351</v>
      </c>
      <c r="B54" s="22" t="s">
        <v>32</v>
      </c>
      <c r="C54" s="24" t="s">
        <v>38</v>
      </c>
      <c r="D54" s="24" t="s">
        <v>16</v>
      </c>
      <c r="E54" s="181">
        <f>F54+G54+H54+I54</f>
        <v>0</v>
      </c>
      <c r="F54" s="180">
        <f>'кор-ка пр.6'!H715</f>
        <v>0</v>
      </c>
      <c r="G54" s="180">
        <f>'кор-ка пр.6'!I715</f>
        <v>0</v>
      </c>
      <c r="H54" s="180">
        <f>'кор-ка пр.6'!J715</f>
        <v>0</v>
      </c>
      <c r="I54" s="180">
        <f>'кор-ка пр.6'!K715</f>
        <v>0</v>
      </c>
      <c r="M54" s="67"/>
    </row>
    <row r="55" spans="1:13" ht="25.5" hidden="1">
      <c r="A55" s="26" t="s">
        <v>405</v>
      </c>
      <c r="B55" s="25" t="s">
        <v>236</v>
      </c>
      <c r="C55" s="26" t="s">
        <v>172</v>
      </c>
      <c r="D55" s="26" t="s">
        <v>15</v>
      </c>
      <c r="E55" s="181">
        <f>F55+G55+H55+I55</f>
        <v>0</v>
      </c>
      <c r="F55" s="181">
        <f>F56</f>
        <v>0</v>
      </c>
      <c r="G55" s="181">
        <f>G56</f>
        <v>0</v>
      </c>
      <c r="H55" s="181">
        <f>H56</f>
        <v>0</v>
      </c>
      <c r="I55" s="181">
        <f>I56</f>
        <v>0</v>
      </c>
    </row>
    <row r="56" spans="1:13" ht="25.5" hidden="1">
      <c r="A56" s="24" t="s">
        <v>660</v>
      </c>
      <c r="B56" s="22" t="s">
        <v>237</v>
      </c>
      <c r="C56" s="24" t="s">
        <v>172</v>
      </c>
      <c r="D56" s="24" t="s">
        <v>14</v>
      </c>
      <c r="E56" s="181">
        <f>F56+G56+H56+I56</f>
        <v>0</v>
      </c>
      <c r="F56" s="180">
        <f>'кор-ка пр.6'!H721</f>
        <v>0</v>
      </c>
      <c r="G56" s="180">
        <f>'кор-ка пр.6'!I721</f>
        <v>0</v>
      </c>
      <c r="H56" s="180">
        <f>'кор-ка пр.6'!J721</f>
        <v>0</v>
      </c>
      <c r="I56" s="180">
        <f>'кор-ка пр.6'!K721</f>
        <v>0</v>
      </c>
    </row>
    <row r="57" spans="1:13" ht="23.25" customHeight="1">
      <c r="A57" s="26"/>
      <c r="B57" s="27" t="s">
        <v>0</v>
      </c>
      <c r="C57" s="26"/>
      <c r="D57" s="26"/>
      <c r="E57" s="181">
        <f>F57+G57+H57+I57</f>
        <v>93644.299999999988</v>
      </c>
      <c r="F57" s="181">
        <f>F11+F18+F22+F30+F35+F40+F43+F45+F53+F50+F55</f>
        <v>92585</v>
      </c>
      <c r="G57" s="181">
        <f t="shared" ref="G57:I57" si="9">G11+G18+G22+G30+G35+G40+G43+G45+G53+G50+G55</f>
        <v>0</v>
      </c>
      <c r="H57" s="181">
        <f t="shared" si="9"/>
        <v>244.89999999999978</v>
      </c>
      <c r="I57" s="181">
        <f t="shared" si="9"/>
        <v>814.4</v>
      </c>
    </row>
    <row r="58" spans="1:13" s="75" customFormat="1">
      <c r="A58" s="74"/>
      <c r="E58" s="76"/>
      <c r="F58" s="76"/>
      <c r="G58" s="76"/>
      <c r="H58" s="76"/>
      <c r="I58" s="76"/>
      <c r="M58" s="77"/>
    </row>
    <row r="59" spans="1:13">
      <c r="E59" s="78"/>
      <c r="F59" s="78"/>
      <c r="G59" s="78"/>
      <c r="H59" s="78"/>
      <c r="I59" s="78"/>
    </row>
    <row r="60" spans="1:13" s="75" customFormat="1">
      <c r="A60" s="79"/>
      <c r="E60" s="80"/>
      <c r="M60" s="77"/>
    </row>
    <row r="61" spans="1:13" s="75" customFormat="1">
      <c r="A61" s="79"/>
      <c r="E61" s="80"/>
      <c r="M61" s="77"/>
    </row>
  </sheetData>
  <mergeCells count="4">
    <mergeCell ref="A6:I6"/>
    <mergeCell ref="A7:I7"/>
    <mergeCell ref="F2:I2"/>
    <mergeCell ref="F3:I3"/>
  </mergeCells>
  <pageMargins left="0.39370078740157483" right="0.11811023622047245" top="0.15748031496062992" bottom="0.15748031496062992" header="0.31496062992125984" footer="0.31496062992125984"/>
  <pageSetup paperSize="9" scale="70" firstPageNumber="23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="82" zoomScaleNormal="82" workbookViewId="0">
      <pane xSplit="2" ySplit="9" topLeftCell="C150" activePane="bottomRight" state="frozen"/>
      <selection pane="topRight" activeCell="C1" sqref="C1"/>
      <selection pane="bottomLeft" activeCell="A10" sqref="A10"/>
      <selection pane="bottomRight" sqref="A1:C166"/>
    </sheetView>
  </sheetViews>
  <sheetFormatPr defaultColWidth="9.140625" defaultRowHeight="15"/>
  <cols>
    <col min="1" max="1" width="9.5703125" style="208" customWidth="1"/>
    <col min="2" max="2" width="85.42578125" style="193" customWidth="1"/>
    <col min="3" max="3" width="22.7109375" style="209" customWidth="1"/>
    <col min="4" max="4" width="34.7109375" style="193" customWidth="1"/>
    <col min="5" max="5" width="20.42578125" style="193" customWidth="1"/>
    <col min="6" max="6" width="9.28515625" style="193" bestFit="1" customWidth="1"/>
    <col min="7" max="10" width="9.140625" style="193"/>
    <col min="11" max="11" width="9.28515625" style="193" bestFit="1" customWidth="1"/>
    <col min="12" max="256" width="9.140625" style="193"/>
    <col min="257" max="257" width="6.7109375" style="193" customWidth="1"/>
    <col min="258" max="258" width="64.85546875" style="193" customWidth="1"/>
    <col min="259" max="259" width="22.7109375" style="193" customWidth="1"/>
    <col min="260" max="262" width="9.28515625" style="193" bestFit="1" customWidth="1"/>
    <col min="263" max="266" width="9.140625" style="193"/>
    <col min="267" max="267" width="9.28515625" style="193" bestFit="1" customWidth="1"/>
    <col min="268" max="512" width="9.140625" style="193"/>
    <col min="513" max="513" width="6.7109375" style="193" customWidth="1"/>
    <col min="514" max="514" width="64.85546875" style="193" customWidth="1"/>
    <col min="515" max="515" width="22.7109375" style="193" customWidth="1"/>
    <col min="516" max="518" width="9.28515625" style="193" bestFit="1" customWidth="1"/>
    <col min="519" max="522" width="9.140625" style="193"/>
    <col min="523" max="523" width="9.28515625" style="193" bestFit="1" customWidth="1"/>
    <col min="524" max="768" width="9.140625" style="193"/>
    <col min="769" max="769" width="6.7109375" style="193" customWidth="1"/>
    <col min="770" max="770" width="64.85546875" style="193" customWidth="1"/>
    <col min="771" max="771" width="22.7109375" style="193" customWidth="1"/>
    <col min="772" max="774" width="9.28515625" style="193" bestFit="1" customWidth="1"/>
    <col min="775" max="778" width="9.140625" style="193"/>
    <col min="779" max="779" width="9.28515625" style="193" bestFit="1" customWidth="1"/>
    <col min="780" max="1024" width="9.140625" style="193"/>
    <col min="1025" max="1025" width="6.7109375" style="193" customWidth="1"/>
    <col min="1026" max="1026" width="64.85546875" style="193" customWidth="1"/>
    <col min="1027" max="1027" width="22.7109375" style="193" customWidth="1"/>
    <col min="1028" max="1030" width="9.28515625" style="193" bestFit="1" customWidth="1"/>
    <col min="1031" max="1034" width="9.140625" style="193"/>
    <col min="1035" max="1035" width="9.28515625" style="193" bestFit="1" customWidth="1"/>
    <col min="1036" max="1280" width="9.140625" style="193"/>
    <col min="1281" max="1281" width="6.7109375" style="193" customWidth="1"/>
    <col min="1282" max="1282" width="64.85546875" style="193" customWidth="1"/>
    <col min="1283" max="1283" width="22.7109375" style="193" customWidth="1"/>
    <col min="1284" max="1286" width="9.28515625" style="193" bestFit="1" customWidth="1"/>
    <col min="1287" max="1290" width="9.140625" style="193"/>
    <col min="1291" max="1291" width="9.28515625" style="193" bestFit="1" customWidth="1"/>
    <col min="1292" max="1536" width="9.140625" style="193"/>
    <col min="1537" max="1537" width="6.7109375" style="193" customWidth="1"/>
    <col min="1538" max="1538" width="64.85546875" style="193" customWidth="1"/>
    <col min="1539" max="1539" width="22.7109375" style="193" customWidth="1"/>
    <col min="1540" max="1542" width="9.28515625" style="193" bestFit="1" customWidth="1"/>
    <col min="1543" max="1546" width="9.140625" style="193"/>
    <col min="1547" max="1547" width="9.28515625" style="193" bestFit="1" customWidth="1"/>
    <col min="1548" max="1792" width="9.140625" style="193"/>
    <col min="1793" max="1793" width="6.7109375" style="193" customWidth="1"/>
    <col min="1794" max="1794" width="64.85546875" style="193" customWidth="1"/>
    <col min="1795" max="1795" width="22.7109375" style="193" customWidth="1"/>
    <col min="1796" max="1798" width="9.28515625" style="193" bestFit="1" customWidth="1"/>
    <col min="1799" max="1802" width="9.140625" style="193"/>
    <col min="1803" max="1803" width="9.28515625" style="193" bestFit="1" customWidth="1"/>
    <col min="1804" max="2048" width="9.140625" style="193"/>
    <col min="2049" max="2049" width="6.7109375" style="193" customWidth="1"/>
    <col min="2050" max="2050" width="64.85546875" style="193" customWidth="1"/>
    <col min="2051" max="2051" width="22.7109375" style="193" customWidth="1"/>
    <col min="2052" max="2054" width="9.28515625" style="193" bestFit="1" customWidth="1"/>
    <col min="2055" max="2058" width="9.140625" style="193"/>
    <col min="2059" max="2059" width="9.28515625" style="193" bestFit="1" customWidth="1"/>
    <col min="2060" max="2304" width="9.140625" style="193"/>
    <col min="2305" max="2305" width="6.7109375" style="193" customWidth="1"/>
    <col min="2306" max="2306" width="64.85546875" style="193" customWidth="1"/>
    <col min="2307" max="2307" width="22.7109375" style="193" customWidth="1"/>
    <col min="2308" max="2310" width="9.28515625" style="193" bestFit="1" customWidth="1"/>
    <col min="2311" max="2314" width="9.140625" style="193"/>
    <col min="2315" max="2315" width="9.28515625" style="193" bestFit="1" customWidth="1"/>
    <col min="2316" max="2560" width="9.140625" style="193"/>
    <col min="2561" max="2561" width="6.7109375" style="193" customWidth="1"/>
    <col min="2562" max="2562" width="64.85546875" style="193" customWidth="1"/>
    <col min="2563" max="2563" width="22.7109375" style="193" customWidth="1"/>
    <col min="2564" max="2566" width="9.28515625" style="193" bestFit="1" customWidth="1"/>
    <col min="2567" max="2570" width="9.140625" style="193"/>
    <col min="2571" max="2571" width="9.28515625" style="193" bestFit="1" customWidth="1"/>
    <col min="2572" max="2816" width="9.140625" style="193"/>
    <col min="2817" max="2817" width="6.7109375" style="193" customWidth="1"/>
    <col min="2818" max="2818" width="64.85546875" style="193" customWidth="1"/>
    <col min="2819" max="2819" width="22.7109375" style="193" customWidth="1"/>
    <col min="2820" max="2822" width="9.28515625" style="193" bestFit="1" customWidth="1"/>
    <col min="2823" max="2826" width="9.140625" style="193"/>
    <col min="2827" max="2827" width="9.28515625" style="193" bestFit="1" customWidth="1"/>
    <col min="2828" max="3072" width="9.140625" style="193"/>
    <col min="3073" max="3073" width="6.7109375" style="193" customWidth="1"/>
    <col min="3074" max="3074" width="64.85546875" style="193" customWidth="1"/>
    <col min="3075" max="3075" width="22.7109375" style="193" customWidth="1"/>
    <col min="3076" max="3078" width="9.28515625" style="193" bestFit="1" customWidth="1"/>
    <col min="3079" max="3082" width="9.140625" style="193"/>
    <col min="3083" max="3083" width="9.28515625" style="193" bestFit="1" customWidth="1"/>
    <col min="3084" max="3328" width="9.140625" style="193"/>
    <col min="3329" max="3329" width="6.7109375" style="193" customWidth="1"/>
    <col min="3330" max="3330" width="64.85546875" style="193" customWidth="1"/>
    <col min="3331" max="3331" width="22.7109375" style="193" customWidth="1"/>
    <col min="3332" max="3334" width="9.28515625" style="193" bestFit="1" customWidth="1"/>
    <col min="3335" max="3338" width="9.140625" style="193"/>
    <col min="3339" max="3339" width="9.28515625" style="193" bestFit="1" customWidth="1"/>
    <col min="3340" max="3584" width="9.140625" style="193"/>
    <col min="3585" max="3585" width="6.7109375" style="193" customWidth="1"/>
    <col min="3586" max="3586" width="64.85546875" style="193" customWidth="1"/>
    <col min="3587" max="3587" width="22.7109375" style="193" customWidth="1"/>
    <col min="3588" max="3590" width="9.28515625" style="193" bestFit="1" customWidth="1"/>
    <col min="3591" max="3594" width="9.140625" style="193"/>
    <col min="3595" max="3595" width="9.28515625" style="193" bestFit="1" customWidth="1"/>
    <col min="3596" max="3840" width="9.140625" style="193"/>
    <col min="3841" max="3841" width="6.7109375" style="193" customWidth="1"/>
    <col min="3842" max="3842" width="64.85546875" style="193" customWidth="1"/>
    <col min="3843" max="3843" width="22.7109375" style="193" customWidth="1"/>
    <col min="3844" max="3846" width="9.28515625" style="193" bestFit="1" customWidth="1"/>
    <col min="3847" max="3850" width="9.140625" style="193"/>
    <col min="3851" max="3851" width="9.28515625" style="193" bestFit="1" customWidth="1"/>
    <col min="3852" max="4096" width="9.140625" style="193"/>
    <col min="4097" max="4097" width="6.7109375" style="193" customWidth="1"/>
    <col min="4098" max="4098" width="64.85546875" style="193" customWidth="1"/>
    <col min="4099" max="4099" width="22.7109375" style="193" customWidth="1"/>
    <col min="4100" max="4102" width="9.28515625" style="193" bestFit="1" customWidth="1"/>
    <col min="4103" max="4106" width="9.140625" style="193"/>
    <col min="4107" max="4107" width="9.28515625" style="193" bestFit="1" customWidth="1"/>
    <col min="4108" max="4352" width="9.140625" style="193"/>
    <col min="4353" max="4353" width="6.7109375" style="193" customWidth="1"/>
    <col min="4354" max="4354" width="64.85546875" style="193" customWidth="1"/>
    <col min="4355" max="4355" width="22.7109375" style="193" customWidth="1"/>
    <col min="4356" max="4358" width="9.28515625" style="193" bestFit="1" customWidth="1"/>
    <col min="4359" max="4362" width="9.140625" style="193"/>
    <col min="4363" max="4363" width="9.28515625" style="193" bestFit="1" customWidth="1"/>
    <col min="4364" max="4608" width="9.140625" style="193"/>
    <col min="4609" max="4609" width="6.7109375" style="193" customWidth="1"/>
    <col min="4610" max="4610" width="64.85546875" style="193" customWidth="1"/>
    <col min="4611" max="4611" width="22.7109375" style="193" customWidth="1"/>
    <col min="4612" max="4614" width="9.28515625" style="193" bestFit="1" customWidth="1"/>
    <col min="4615" max="4618" width="9.140625" style="193"/>
    <col min="4619" max="4619" width="9.28515625" style="193" bestFit="1" customWidth="1"/>
    <col min="4620" max="4864" width="9.140625" style="193"/>
    <col min="4865" max="4865" width="6.7109375" style="193" customWidth="1"/>
    <col min="4866" max="4866" width="64.85546875" style="193" customWidth="1"/>
    <col min="4867" max="4867" width="22.7109375" style="193" customWidth="1"/>
    <col min="4868" max="4870" width="9.28515625" style="193" bestFit="1" customWidth="1"/>
    <col min="4871" max="4874" width="9.140625" style="193"/>
    <col min="4875" max="4875" width="9.28515625" style="193" bestFit="1" customWidth="1"/>
    <col min="4876" max="5120" width="9.140625" style="193"/>
    <col min="5121" max="5121" width="6.7109375" style="193" customWidth="1"/>
    <col min="5122" max="5122" width="64.85546875" style="193" customWidth="1"/>
    <col min="5123" max="5123" width="22.7109375" style="193" customWidth="1"/>
    <col min="5124" max="5126" width="9.28515625" style="193" bestFit="1" customWidth="1"/>
    <col min="5127" max="5130" width="9.140625" style="193"/>
    <col min="5131" max="5131" width="9.28515625" style="193" bestFit="1" customWidth="1"/>
    <col min="5132" max="5376" width="9.140625" style="193"/>
    <col min="5377" max="5377" width="6.7109375" style="193" customWidth="1"/>
    <col min="5378" max="5378" width="64.85546875" style="193" customWidth="1"/>
    <col min="5379" max="5379" width="22.7109375" style="193" customWidth="1"/>
    <col min="5380" max="5382" width="9.28515625" style="193" bestFit="1" customWidth="1"/>
    <col min="5383" max="5386" width="9.140625" style="193"/>
    <col min="5387" max="5387" width="9.28515625" style="193" bestFit="1" customWidth="1"/>
    <col min="5388" max="5632" width="9.140625" style="193"/>
    <col min="5633" max="5633" width="6.7109375" style="193" customWidth="1"/>
    <col min="5634" max="5634" width="64.85546875" style="193" customWidth="1"/>
    <col min="5635" max="5635" width="22.7109375" style="193" customWidth="1"/>
    <col min="5636" max="5638" width="9.28515625" style="193" bestFit="1" customWidth="1"/>
    <col min="5639" max="5642" width="9.140625" style="193"/>
    <col min="5643" max="5643" width="9.28515625" style="193" bestFit="1" customWidth="1"/>
    <col min="5644" max="5888" width="9.140625" style="193"/>
    <col min="5889" max="5889" width="6.7109375" style="193" customWidth="1"/>
    <col min="5890" max="5890" width="64.85546875" style="193" customWidth="1"/>
    <col min="5891" max="5891" width="22.7109375" style="193" customWidth="1"/>
    <col min="5892" max="5894" width="9.28515625" style="193" bestFit="1" customWidth="1"/>
    <col min="5895" max="5898" width="9.140625" style="193"/>
    <col min="5899" max="5899" width="9.28515625" style="193" bestFit="1" customWidth="1"/>
    <col min="5900" max="6144" width="9.140625" style="193"/>
    <col min="6145" max="6145" width="6.7109375" style="193" customWidth="1"/>
    <col min="6146" max="6146" width="64.85546875" style="193" customWidth="1"/>
    <col min="6147" max="6147" width="22.7109375" style="193" customWidth="1"/>
    <col min="6148" max="6150" width="9.28515625" style="193" bestFit="1" customWidth="1"/>
    <col min="6151" max="6154" width="9.140625" style="193"/>
    <col min="6155" max="6155" width="9.28515625" style="193" bestFit="1" customWidth="1"/>
    <col min="6156" max="6400" width="9.140625" style="193"/>
    <col min="6401" max="6401" width="6.7109375" style="193" customWidth="1"/>
    <col min="6402" max="6402" width="64.85546875" style="193" customWidth="1"/>
    <col min="6403" max="6403" width="22.7109375" style="193" customWidth="1"/>
    <col min="6404" max="6406" width="9.28515625" style="193" bestFit="1" customWidth="1"/>
    <col min="6407" max="6410" width="9.140625" style="193"/>
    <col min="6411" max="6411" width="9.28515625" style="193" bestFit="1" customWidth="1"/>
    <col min="6412" max="6656" width="9.140625" style="193"/>
    <col min="6657" max="6657" width="6.7109375" style="193" customWidth="1"/>
    <col min="6658" max="6658" width="64.85546875" style="193" customWidth="1"/>
    <col min="6659" max="6659" width="22.7109375" style="193" customWidth="1"/>
    <col min="6660" max="6662" width="9.28515625" style="193" bestFit="1" customWidth="1"/>
    <col min="6663" max="6666" width="9.140625" style="193"/>
    <col min="6667" max="6667" width="9.28515625" style="193" bestFit="1" customWidth="1"/>
    <col min="6668" max="6912" width="9.140625" style="193"/>
    <col min="6913" max="6913" width="6.7109375" style="193" customWidth="1"/>
    <col min="6914" max="6914" width="64.85546875" style="193" customWidth="1"/>
    <col min="6915" max="6915" width="22.7109375" style="193" customWidth="1"/>
    <col min="6916" max="6918" width="9.28515625" style="193" bestFit="1" customWidth="1"/>
    <col min="6919" max="6922" width="9.140625" style="193"/>
    <col min="6923" max="6923" width="9.28515625" style="193" bestFit="1" customWidth="1"/>
    <col min="6924" max="7168" width="9.140625" style="193"/>
    <col min="7169" max="7169" width="6.7109375" style="193" customWidth="1"/>
    <col min="7170" max="7170" width="64.85546875" style="193" customWidth="1"/>
    <col min="7171" max="7171" width="22.7109375" style="193" customWidth="1"/>
    <col min="7172" max="7174" width="9.28515625" style="193" bestFit="1" customWidth="1"/>
    <col min="7175" max="7178" width="9.140625" style="193"/>
    <col min="7179" max="7179" width="9.28515625" style="193" bestFit="1" customWidth="1"/>
    <col min="7180" max="7424" width="9.140625" style="193"/>
    <col min="7425" max="7425" width="6.7109375" style="193" customWidth="1"/>
    <col min="7426" max="7426" width="64.85546875" style="193" customWidth="1"/>
    <col min="7427" max="7427" width="22.7109375" style="193" customWidth="1"/>
    <col min="7428" max="7430" width="9.28515625" style="193" bestFit="1" customWidth="1"/>
    <col min="7431" max="7434" width="9.140625" style="193"/>
    <col min="7435" max="7435" width="9.28515625" style="193" bestFit="1" customWidth="1"/>
    <col min="7436" max="7680" width="9.140625" style="193"/>
    <col min="7681" max="7681" width="6.7109375" style="193" customWidth="1"/>
    <col min="7682" max="7682" width="64.85546875" style="193" customWidth="1"/>
    <col min="7683" max="7683" width="22.7109375" style="193" customWidth="1"/>
    <col min="7684" max="7686" width="9.28515625" style="193" bestFit="1" customWidth="1"/>
    <col min="7687" max="7690" width="9.140625" style="193"/>
    <col min="7691" max="7691" width="9.28515625" style="193" bestFit="1" customWidth="1"/>
    <col min="7692" max="7936" width="9.140625" style="193"/>
    <col min="7937" max="7937" width="6.7109375" style="193" customWidth="1"/>
    <col min="7938" max="7938" width="64.85546875" style="193" customWidth="1"/>
    <col min="7939" max="7939" width="22.7109375" style="193" customWidth="1"/>
    <col min="7940" max="7942" width="9.28515625" style="193" bestFit="1" customWidth="1"/>
    <col min="7943" max="7946" width="9.140625" style="193"/>
    <col min="7947" max="7947" width="9.28515625" style="193" bestFit="1" customWidth="1"/>
    <col min="7948" max="8192" width="9.140625" style="193"/>
    <col min="8193" max="8193" width="6.7109375" style="193" customWidth="1"/>
    <col min="8194" max="8194" width="64.85546875" style="193" customWidth="1"/>
    <col min="8195" max="8195" width="22.7109375" style="193" customWidth="1"/>
    <col min="8196" max="8198" width="9.28515625" style="193" bestFit="1" customWidth="1"/>
    <col min="8199" max="8202" width="9.140625" style="193"/>
    <col min="8203" max="8203" width="9.28515625" style="193" bestFit="1" customWidth="1"/>
    <col min="8204" max="8448" width="9.140625" style="193"/>
    <col min="8449" max="8449" width="6.7109375" style="193" customWidth="1"/>
    <col min="8450" max="8450" width="64.85546875" style="193" customWidth="1"/>
    <col min="8451" max="8451" width="22.7109375" style="193" customWidth="1"/>
    <col min="8452" max="8454" width="9.28515625" style="193" bestFit="1" customWidth="1"/>
    <col min="8455" max="8458" width="9.140625" style="193"/>
    <col min="8459" max="8459" width="9.28515625" style="193" bestFit="1" customWidth="1"/>
    <col min="8460" max="8704" width="9.140625" style="193"/>
    <col min="8705" max="8705" width="6.7109375" style="193" customWidth="1"/>
    <col min="8706" max="8706" width="64.85546875" style="193" customWidth="1"/>
    <col min="8707" max="8707" width="22.7109375" style="193" customWidth="1"/>
    <col min="8708" max="8710" width="9.28515625" style="193" bestFit="1" customWidth="1"/>
    <col min="8711" max="8714" width="9.140625" style="193"/>
    <col min="8715" max="8715" width="9.28515625" style="193" bestFit="1" customWidth="1"/>
    <col min="8716" max="8960" width="9.140625" style="193"/>
    <col min="8961" max="8961" width="6.7109375" style="193" customWidth="1"/>
    <col min="8962" max="8962" width="64.85546875" style="193" customWidth="1"/>
    <col min="8963" max="8963" width="22.7109375" style="193" customWidth="1"/>
    <col min="8964" max="8966" width="9.28515625" style="193" bestFit="1" customWidth="1"/>
    <col min="8967" max="8970" width="9.140625" style="193"/>
    <col min="8971" max="8971" width="9.28515625" style="193" bestFit="1" customWidth="1"/>
    <col min="8972" max="9216" width="9.140625" style="193"/>
    <col min="9217" max="9217" width="6.7109375" style="193" customWidth="1"/>
    <col min="9218" max="9218" width="64.85546875" style="193" customWidth="1"/>
    <col min="9219" max="9219" width="22.7109375" style="193" customWidth="1"/>
    <col min="9220" max="9222" width="9.28515625" style="193" bestFit="1" customWidth="1"/>
    <col min="9223" max="9226" width="9.140625" style="193"/>
    <col min="9227" max="9227" width="9.28515625" style="193" bestFit="1" customWidth="1"/>
    <col min="9228" max="9472" width="9.140625" style="193"/>
    <col min="9473" max="9473" width="6.7109375" style="193" customWidth="1"/>
    <col min="9474" max="9474" width="64.85546875" style="193" customWidth="1"/>
    <col min="9475" max="9475" width="22.7109375" style="193" customWidth="1"/>
    <col min="9476" max="9478" width="9.28515625" style="193" bestFit="1" customWidth="1"/>
    <col min="9479" max="9482" width="9.140625" style="193"/>
    <col min="9483" max="9483" width="9.28515625" style="193" bestFit="1" customWidth="1"/>
    <col min="9484" max="9728" width="9.140625" style="193"/>
    <col min="9729" max="9729" width="6.7109375" style="193" customWidth="1"/>
    <col min="9730" max="9730" width="64.85546875" style="193" customWidth="1"/>
    <col min="9731" max="9731" width="22.7109375" style="193" customWidth="1"/>
    <col min="9732" max="9734" width="9.28515625" style="193" bestFit="1" customWidth="1"/>
    <col min="9735" max="9738" width="9.140625" style="193"/>
    <col min="9739" max="9739" width="9.28515625" style="193" bestFit="1" customWidth="1"/>
    <col min="9740" max="9984" width="9.140625" style="193"/>
    <col min="9985" max="9985" width="6.7109375" style="193" customWidth="1"/>
    <col min="9986" max="9986" width="64.85546875" style="193" customWidth="1"/>
    <col min="9987" max="9987" width="22.7109375" style="193" customWidth="1"/>
    <col min="9988" max="9990" width="9.28515625" style="193" bestFit="1" customWidth="1"/>
    <col min="9991" max="9994" width="9.140625" style="193"/>
    <col min="9995" max="9995" width="9.28515625" style="193" bestFit="1" customWidth="1"/>
    <col min="9996" max="10240" width="9.140625" style="193"/>
    <col min="10241" max="10241" width="6.7109375" style="193" customWidth="1"/>
    <col min="10242" max="10242" width="64.85546875" style="193" customWidth="1"/>
    <col min="10243" max="10243" width="22.7109375" style="193" customWidth="1"/>
    <col min="10244" max="10246" width="9.28515625" style="193" bestFit="1" customWidth="1"/>
    <col min="10247" max="10250" width="9.140625" style="193"/>
    <col min="10251" max="10251" width="9.28515625" style="193" bestFit="1" customWidth="1"/>
    <col min="10252" max="10496" width="9.140625" style="193"/>
    <col min="10497" max="10497" width="6.7109375" style="193" customWidth="1"/>
    <col min="10498" max="10498" width="64.85546875" style="193" customWidth="1"/>
    <col min="10499" max="10499" width="22.7109375" style="193" customWidth="1"/>
    <col min="10500" max="10502" width="9.28515625" style="193" bestFit="1" customWidth="1"/>
    <col min="10503" max="10506" width="9.140625" style="193"/>
    <col min="10507" max="10507" width="9.28515625" style="193" bestFit="1" customWidth="1"/>
    <col min="10508" max="10752" width="9.140625" style="193"/>
    <col min="10753" max="10753" width="6.7109375" style="193" customWidth="1"/>
    <col min="10754" max="10754" width="64.85546875" style="193" customWidth="1"/>
    <col min="10755" max="10755" width="22.7109375" style="193" customWidth="1"/>
    <col min="10756" max="10758" width="9.28515625" style="193" bestFit="1" customWidth="1"/>
    <col min="10759" max="10762" width="9.140625" style="193"/>
    <col min="10763" max="10763" width="9.28515625" style="193" bestFit="1" customWidth="1"/>
    <col min="10764" max="11008" width="9.140625" style="193"/>
    <col min="11009" max="11009" width="6.7109375" style="193" customWidth="1"/>
    <col min="11010" max="11010" width="64.85546875" style="193" customWidth="1"/>
    <col min="11011" max="11011" width="22.7109375" style="193" customWidth="1"/>
    <col min="11012" max="11014" width="9.28515625" style="193" bestFit="1" customWidth="1"/>
    <col min="11015" max="11018" width="9.140625" style="193"/>
    <col min="11019" max="11019" width="9.28515625" style="193" bestFit="1" customWidth="1"/>
    <col min="11020" max="11264" width="9.140625" style="193"/>
    <col min="11265" max="11265" width="6.7109375" style="193" customWidth="1"/>
    <col min="11266" max="11266" width="64.85546875" style="193" customWidth="1"/>
    <col min="11267" max="11267" width="22.7109375" style="193" customWidth="1"/>
    <col min="11268" max="11270" width="9.28515625" style="193" bestFit="1" customWidth="1"/>
    <col min="11271" max="11274" width="9.140625" style="193"/>
    <col min="11275" max="11275" width="9.28515625" style="193" bestFit="1" customWidth="1"/>
    <col min="11276" max="11520" width="9.140625" style="193"/>
    <col min="11521" max="11521" width="6.7109375" style="193" customWidth="1"/>
    <col min="11522" max="11522" width="64.85546875" style="193" customWidth="1"/>
    <col min="11523" max="11523" width="22.7109375" style="193" customWidth="1"/>
    <col min="11524" max="11526" width="9.28515625" style="193" bestFit="1" customWidth="1"/>
    <col min="11527" max="11530" width="9.140625" style="193"/>
    <col min="11531" max="11531" width="9.28515625" style="193" bestFit="1" customWidth="1"/>
    <col min="11532" max="11776" width="9.140625" style="193"/>
    <col min="11777" max="11777" width="6.7109375" style="193" customWidth="1"/>
    <col min="11778" max="11778" width="64.85546875" style="193" customWidth="1"/>
    <col min="11779" max="11779" width="22.7109375" style="193" customWidth="1"/>
    <col min="11780" max="11782" width="9.28515625" style="193" bestFit="1" customWidth="1"/>
    <col min="11783" max="11786" width="9.140625" style="193"/>
    <col min="11787" max="11787" width="9.28515625" style="193" bestFit="1" customWidth="1"/>
    <col min="11788" max="12032" width="9.140625" style="193"/>
    <col min="12033" max="12033" width="6.7109375" style="193" customWidth="1"/>
    <col min="12034" max="12034" width="64.85546875" style="193" customWidth="1"/>
    <col min="12035" max="12035" width="22.7109375" style="193" customWidth="1"/>
    <col min="12036" max="12038" width="9.28515625" style="193" bestFit="1" customWidth="1"/>
    <col min="12039" max="12042" width="9.140625" style="193"/>
    <col min="12043" max="12043" width="9.28515625" style="193" bestFit="1" customWidth="1"/>
    <col min="12044" max="12288" width="9.140625" style="193"/>
    <col min="12289" max="12289" width="6.7109375" style="193" customWidth="1"/>
    <col min="12290" max="12290" width="64.85546875" style="193" customWidth="1"/>
    <col min="12291" max="12291" width="22.7109375" style="193" customWidth="1"/>
    <col min="12292" max="12294" width="9.28515625" style="193" bestFit="1" customWidth="1"/>
    <col min="12295" max="12298" width="9.140625" style="193"/>
    <col min="12299" max="12299" width="9.28515625" style="193" bestFit="1" customWidth="1"/>
    <col min="12300" max="12544" width="9.140625" style="193"/>
    <col min="12545" max="12545" width="6.7109375" style="193" customWidth="1"/>
    <col min="12546" max="12546" width="64.85546875" style="193" customWidth="1"/>
    <col min="12547" max="12547" width="22.7109375" style="193" customWidth="1"/>
    <col min="12548" max="12550" width="9.28515625" style="193" bestFit="1" customWidth="1"/>
    <col min="12551" max="12554" width="9.140625" style="193"/>
    <col min="12555" max="12555" width="9.28515625" style="193" bestFit="1" customWidth="1"/>
    <col min="12556" max="12800" width="9.140625" style="193"/>
    <col min="12801" max="12801" width="6.7109375" style="193" customWidth="1"/>
    <col min="12802" max="12802" width="64.85546875" style="193" customWidth="1"/>
    <col min="12803" max="12803" width="22.7109375" style="193" customWidth="1"/>
    <col min="12804" max="12806" width="9.28515625" style="193" bestFit="1" customWidth="1"/>
    <col min="12807" max="12810" width="9.140625" style="193"/>
    <col min="12811" max="12811" width="9.28515625" style="193" bestFit="1" customWidth="1"/>
    <col min="12812" max="13056" width="9.140625" style="193"/>
    <col min="13057" max="13057" width="6.7109375" style="193" customWidth="1"/>
    <col min="13058" max="13058" width="64.85546875" style="193" customWidth="1"/>
    <col min="13059" max="13059" width="22.7109375" style="193" customWidth="1"/>
    <col min="13060" max="13062" width="9.28515625" style="193" bestFit="1" customWidth="1"/>
    <col min="13063" max="13066" width="9.140625" style="193"/>
    <col min="13067" max="13067" width="9.28515625" style="193" bestFit="1" customWidth="1"/>
    <col min="13068" max="13312" width="9.140625" style="193"/>
    <col min="13313" max="13313" width="6.7109375" style="193" customWidth="1"/>
    <col min="13314" max="13314" width="64.85546875" style="193" customWidth="1"/>
    <col min="13315" max="13315" width="22.7109375" style="193" customWidth="1"/>
    <col min="13316" max="13318" width="9.28515625" style="193" bestFit="1" customWidth="1"/>
    <col min="13319" max="13322" width="9.140625" style="193"/>
    <col min="13323" max="13323" width="9.28515625" style="193" bestFit="1" customWidth="1"/>
    <col min="13324" max="13568" width="9.140625" style="193"/>
    <col min="13569" max="13569" width="6.7109375" style="193" customWidth="1"/>
    <col min="13570" max="13570" width="64.85546875" style="193" customWidth="1"/>
    <col min="13571" max="13571" width="22.7109375" style="193" customWidth="1"/>
    <col min="13572" max="13574" width="9.28515625" style="193" bestFit="1" customWidth="1"/>
    <col min="13575" max="13578" width="9.140625" style="193"/>
    <col min="13579" max="13579" width="9.28515625" style="193" bestFit="1" customWidth="1"/>
    <col min="13580" max="13824" width="9.140625" style="193"/>
    <col min="13825" max="13825" width="6.7109375" style="193" customWidth="1"/>
    <col min="13826" max="13826" width="64.85546875" style="193" customWidth="1"/>
    <col min="13827" max="13827" width="22.7109375" style="193" customWidth="1"/>
    <col min="13828" max="13830" width="9.28515625" style="193" bestFit="1" customWidth="1"/>
    <col min="13831" max="13834" width="9.140625" style="193"/>
    <col min="13835" max="13835" width="9.28515625" style="193" bestFit="1" customWidth="1"/>
    <col min="13836" max="14080" width="9.140625" style="193"/>
    <col min="14081" max="14081" width="6.7109375" style="193" customWidth="1"/>
    <col min="14082" max="14082" width="64.85546875" style="193" customWidth="1"/>
    <col min="14083" max="14083" width="22.7109375" style="193" customWidth="1"/>
    <col min="14084" max="14086" width="9.28515625" style="193" bestFit="1" customWidth="1"/>
    <col min="14087" max="14090" width="9.140625" style="193"/>
    <col min="14091" max="14091" width="9.28515625" style="193" bestFit="1" customWidth="1"/>
    <col min="14092" max="14336" width="9.140625" style="193"/>
    <col min="14337" max="14337" width="6.7109375" style="193" customWidth="1"/>
    <col min="14338" max="14338" width="64.85546875" style="193" customWidth="1"/>
    <col min="14339" max="14339" width="22.7109375" style="193" customWidth="1"/>
    <col min="14340" max="14342" width="9.28515625" style="193" bestFit="1" customWidth="1"/>
    <col min="14343" max="14346" width="9.140625" style="193"/>
    <col min="14347" max="14347" width="9.28515625" style="193" bestFit="1" customWidth="1"/>
    <col min="14348" max="14592" width="9.140625" style="193"/>
    <col min="14593" max="14593" width="6.7109375" style="193" customWidth="1"/>
    <col min="14594" max="14594" width="64.85546875" style="193" customWidth="1"/>
    <col min="14595" max="14595" width="22.7109375" style="193" customWidth="1"/>
    <col min="14596" max="14598" width="9.28515625" style="193" bestFit="1" customWidth="1"/>
    <col min="14599" max="14602" width="9.140625" style="193"/>
    <col min="14603" max="14603" width="9.28515625" style="193" bestFit="1" customWidth="1"/>
    <col min="14604" max="14848" width="9.140625" style="193"/>
    <col min="14849" max="14849" width="6.7109375" style="193" customWidth="1"/>
    <col min="14850" max="14850" width="64.85546875" style="193" customWidth="1"/>
    <col min="14851" max="14851" width="22.7109375" style="193" customWidth="1"/>
    <col min="14852" max="14854" width="9.28515625" style="193" bestFit="1" customWidth="1"/>
    <col min="14855" max="14858" width="9.140625" style="193"/>
    <col min="14859" max="14859" width="9.28515625" style="193" bestFit="1" customWidth="1"/>
    <col min="14860" max="15104" width="9.140625" style="193"/>
    <col min="15105" max="15105" width="6.7109375" style="193" customWidth="1"/>
    <col min="15106" max="15106" width="64.85546875" style="193" customWidth="1"/>
    <col min="15107" max="15107" width="22.7109375" style="193" customWidth="1"/>
    <col min="15108" max="15110" width="9.28515625" style="193" bestFit="1" customWidth="1"/>
    <col min="15111" max="15114" width="9.140625" style="193"/>
    <col min="15115" max="15115" width="9.28515625" style="193" bestFit="1" customWidth="1"/>
    <col min="15116" max="15360" width="9.140625" style="193"/>
    <col min="15361" max="15361" width="6.7109375" style="193" customWidth="1"/>
    <col min="15362" max="15362" width="64.85546875" style="193" customWidth="1"/>
    <col min="15363" max="15363" width="22.7109375" style="193" customWidth="1"/>
    <col min="15364" max="15366" width="9.28515625" style="193" bestFit="1" customWidth="1"/>
    <col min="15367" max="15370" width="9.140625" style="193"/>
    <col min="15371" max="15371" width="9.28515625" style="193" bestFit="1" customWidth="1"/>
    <col min="15372" max="15616" width="9.140625" style="193"/>
    <col min="15617" max="15617" width="6.7109375" style="193" customWidth="1"/>
    <col min="15618" max="15618" width="64.85546875" style="193" customWidth="1"/>
    <col min="15619" max="15619" width="22.7109375" style="193" customWidth="1"/>
    <col min="15620" max="15622" width="9.28515625" style="193" bestFit="1" customWidth="1"/>
    <col min="15623" max="15626" width="9.140625" style="193"/>
    <col min="15627" max="15627" width="9.28515625" style="193" bestFit="1" customWidth="1"/>
    <col min="15628" max="15872" width="9.140625" style="193"/>
    <col min="15873" max="15873" width="6.7109375" style="193" customWidth="1"/>
    <col min="15874" max="15874" width="64.85546875" style="193" customWidth="1"/>
    <col min="15875" max="15875" width="22.7109375" style="193" customWidth="1"/>
    <col min="15876" max="15878" width="9.28515625" style="193" bestFit="1" customWidth="1"/>
    <col min="15879" max="15882" width="9.140625" style="193"/>
    <col min="15883" max="15883" width="9.28515625" style="193" bestFit="1" customWidth="1"/>
    <col min="15884" max="16128" width="9.140625" style="193"/>
    <col min="16129" max="16129" width="6.7109375" style="193" customWidth="1"/>
    <col min="16130" max="16130" width="64.85546875" style="193" customWidth="1"/>
    <col min="16131" max="16131" width="22.7109375" style="193" customWidth="1"/>
    <col min="16132" max="16134" width="9.28515625" style="193" bestFit="1" customWidth="1"/>
    <col min="16135" max="16138" width="9.140625" style="193"/>
    <col min="16139" max="16139" width="9.28515625" style="193" bestFit="1" customWidth="1"/>
    <col min="16140" max="16384" width="9.140625" style="193"/>
  </cols>
  <sheetData>
    <row r="1" spans="1:6" s="109" customFormat="1" ht="15.75">
      <c r="A1" s="134"/>
      <c r="B1" s="135"/>
      <c r="C1" s="110" t="s">
        <v>662</v>
      </c>
      <c r="D1" s="135"/>
    </row>
    <row r="2" spans="1:6" s="109" customFormat="1" ht="15.75">
      <c r="A2" s="236" t="s">
        <v>633</v>
      </c>
      <c r="B2" s="237"/>
      <c r="C2" s="237"/>
      <c r="D2" s="184"/>
    </row>
    <row r="3" spans="1:6" s="109" customFormat="1" ht="15.75">
      <c r="A3" s="134"/>
      <c r="B3" s="135"/>
      <c r="C3" s="188" t="s">
        <v>631</v>
      </c>
      <c r="D3" s="185"/>
      <c r="E3" s="185"/>
      <c r="F3" s="185"/>
    </row>
    <row r="4" spans="1:6" s="109" customFormat="1" ht="15.75">
      <c r="A4" s="134"/>
      <c r="B4" s="135"/>
      <c r="C4" s="188" t="s">
        <v>632</v>
      </c>
    </row>
    <row r="5" spans="1:6" s="109" customFormat="1" ht="30" customHeight="1">
      <c r="A5" s="234" t="s">
        <v>673</v>
      </c>
      <c r="B5" s="235"/>
      <c r="C5" s="235"/>
    </row>
    <row r="6" spans="1:6" s="109" customFormat="1" ht="15.75">
      <c r="A6" s="234" t="s">
        <v>431</v>
      </c>
      <c r="B6" s="235"/>
      <c r="C6" s="235"/>
    </row>
    <row r="7" spans="1:6" s="109" customFormat="1" ht="15.75">
      <c r="A7" s="187"/>
      <c r="B7" s="107"/>
      <c r="C7" s="110" t="s">
        <v>11</v>
      </c>
    </row>
    <row r="8" spans="1:6" s="109" customFormat="1" ht="15.75">
      <c r="A8" s="111" t="s">
        <v>1</v>
      </c>
      <c r="B8" s="112" t="s">
        <v>3</v>
      </c>
      <c r="C8" s="113" t="s">
        <v>432</v>
      </c>
    </row>
    <row r="9" spans="1:6" s="109" customFormat="1">
      <c r="A9" s="136">
        <v>1</v>
      </c>
      <c r="B9" s="136">
        <v>2</v>
      </c>
      <c r="C9" s="137">
        <v>3</v>
      </c>
    </row>
    <row r="10" spans="1:6" s="115" customFormat="1" ht="31.5">
      <c r="A10" s="111" t="s">
        <v>148</v>
      </c>
      <c r="B10" s="114" t="s">
        <v>290</v>
      </c>
      <c r="C10" s="210">
        <f>C11+C19+C21+C27</f>
        <v>22729.9</v>
      </c>
    </row>
    <row r="11" spans="1:6" s="115" customFormat="1" ht="27.75" customHeight="1">
      <c r="A11" s="116"/>
      <c r="B11" s="117" t="s">
        <v>418</v>
      </c>
      <c r="C11" s="211">
        <f>C12+C13+C14+C15+C16+C17+C18</f>
        <v>10</v>
      </c>
    </row>
    <row r="12" spans="1:6" s="115" customFormat="1" ht="31.5" hidden="1">
      <c r="A12" s="116"/>
      <c r="B12" s="108" t="s">
        <v>374</v>
      </c>
      <c r="C12" s="212">
        <v>0</v>
      </c>
    </row>
    <row r="13" spans="1:6" s="115" customFormat="1" ht="15.75" hidden="1">
      <c r="A13" s="116"/>
      <c r="B13" s="108" t="s">
        <v>179</v>
      </c>
      <c r="C13" s="212">
        <v>0</v>
      </c>
    </row>
    <row r="14" spans="1:6" s="119" customFormat="1" ht="157.5" hidden="1">
      <c r="A14" s="118"/>
      <c r="B14" s="108" t="s">
        <v>545</v>
      </c>
      <c r="C14" s="212">
        <v>0</v>
      </c>
    </row>
    <row r="15" spans="1:6" s="119" customFormat="1" ht="63" hidden="1">
      <c r="A15" s="118"/>
      <c r="B15" s="108" t="s">
        <v>546</v>
      </c>
      <c r="C15" s="212">
        <v>0</v>
      </c>
    </row>
    <row r="16" spans="1:6" s="119" customFormat="1" ht="78.75" hidden="1">
      <c r="A16" s="118"/>
      <c r="B16" s="108" t="s">
        <v>547</v>
      </c>
      <c r="C16" s="212">
        <v>0</v>
      </c>
    </row>
    <row r="17" spans="1:3" s="119" customFormat="1" ht="78.75" hidden="1">
      <c r="A17" s="118"/>
      <c r="B17" s="108" t="s">
        <v>548</v>
      </c>
      <c r="C17" s="212">
        <v>0</v>
      </c>
    </row>
    <row r="18" spans="1:3" s="119" customFormat="1" ht="15.75">
      <c r="A18" s="118"/>
      <c r="B18" s="120" t="s">
        <v>193</v>
      </c>
      <c r="C18" s="212">
        <f>'кор-ка пр 8'!H831</f>
        <v>10</v>
      </c>
    </row>
    <row r="19" spans="1:3" s="115" customFormat="1" ht="15.75" hidden="1">
      <c r="A19" s="116"/>
      <c r="B19" s="117" t="s">
        <v>437</v>
      </c>
      <c r="C19" s="211">
        <f>C20</f>
        <v>0</v>
      </c>
    </row>
    <row r="20" spans="1:3" s="115" customFormat="1" ht="15.75" hidden="1">
      <c r="A20" s="121"/>
      <c r="B20" s="122" t="s">
        <v>193</v>
      </c>
      <c r="C20" s="212">
        <v>0</v>
      </c>
    </row>
    <row r="21" spans="1:3" s="115" customFormat="1" ht="42.75" customHeight="1">
      <c r="A21" s="123"/>
      <c r="B21" s="117" t="s">
        <v>419</v>
      </c>
      <c r="C21" s="211">
        <f>C22+C23+C24+C25</f>
        <v>22475</v>
      </c>
    </row>
    <row r="22" spans="1:3" s="115" customFormat="1" ht="31.5" hidden="1">
      <c r="A22" s="123"/>
      <c r="B22" s="128" t="s">
        <v>374</v>
      </c>
      <c r="C22" s="212">
        <v>0</v>
      </c>
    </row>
    <row r="23" spans="1:3" s="119" customFormat="1" ht="94.5" hidden="1">
      <c r="A23" s="118"/>
      <c r="B23" s="108" t="s">
        <v>549</v>
      </c>
      <c r="C23" s="212">
        <v>0</v>
      </c>
    </row>
    <row r="24" spans="1:3" s="119" customFormat="1" ht="40.5" customHeight="1">
      <c r="A24" s="118"/>
      <c r="B24" s="177" t="s">
        <v>651</v>
      </c>
      <c r="C24" s="212">
        <f>'кор-ка пр 8'!H533+'кор-ка пр 8'!H549+'кор-ка пр 8'!H803+'кор-ка пр 8'!H844+'кор-ка пр 8'!H915</f>
        <v>20750</v>
      </c>
    </row>
    <row r="25" spans="1:3" s="119" customFormat="1" ht="15.75">
      <c r="A25" s="118"/>
      <c r="B25" s="120" t="s">
        <v>193</v>
      </c>
      <c r="C25" s="212">
        <f>C26</f>
        <v>1725</v>
      </c>
    </row>
    <row r="26" spans="1:3" s="119" customFormat="1" ht="31.5">
      <c r="A26" s="118"/>
      <c r="B26" s="192" t="s">
        <v>674</v>
      </c>
      <c r="C26" s="213">
        <f>'кор-ка пр 8'!H537</f>
        <v>1725</v>
      </c>
    </row>
    <row r="27" spans="1:3" s="115" customFormat="1" ht="28.5" customHeight="1">
      <c r="A27" s="123"/>
      <c r="B27" s="117" t="s">
        <v>420</v>
      </c>
      <c r="C27" s="211">
        <f>SUM(C28:C32)</f>
        <v>244.89999999999998</v>
      </c>
    </row>
    <row r="28" spans="1:3" s="119" customFormat="1" ht="63">
      <c r="A28" s="118"/>
      <c r="B28" s="108" t="s">
        <v>550</v>
      </c>
      <c r="C28" s="212">
        <f>'кор-ка пр 8'!H861</f>
        <v>244.9</v>
      </c>
    </row>
    <row r="29" spans="1:3" s="119" customFormat="1" ht="63">
      <c r="A29" s="118"/>
      <c r="B29" s="108" t="s">
        <v>568</v>
      </c>
      <c r="C29" s="212">
        <f>'кор-ка пр 8'!H867</f>
        <v>-1130.4000000000001</v>
      </c>
    </row>
    <row r="30" spans="1:3" s="119" customFormat="1" ht="47.25">
      <c r="A30" s="118"/>
      <c r="B30" s="108" t="s">
        <v>569</v>
      </c>
      <c r="C30" s="212">
        <f>'кор-ка пр 8'!I871</f>
        <v>1130.4000000000001</v>
      </c>
    </row>
    <row r="31" spans="1:3" s="199" customFormat="1" ht="47.25" hidden="1">
      <c r="A31" s="198"/>
      <c r="B31" s="197" t="s">
        <v>551</v>
      </c>
      <c r="C31" s="214">
        <v>0</v>
      </c>
    </row>
    <row r="32" spans="1:3" s="199" customFormat="1" ht="15.75" hidden="1">
      <c r="A32" s="198"/>
      <c r="B32" s="200" t="s">
        <v>193</v>
      </c>
      <c r="C32" s="214">
        <v>0</v>
      </c>
    </row>
    <row r="33" spans="1:5" s="115" customFormat="1" ht="25.5" customHeight="1">
      <c r="A33" s="111" t="s">
        <v>165</v>
      </c>
      <c r="B33" s="114" t="s">
        <v>109</v>
      </c>
      <c r="C33" s="210">
        <f>SUM(C34:C43)</f>
        <v>5926.6</v>
      </c>
    </row>
    <row r="34" spans="1:5" s="115" customFormat="1" ht="31.5" hidden="1">
      <c r="A34" s="111"/>
      <c r="B34" s="108" t="s">
        <v>374</v>
      </c>
      <c r="C34" s="212">
        <v>0</v>
      </c>
    </row>
    <row r="35" spans="1:5" s="115" customFormat="1" ht="78.75" hidden="1">
      <c r="A35" s="118"/>
      <c r="B35" s="108" t="s">
        <v>552</v>
      </c>
      <c r="C35" s="212">
        <v>0</v>
      </c>
    </row>
    <row r="36" spans="1:5" s="115" customFormat="1" ht="78.75" hidden="1">
      <c r="A36" s="118"/>
      <c r="B36" s="124" t="s">
        <v>554</v>
      </c>
      <c r="C36" s="212">
        <v>0</v>
      </c>
    </row>
    <row r="37" spans="1:5" s="115" customFormat="1" ht="63" hidden="1">
      <c r="A37" s="118"/>
      <c r="B37" s="108" t="s">
        <v>597</v>
      </c>
      <c r="C37" s="212">
        <v>0</v>
      </c>
    </row>
    <row r="38" spans="1:5" s="115" customFormat="1" ht="47.25" hidden="1">
      <c r="A38" s="118"/>
      <c r="B38" s="108" t="s">
        <v>599</v>
      </c>
      <c r="C38" s="212">
        <v>0</v>
      </c>
    </row>
    <row r="39" spans="1:5" s="115" customFormat="1" ht="63" hidden="1">
      <c r="A39" s="118"/>
      <c r="B39" s="120" t="s">
        <v>555</v>
      </c>
      <c r="C39" s="212">
        <v>0</v>
      </c>
    </row>
    <row r="40" spans="1:5" s="115" customFormat="1" ht="47.25" hidden="1">
      <c r="A40" s="118"/>
      <c r="B40" s="108" t="s">
        <v>601</v>
      </c>
      <c r="C40" s="212">
        <v>0</v>
      </c>
    </row>
    <row r="41" spans="1:5" s="115" customFormat="1" ht="31.5" hidden="1">
      <c r="A41" s="118"/>
      <c r="B41" s="108" t="s">
        <v>602</v>
      </c>
      <c r="C41" s="212">
        <v>0</v>
      </c>
    </row>
    <row r="42" spans="1:5" s="115" customFormat="1" ht="157.5" hidden="1">
      <c r="A42" s="118"/>
      <c r="B42" s="124" t="s">
        <v>545</v>
      </c>
      <c r="C42" s="212">
        <v>0</v>
      </c>
    </row>
    <row r="43" spans="1:5" s="115" customFormat="1" ht="15.75">
      <c r="A43" s="118"/>
      <c r="B43" s="122" t="s">
        <v>193</v>
      </c>
      <c r="C43" s="212">
        <f>'кор-ка пр 8'!H628</f>
        <v>5926.6</v>
      </c>
      <c r="E43" s="125"/>
    </row>
    <row r="44" spans="1:5" s="115" customFormat="1" ht="31.5">
      <c r="A44" s="118"/>
      <c r="B44" s="192" t="s">
        <v>674</v>
      </c>
      <c r="C44" s="213">
        <f>1969.1+128.5</f>
        <v>2097.6</v>
      </c>
      <c r="E44" s="125"/>
    </row>
    <row r="45" spans="1:5" s="126" customFormat="1" ht="36.75" customHeight="1">
      <c r="A45" s="111" t="s">
        <v>287</v>
      </c>
      <c r="B45" s="114" t="s">
        <v>110</v>
      </c>
      <c r="C45" s="210">
        <f>C49+C51</f>
        <v>25993.899999999998</v>
      </c>
    </row>
    <row r="46" spans="1:5" s="126" customFormat="1" ht="31.5" hidden="1">
      <c r="A46" s="111"/>
      <c r="B46" s="108" t="s">
        <v>374</v>
      </c>
      <c r="C46" s="213"/>
    </row>
    <row r="47" spans="1:5" s="126" customFormat="1" ht="157.5" hidden="1">
      <c r="A47" s="118"/>
      <c r="B47" s="124" t="s">
        <v>545</v>
      </c>
      <c r="C47" s="212"/>
    </row>
    <row r="48" spans="1:5" s="126" customFormat="1" ht="78.75" hidden="1">
      <c r="A48" s="118"/>
      <c r="B48" s="124" t="s">
        <v>556</v>
      </c>
      <c r="C48" s="212"/>
    </row>
    <row r="49" spans="1:3" s="126" customFormat="1" ht="63">
      <c r="A49" s="118"/>
      <c r="B49" s="177" t="s">
        <v>665</v>
      </c>
      <c r="C49" s="212">
        <f>'кор-ка пр 8'!H734</f>
        <v>20478.099999999999</v>
      </c>
    </row>
    <row r="50" spans="1:3" s="126" customFormat="1" ht="31.5">
      <c r="A50" s="118"/>
      <c r="B50" s="192" t="s">
        <v>674</v>
      </c>
      <c r="C50" s="212">
        <f>'кор-ка пр 8'!H734</f>
        <v>20478.099999999999</v>
      </c>
    </row>
    <row r="51" spans="1:3" s="115" customFormat="1" ht="15.75">
      <c r="A51" s="118"/>
      <c r="B51" s="122" t="s">
        <v>193</v>
      </c>
      <c r="C51" s="212">
        <f>'кор-ка пр 8'!H738</f>
        <v>5515.8</v>
      </c>
    </row>
    <row r="52" spans="1:3" s="115" customFormat="1" ht="31.5">
      <c r="A52" s="118"/>
      <c r="B52" s="192" t="s">
        <v>674</v>
      </c>
      <c r="C52" s="213">
        <f>3365.4+462.8</f>
        <v>3828.2000000000003</v>
      </c>
    </row>
    <row r="53" spans="1:3" s="196" customFormat="1" ht="47.25" hidden="1">
      <c r="A53" s="194" t="s">
        <v>228</v>
      </c>
      <c r="B53" s="195" t="s">
        <v>435</v>
      </c>
      <c r="C53" s="215">
        <f>C54</f>
        <v>0</v>
      </c>
    </row>
    <row r="54" spans="1:3" s="203" customFormat="1" ht="15.75" hidden="1">
      <c r="A54" s="198"/>
      <c r="B54" s="202" t="s">
        <v>193</v>
      </c>
      <c r="C54" s="214">
        <v>0</v>
      </c>
    </row>
    <row r="55" spans="1:3" s="115" customFormat="1" ht="42.75" customHeight="1">
      <c r="A55" s="127" t="s">
        <v>337</v>
      </c>
      <c r="B55" s="114" t="s">
        <v>253</v>
      </c>
      <c r="C55" s="210">
        <f>C56</f>
        <v>93</v>
      </c>
    </row>
    <row r="56" spans="1:3" s="115" customFormat="1" ht="15.75">
      <c r="A56" s="118"/>
      <c r="B56" s="122" t="s">
        <v>193</v>
      </c>
      <c r="C56" s="212">
        <f>'кор-ка пр 8'!H292</f>
        <v>93</v>
      </c>
    </row>
    <row r="57" spans="1:3" s="115" customFormat="1" ht="31.5">
      <c r="A57" s="118"/>
      <c r="B57" s="192" t="s">
        <v>674</v>
      </c>
      <c r="C57" s="212">
        <f>'кор-ка пр 8'!H292</f>
        <v>93</v>
      </c>
    </row>
    <row r="58" spans="1:3" s="196" customFormat="1" ht="31.5" hidden="1">
      <c r="A58" s="204" t="s">
        <v>342</v>
      </c>
      <c r="B58" s="195" t="s">
        <v>430</v>
      </c>
      <c r="C58" s="215">
        <f>C59</f>
        <v>0</v>
      </c>
    </row>
    <row r="59" spans="1:3" s="196" customFormat="1" ht="31.5" hidden="1">
      <c r="A59" s="198"/>
      <c r="B59" s="197" t="s">
        <v>286</v>
      </c>
      <c r="C59" s="214">
        <f>'кор-ка пр 8'!H716</f>
        <v>0</v>
      </c>
    </row>
    <row r="60" spans="1:3" s="126" customFormat="1" ht="39.75" customHeight="1">
      <c r="A60" s="111" t="s">
        <v>344</v>
      </c>
      <c r="B60" s="114" t="s">
        <v>438</v>
      </c>
      <c r="C60" s="210">
        <f>C63+C65</f>
        <v>10389.6</v>
      </c>
    </row>
    <row r="61" spans="1:3" s="126" customFormat="1" ht="78.75" hidden="1">
      <c r="A61" s="121"/>
      <c r="B61" s="128" t="s">
        <v>557</v>
      </c>
      <c r="C61" s="212"/>
    </row>
    <row r="62" spans="1:3" s="126" customFormat="1" ht="78.75" hidden="1">
      <c r="A62" s="118"/>
      <c r="B62" s="108" t="s">
        <v>579</v>
      </c>
      <c r="C62" s="212"/>
    </row>
    <row r="63" spans="1:3" s="126" customFormat="1" ht="47.25">
      <c r="A63" s="118"/>
      <c r="B63" s="108" t="s">
        <v>580</v>
      </c>
      <c r="C63" s="212">
        <f>'кор-ка пр 8'!H354</f>
        <v>7756.2</v>
      </c>
    </row>
    <row r="64" spans="1:3" s="126" customFormat="1" ht="31.5">
      <c r="A64" s="118"/>
      <c r="B64" s="192" t="s">
        <v>674</v>
      </c>
      <c r="C64" s="213">
        <f>'кор-ка пр 8'!H354</f>
        <v>7756.2</v>
      </c>
    </row>
    <row r="65" spans="1:3" s="126" customFormat="1" ht="15.75">
      <c r="A65" s="118"/>
      <c r="B65" s="122" t="s">
        <v>193</v>
      </c>
      <c r="C65" s="212">
        <f>'кор-ка пр 8'!H358+'кор-ка пр 8'!H683</f>
        <v>2633.4</v>
      </c>
    </row>
    <row r="66" spans="1:3" s="126" customFormat="1" ht="31.5">
      <c r="A66" s="118"/>
      <c r="B66" s="192" t="s">
        <v>674</v>
      </c>
      <c r="C66" s="213">
        <f>'кор-ка пр 8'!H358+'кор-ка пр 8'!H683</f>
        <v>2633.4</v>
      </c>
    </row>
    <row r="67" spans="1:3" s="115" customFormat="1" ht="47.25" customHeight="1">
      <c r="A67" s="111" t="s">
        <v>346</v>
      </c>
      <c r="B67" s="114" t="s">
        <v>105</v>
      </c>
      <c r="C67" s="210">
        <f>C68+C69+C70+C72</f>
        <v>17101.2</v>
      </c>
    </row>
    <row r="68" spans="1:3" s="119" customFormat="1" ht="78.75">
      <c r="A68" s="118"/>
      <c r="B68" s="128" t="s">
        <v>558</v>
      </c>
      <c r="C68" s="212">
        <f>'кор-ка пр 8'!H393</f>
        <v>15349</v>
      </c>
    </row>
    <row r="69" spans="1:3" s="119" customFormat="1" ht="63">
      <c r="A69" s="129"/>
      <c r="B69" s="108" t="s">
        <v>584</v>
      </c>
      <c r="C69" s="212">
        <f>'кор-ка пр 8'!H399</f>
        <v>799.7</v>
      </c>
    </row>
    <row r="70" spans="1:3" s="119" customFormat="1" ht="47.25">
      <c r="A70" s="118"/>
      <c r="B70" s="108" t="s">
        <v>585</v>
      </c>
      <c r="C70" s="212">
        <f>'кор-ка пр 8'!H405</f>
        <v>600.5</v>
      </c>
    </row>
    <row r="71" spans="1:3" s="119" customFormat="1" ht="31.5">
      <c r="A71" s="118"/>
      <c r="B71" s="192" t="s">
        <v>674</v>
      </c>
      <c r="C71" s="212">
        <f>592.4</f>
        <v>592.4</v>
      </c>
    </row>
    <row r="72" spans="1:3" s="119" customFormat="1" ht="15.75">
      <c r="A72" s="118"/>
      <c r="B72" s="122" t="s">
        <v>193</v>
      </c>
      <c r="C72" s="212">
        <f>'кор-ка пр 8'!H411</f>
        <v>352</v>
      </c>
    </row>
    <row r="73" spans="1:3" s="119" customFormat="1" ht="31.5">
      <c r="A73" s="118"/>
      <c r="B73" s="192" t="s">
        <v>674</v>
      </c>
      <c r="C73" s="212">
        <f>352</f>
        <v>352</v>
      </c>
    </row>
    <row r="74" spans="1:3" s="115" customFormat="1" ht="46.5" customHeight="1">
      <c r="A74" s="111" t="s">
        <v>348</v>
      </c>
      <c r="B74" s="114" t="s">
        <v>185</v>
      </c>
      <c r="C74" s="210">
        <f>SUM(C75:C80)</f>
        <v>0</v>
      </c>
    </row>
    <row r="75" spans="1:3" s="115" customFormat="1" ht="94.5" hidden="1">
      <c r="A75" s="111"/>
      <c r="B75" s="130" t="s">
        <v>559</v>
      </c>
      <c r="C75" s="213"/>
    </row>
    <row r="76" spans="1:3" s="115" customFormat="1" ht="63">
      <c r="A76" s="118"/>
      <c r="B76" s="108" t="s">
        <v>570</v>
      </c>
      <c r="C76" s="212">
        <f>'кор-ка пр 8'!H178</f>
        <v>-41.1</v>
      </c>
    </row>
    <row r="77" spans="1:3" s="115" customFormat="1" ht="47.25">
      <c r="A77" s="118"/>
      <c r="B77" s="108" t="s">
        <v>571</v>
      </c>
      <c r="C77" s="212">
        <f>'кор-ка пр 8'!H182</f>
        <v>41.1</v>
      </c>
    </row>
    <row r="78" spans="1:3" s="115" customFormat="1" ht="94.5" hidden="1">
      <c r="A78" s="118"/>
      <c r="B78" s="124" t="s">
        <v>560</v>
      </c>
      <c r="C78" s="212"/>
    </row>
    <row r="79" spans="1:3" s="115" customFormat="1" ht="31.5" hidden="1">
      <c r="A79" s="118"/>
      <c r="B79" s="124" t="s">
        <v>561</v>
      </c>
      <c r="C79" s="212"/>
    </row>
    <row r="80" spans="1:3" s="115" customFormat="1" ht="15.75" hidden="1">
      <c r="A80" s="121"/>
      <c r="B80" s="122" t="s">
        <v>193</v>
      </c>
      <c r="C80" s="212"/>
    </row>
    <row r="81" spans="1:3" s="115" customFormat="1" ht="62.25" customHeight="1">
      <c r="A81" s="111" t="s">
        <v>350</v>
      </c>
      <c r="B81" s="114" t="s">
        <v>413</v>
      </c>
      <c r="C81" s="210">
        <f>SUM(C82:C86)</f>
        <v>0</v>
      </c>
    </row>
    <row r="82" spans="1:3" s="115" customFormat="1" ht="15.75" hidden="1">
      <c r="A82" s="111"/>
      <c r="B82" s="108" t="s">
        <v>609</v>
      </c>
      <c r="C82" s="213"/>
    </row>
    <row r="83" spans="1:3" s="115" customFormat="1" ht="94.5" hidden="1">
      <c r="A83" s="118"/>
      <c r="B83" s="108" t="s">
        <v>544</v>
      </c>
      <c r="C83" s="212"/>
    </row>
    <row r="84" spans="1:3" s="115" customFormat="1" ht="63">
      <c r="A84" s="118"/>
      <c r="B84" s="108" t="s">
        <v>573</v>
      </c>
      <c r="C84" s="212">
        <f>'кор-ка пр 8'!H195</f>
        <v>-1.1000000000000001</v>
      </c>
    </row>
    <row r="85" spans="1:3" s="115" customFormat="1" ht="47.25">
      <c r="A85" s="118"/>
      <c r="B85" s="108" t="s">
        <v>574</v>
      </c>
      <c r="C85" s="212">
        <f>'кор-ка пр 8'!H199</f>
        <v>1.1000000000000001</v>
      </c>
    </row>
    <row r="86" spans="1:3" s="115" customFormat="1" ht="15.75" hidden="1">
      <c r="A86" s="118"/>
      <c r="B86" s="122" t="s">
        <v>193</v>
      </c>
      <c r="C86" s="212"/>
    </row>
    <row r="87" spans="1:3" s="126" customFormat="1" ht="31.5" hidden="1">
      <c r="A87" s="111" t="s">
        <v>405</v>
      </c>
      <c r="B87" s="114" t="s">
        <v>436</v>
      </c>
      <c r="C87" s="210"/>
    </row>
    <row r="88" spans="1:3" s="115" customFormat="1" ht="15.75" hidden="1">
      <c r="A88" s="118"/>
      <c r="B88" s="122" t="s">
        <v>193</v>
      </c>
      <c r="C88" s="212"/>
    </row>
    <row r="89" spans="1:3" s="115" customFormat="1" ht="31.5" hidden="1">
      <c r="A89" s="111" t="s">
        <v>406</v>
      </c>
      <c r="B89" s="114" t="s">
        <v>434</v>
      </c>
      <c r="C89" s="210">
        <f>SUM(C90:C91)</f>
        <v>0</v>
      </c>
    </row>
    <row r="90" spans="1:3" s="115" customFormat="1" ht="31.5" hidden="1">
      <c r="A90" s="111"/>
      <c r="B90" s="108" t="s">
        <v>374</v>
      </c>
      <c r="C90" s="213"/>
    </row>
    <row r="91" spans="1:3" s="115" customFormat="1" ht="15.75" hidden="1">
      <c r="A91" s="118"/>
      <c r="B91" s="122" t="s">
        <v>193</v>
      </c>
      <c r="C91" s="212"/>
    </row>
    <row r="92" spans="1:3" s="126" customFormat="1" ht="47.25">
      <c r="A92" s="111" t="s">
        <v>407</v>
      </c>
      <c r="B92" s="114" t="s">
        <v>102</v>
      </c>
      <c r="C92" s="210">
        <f>SUM(C93:C96)</f>
        <v>301</v>
      </c>
    </row>
    <row r="93" spans="1:3" s="119" customFormat="1" ht="63" hidden="1">
      <c r="A93" s="118"/>
      <c r="B93" s="128" t="s">
        <v>562</v>
      </c>
      <c r="C93" s="212"/>
    </row>
    <row r="94" spans="1:3" s="126" customFormat="1" ht="63" hidden="1">
      <c r="A94" s="118"/>
      <c r="B94" s="108" t="s">
        <v>576</v>
      </c>
      <c r="C94" s="212"/>
    </row>
    <row r="95" spans="1:3" s="126" customFormat="1" ht="47.25" hidden="1">
      <c r="A95" s="118"/>
      <c r="B95" s="108" t="s">
        <v>577</v>
      </c>
      <c r="C95" s="212"/>
    </row>
    <row r="96" spans="1:3" s="126" customFormat="1" ht="15.75">
      <c r="A96" s="118"/>
      <c r="B96" s="122" t="s">
        <v>193</v>
      </c>
      <c r="C96" s="212">
        <f>'кор-ка пр 8'!H242</f>
        <v>301</v>
      </c>
    </row>
    <row r="97" spans="1:5" s="126" customFormat="1" ht="31.5">
      <c r="A97" s="118"/>
      <c r="B97" s="192" t="s">
        <v>671</v>
      </c>
      <c r="C97" s="212">
        <v>301</v>
      </c>
    </row>
    <row r="98" spans="1:5" s="115" customFormat="1" ht="63" hidden="1" customHeight="1">
      <c r="A98" s="111" t="s">
        <v>412</v>
      </c>
      <c r="B98" s="114" t="s">
        <v>231</v>
      </c>
      <c r="C98" s="210">
        <f>SUM(C99:C101)</f>
        <v>0</v>
      </c>
    </row>
    <row r="99" spans="1:5" s="115" customFormat="1" ht="15.75" hidden="1">
      <c r="A99" s="111"/>
      <c r="B99" s="138" t="s">
        <v>610</v>
      </c>
      <c r="C99" s="213"/>
    </row>
    <row r="100" spans="1:5" s="115" customFormat="1" ht="15.75" hidden="1">
      <c r="A100" s="111"/>
      <c r="B100" s="138" t="s">
        <v>611</v>
      </c>
      <c r="C100" s="213"/>
    </row>
    <row r="101" spans="1:5" s="115" customFormat="1" ht="15.75" hidden="1">
      <c r="A101" s="111"/>
      <c r="B101" s="108" t="s">
        <v>179</v>
      </c>
      <c r="C101" s="213"/>
    </row>
    <row r="102" spans="1:5" s="115" customFormat="1" ht="42.75" customHeight="1">
      <c r="A102" s="111" t="s">
        <v>414</v>
      </c>
      <c r="B102" s="114" t="s">
        <v>408</v>
      </c>
      <c r="C102" s="210">
        <f>C103+C112+C114</f>
        <v>1705.8000000000002</v>
      </c>
    </row>
    <row r="103" spans="1:5" s="115" customFormat="1" ht="31.5">
      <c r="A103" s="118"/>
      <c r="B103" s="117" t="s">
        <v>409</v>
      </c>
      <c r="C103" s="211">
        <f>SUM(C104:C111)</f>
        <v>-50</v>
      </c>
      <c r="D103" s="131"/>
    </row>
    <row r="104" spans="1:5" s="115" customFormat="1" ht="15.75" hidden="1">
      <c r="A104" s="118"/>
      <c r="B104" s="108" t="s">
        <v>609</v>
      </c>
      <c r="C104" s="212">
        <f>'кор-ка пр 8'!H491</f>
        <v>0</v>
      </c>
      <c r="D104" s="131"/>
      <c r="E104" s="131"/>
    </row>
    <row r="105" spans="1:5" s="115" customFormat="1" ht="157.5" hidden="1">
      <c r="A105" s="118"/>
      <c r="B105" s="140" t="s">
        <v>539</v>
      </c>
      <c r="C105" s="212"/>
    </row>
    <row r="106" spans="1:5" s="115" customFormat="1" ht="63">
      <c r="A106" s="118"/>
      <c r="B106" s="108" t="s">
        <v>540</v>
      </c>
      <c r="C106" s="212">
        <f>'кор-ка пр 8'!H769</f>
        <v>-50</v>
      </c>
    </row>
    <row r="107" spans="1:5" s="115" customFormat="1" ht="31.5" hidden="1">
      <c r="A107" s="118"/>
      <c r="B107" s="108" t="s">
        <v>612</v>
      </c>
      <c r="C107" s="212"/>
    </row>
    <row r="108" spans="1:5" s="115" customFormat="1" ht="78.75" hidden="1">
      <c r="A108" s="118"/>
      <c r="B108" s="108" t="s">
        <v>541</v>
      </c>
      <c r="C108" s="212"/>
    </row>
    <row r="109" spans="1:5" s="115" customFormat="1" ht="63" hidden="1">
      <c r="A109" s="118"/>
      <c r="B109" s="108" t="s">
        <v>542</v>
      </c>
      <c r="C109" s="212"/>
    </row>
    <row r="110" spans="1:5" s="115" customFormat="1" ht="78.75" hidden="1">
      <c r="A110" s="118"/>
      <c r="B110" s="108" t="s">
        <v>543</v>
      </c>
      <c r="C110" s="212"/>
    </row>
    <row r="111" spans="1:5" s="115" customFormat="1" ht="15.75">
      <c r="A111" s="118"/>
      <c r="B111" s="138" t="s">
        <v>190</v>
      </c>
      <c r="C111" s="212">
        <f>'кор-ка пр 8'!H114</f>
        <v>0</v>
      </c>
      <c r="E111" s="131"/>
    </row>
    <row r="112" spans="1:5" s="115" customFormat="1" ht="31.5" hidden="1">
      <c r="A112" s="118"/>
      <c r="B112" s="117" t="s">
        <v>410</v>
      </c>
      <c r="C112" s="211">
        <v>0</v>
      </c>
    </row>
    <row r="113" spans="1:4" s="115" customFormat="1" ht="15.75" hidden="1">
      <c r="A113" s="118"/>
      <c r="B113" s="122" t="s">
        <v>193</v>
      </c>
      <c r="C113" s="212">
        <v>0</v>
      </c>
    </row>
    <row r="114" spans="1:4" s="115" customFormat="1" ht="43.5" customHeight="1">
      <c r="A114" s="118"/>
      <c r="B114" s="132" t="s">
        <v>411</v>
      </c>
      <c r="C114" s="211">
        <f>C115</f>
        <v>1755.8000000000002</v>
      </c>
    </row>
    <row r="115" spans="1:4" s="115" customFormat="1" ht="15.75">
      <c r="A115" s="118"/>
      <c r="B115" s="122" t="s">
        <v>193</v>
      </c>
      <c r="C115" s="212">
        <f>'кор-ка пр 8'!H124+'кор-ка пр 8'!H364</f>
        <v>1755.8000000000002</v>
      </c>
    </row>
    <row r="116" spans="1:4" s="115" customFormat="1" ht="42.75" customHeight="1">
      <c r="A116" s="111" t="s">
        <v>442</v>
      </c>
      <c r="B116" s="139" t="s">
        <v>563</v>
      </c>
      <c r="C116" s="210">
        <f>C118</f>
        <v>14.099999999999909</v>
      </c>
    </row>
    <row r="117" spans="1:4" s="115" customFormat="1" ht="15.75">
      <c r="A117" s="111"/>
      <c r="B117" s="108" t="s">
        <v>609</v>
      </c>
      <c r="C117" s="213"/>
    </row>
    <row r="118" spans="1:4" s="115" customFormat="1" ht="15.75">
      <c r="A118" s="121"/>
      <c r="B118" s="122" t="s">
        <v>613</v>
      </c>
      <c r="C118" s="212">
        <f>'кор-ка пр 8'!H269+'кор-ка пр 8'!H449</f>
        <v>14.099999999999909</v>
      </c>
    </row>
    <row r="119" spans="1:4" s="126" customFormat="1" ht="43.5" customHeight="1">
      <c r="A119" s="111" t="s">
        <v>443</v>
      </c>
      <c r="B119" s="114" t="s">
        <v>210</v>
      </c>
      <c r="C119" s="210">
        <f>C120</f>
        <v>98.8</v>
      </c>
    </row>
    <row r="120" spans="1:4" s="115" customFormat="1" ht="15.75">
      <c r="A120" s="118"/>
      <c r="B120" s="122" t="s">
        <v>193</v>
      </c>
      <c r="C120" s="212">
        <f>'кор-ка пр 8'!H249</f>
        <v>98.8</v>
      </c>
    </row>
    <row r="121" spans="1:4" s="115" customFormat="1" ht="31.5">
      <c r="A121" s="118"/>
      <c r="B121" s="192" t="s">
        <v>674</v>
      </c>
      <c r="C121" s="212">
        <v>98.8</v>
      </c>
    </row>
    <row r="122" spans="1:4" s="115" customFormat="1" ht="40.5" customHeight="1">
      <c r="A122" s="111" t="s">
        <v>415</v>
      </c>
      <c r="B122" s="114" t="s">
        <v>424</v>
      </c>
      <c r="C122" s="210">
        <f>C123+C126+C129+C131</f>
        <v>4576.7999999999993</v>
      </c>
    </row>
    <row r="123" spans="1:4" s="115" customFormat="1" ht="31.5" hidden="1">
      <c r="A123" s="118"/>
      <c r="B123" s="117" t="s">
        <v>425</v>
      </c>
      <c r="C123" s="211">
        <f>SUM(C124:C125)</f>
        <v>0</v>
      </c>
    </row>
    <row r="124" spans="1:4" s="115" customFormat="1" ht="15.75" hidden="1">
      <c r="A124" s="118"/>
      <c r="B124" s="108" t="s">
        <v>609</v>
      </c>
      <c r="C124" s="212"/>
    </row>
    <row r="125" spans="1:4" s="115" customFormat="1" ht="15.75" hidden="1">
      <c r="A125" s="118"/>
      <c r="B125" s="122" t="s">
        <v>193</v>
      </c>
      <c r="C125" s="212"/>
    </row>
    <row r="126" spans="1:4" s="115" customFormat="1" ht="25.5" customHeight="1">
      <c r="A126" s="118"/>
      <c r="B126" s="117" t="s">
        <v>426</v>
      </c>
      <c r="C126" s="211">
        <f>C127</f>
        <v>99.9</v>
      </c>
      <c r="D126" s="218"/>
    </row>
    <row r="127" spans="1:4" s="115" customFormat="1" ht="15.75">
      <c r="A127" s="118"/>
      <c r="B127" s="122" t="s">
        <v>193</v>
      </c>
      <c r="C127" s="212">
        <f>'кор-ка пр 8'!H334</f>
        <v>99.9</v>
      </c>
    </row>
    <row r="128" spans="1:4" s="115" customFormat="1" ht="31.5">
      <c r="A128" s="118"/>
      <c r="B128" s="192" t="s">
        <v>674</v>
      </c>
      <c r="C128" s="212">
        <f>27.9</f>
        <v>27.9</v>
      </c>
    </row>
    <row r="129" spans="1:3" s="115" customFormat="1" ht="31.5" hidden="1">
      <c r="A129" s="118"/>
      <c r="B129" s="117" t="s">
        <v>427</v>
      </c>
      <c r="C129" s="211">
        <f>C130</f>
        <v>0</v>
      </c>
    </row>
    <row r="130" spans="1:3" s="115" customFormat="1" ht="15.75" hidden="1">
      <c r="A130" s="118"/>
      <c r="B130" s="122" t="s">
        <v>193</v>
      </c>
      <c r="C130" s="212"/>
    </row>
    <row r="131" spans="1:3" s="115" customFormat="1" ht="30.75" customHeight="1">
      <c r="A131" s="118"/>
      <c r="B131" s="117" t="s">
        <v>428</v>
      </c>
      <c r="C131" s="211">
        <f>C134+C135+C136</f>
        <v>4476.8999999999996</v>
      </c>
    </row>
    <row r="132" spans="1:3" s="115" customFormat="1" ht="94.5" hidden="1">
      <c r="A132" s="118"/>
      <c r="B132" s="124" t="s">
        <v>553</v>
      </c>
      <c r="C132" s="212"/>
    </row>
    <row r="133" spans="1:3" s="115" customFormat="1" ht="31.5" hidden="1">
      <c r="A133" s="118"/>
      <c r="B133" s="108" t="s">
        <v>608</v>
      </c>
      <c r="C133" s="212"/>
    </row>
    <row r="134" spans="1:3" s="115" customFormat="1" ht="47.25">
      <c r="A134" s="118"/>
      <c r="B134" s="108" t="s">
        <v>594</v>
      </c>
      <c r="C134" s="212">
        <f>'кор-ка пр 8'!H464</f>
        <v>1302.0999999999999</v>
      </c>
    </row>
    <row r="135" spans="1:3" s="115" customFormat="1" ht="31.5">
      <c r="A135" s="118"/>
      <c r="B135" s="108" t="s">
        <v>595</v>
      </c>
      <c r="C135" s="212">
        <f>'кор-ка пр 8'!H468</f>
        <v>13.2</v>
      </c>
    </row>
    <row r="136" spans="1:3" s="115" customFormat="1" ht="15.75">
      <c r="A136" s="118"/>
      <c r="B136" s="122" t="s">
        <v>193</v>
      </c>
      <c r="C136" s="212">
        <f>'кор-ка пр 8'!H472+'кор-ка пр 8'!H723</f>
        <v>3161.6</v>
      </c>
    </row>
    <row r="137" spans="1:3" s="115" customFormat="1" ht="31.5">
      <c r="A137" s="118"/>
      <c r="B137" s="192" t="s">
        <v>674</v>
      </c>
      <c r="C137" s="212">
        <f>825+675.6+65.5+120.6+504.1</f>
        <v>2190.7999999999997</v>
      </c>
    </row>
    <row r="138" spans="1:3" s="119" customFormat="1" ht="27" customHeight="1">
      <c r="A138" s="111" t="s">
        <v>416</v>
      </c>
      <c r="B138" s="114" t="s">
        <v>108</v>
      </c>
      <c r="C138" s="210">
        <f>C139+C140</f>
        <v>795</v>
      </c>
    </row>
    <row r="139" spans="1:3" s="119" customFormat="1" ht="31.5" hidden="1">
      <c r="A139" s="111"/>
      <c r="B139" s="108" t="s">
        <v>374</v>
      </c>
      <c r="C139" s="213"/>
    </row>
    <row r="140" spans="1:3" s="115" customFormat="1" ht="15.75">
      <c r="A140" s="118"/>
      <c r="B140" s="122" t="s">
        <v>193</v>
      </c>
      <c r="C140" s="212">
        <f>'кор-ка пр 8'!H612+'кор-ка пр 8'!H849+'кор-ка пр 8'!H882</f>
        <v>795</v>
      </c>
    </row>
    <row r="141" spans="1:3" s="196" customFormat="1" ht="31.5" hidden="1">
      <c r="A141" s="205" t="s">
        <v>417</v>
      </c>
      <c r="B141" s="206" t="s">
        <v>433</v>
      </c>
      <c r="C141" s="216">
        <f>C142</f>
        <v>0</v>
      </c>
    </row>
    <row r="142" spans="1:3" s="196" customFormat="1" ht="15.75" hidden="1">
      <c r="A142" s="201"/>
      <c r="B142" s="202" t="s">
        <v>193</v>
      </c>
      <c r="C142" s="214">
        <v>0</v>
      </c>
    </row>
    <row r="143" spans="1:3" s="196" customFormat="1" ht="31.5" hidden="1">
      <c r="A143" s="194" t="s">
        <v>421</v>
      </c>
      <c r="B143" s="195" t="s">
        <v>104</v>
      </c>
      <c r="C143" s="215">
        <f>C144+C145</f>
        <v>0</v>
      </c>
    </row>
    <row r="144" spans="1:3" s="196" customFormat="1" ht="47.25" hidden="1">
      <c r="A144" s="198"/>
      <c r="B144" s="197" t="s">
        <v>582</v>
      </c>
      <c r="C144" s="214"/>
    </row>
    <row r="145" spans="1:5" s="196" customFormat="1" ht="31.5" hidden="1">
      <c r="A145" s="198"/>
      <c r="B145" s="197" t="s">
        <v>583</v>
      </c>
      <c r="C145" s="214"/>
    </row>
    <row r="146" spans="1:5" s="199" customFormat="1" ht="31.5" hidden="1">
      <c r="A146" s="207" t="s">
        <v>422</v>
      </c>
      <c r="B146" s="195" t="s">
        <v>106</v>
      </c>
      <c r="C146" s="215">
        <f>C147</f>
        <v>0</v>
      </c>
    </row>
    <row r="147" spans="1:5" s="196" customFormat="1" ht="15.75" hidden="1">
      <c r="A147" s="198"/>
      <c r="B147" s="202" t="s">
        <v>193</v>
      </c>
      <c r="C147" s="214"/>
    </row>
    <row r="148" spans="1:5" s="115" customFormat="1" ht="44.25" customHeight="1">
      <c r="A148" s="111" t="s">
        <v>423</v>
      </c>
      <c r="B148" s="114" t="s">
        <v>111</v>
      </c>
      <c r="C148" s="210">
        <f>C149+C150+C151+C156</f>
        <v>-15792</v>
      </c>
    </row>
    <row r="149" spans="1:5" s="119" customFormat="1" ht="78.75">
      <c r="A149" s="118"/>
      <c r="B149" s="128" t="s">
        <v>564</v>
      </c>
      <c r="C149" s="212">
        <f>'кор-ка пр 8'!H428</f>
        <v>-15349</v>
      </c>
      <c r="E149" s="219"/>
    </row>
    <row r="150" spans="1:5" s="119" customFormat="1" ht="78.75">
      <c r="A150" s="118"/>
      <c r="B150" s="108" t="s">
        <v>587</v>
      </c>
      <c r="C150" s="212">
        <f>'кор-ка пр 8'!H436+'кор-ка пр 8'!H432</f>
        <v>-807.80000000000007</v>
      </c>
    </row>
    <row r="151" spans="1:5" s="119" customFormat="1" ht="47.25">
      <c r="A151" s="118"/>
      <c r="B151" s="108" t="s">
        <v>588</v>
      </c>
      <c r="C151" s="212">
        <f>'кор-ка пр 8'!H424</f>
        <v>22.4</v>
      </c>
    </row>
    <row r="152" spans="1:5" s="119" customFormat="1" ht="31.5">
      <c r="A152" s="118"/>
      <c r="B152" s="192" t="s">
        <v>674</v>
      </c>
      <c r="C152" s="213">
        <v>22.4</v>
      </c>
    </row>
    <row r="153" spans="1:5" s="119" customFormat="1" ht="78.75" hidden="1">
      <c r="A153" s="129"/>
      <c r="B153" s="108" t="s">
        <v>614</v>
      </c>
      <c r="C153" s="212" t="e">
        <f>#REF!</f>
        <v>#REF!</v>
      </c>
    </row>
    <row r="154" spans="1:5" s="119" customFormat="1" ht="63" hidden="1">
      <c r="A154" s="129"/>
      <c r="B154" s="108" t="s">
        <v>590</v>
      </c>
      <c r="C154" s="212"/>
    </row>
    <row r="155" spans="1:5" s="119" customFormat="1" ht="63" hidden="1">
      <c r="A155" s="129"/>
      <c r="B155" s="108" t="s">
        <v>592</v>
      </c>
      <c r="C155" s="212">
        <v>0</v>
      </c>
    </row>
    <row r="156" spans="1:5" s="119" customFormat="1" ht="15.75">
      <c r="A156" s="129"/>
      <c r="B156" s="122" t="s">
        <v>193</v>
      </c>
      <c r="C156" s="212">
        <f>'кор-ка пр 8'!H440</f>
        <v>342.4</v>
      </c>
    </row>
    <row r="157" spans="1:5" s="119" customFormat="1" ht="31.5">
      <c r="A157" s="129"/>
      <c r="B157" s="192" t="s">
        <v>674</v>
      </c>
      <c r="C157" s="212">
        <f>81.1+261.3</f>
        <v>342.4</v>
      </c>
    </row>
    <row r="158" spans="1:5" s="115" customFormat="1" ht="47.25" customHeight="1">
      <c r="A158" s="111" t="s">
        <v>429</v>
      </c>
      <c r="B158" s="114" t="s">
        <v>439</v>
      </c>
      <c r="C158" s="210">
        <f>SUM(C159:C161)</f>
        <v>201.3</v>
      </c>
    </row>
    <row r="159" spans="1:5" s="115" customFormat="1" ht="94.5" hidden="1">
      <c r="A159" s="111"/>
      <c r="B159" s="124" t="s">
        <v>565</v>
      </c>
      <c r="C159" s="213"/>
    </row>
    <row r="160" spans="1:5" s="115" customFormat="1" ht="63" hidden="1">
      <c r="A160" s="118"/>
      <c r="B160" s="108" t="s">
        <v>604</v>
      </c>
      <c r="C160" s="212"/>
    </row>
    <row r="161" spans="1:6" s="115" customFormat="1" ht="47.25">
      <c r="A161" s="118"/>
      <c r="B161" s="108" t="s">
        <v>605</v>
      </c>
      <c r="C161" s="212">
        <f>'кор-ка пр 8'!H699</f>
        <v>201.3</v>
      </c>
    </row>
    <row r="162" spans="1:6" s="115" customFormat="1" ht="31.5">
      <c r="A162" s="118"/>
      <c r="B162" s="192" t="s">
        <v>674</v>
      </c>
      <c r="C162" s="212">
        <v>201.3</v>
      </c>
    </row>
    <row r="163" spans="1:6" s="115" customFormat="1" ht="42.75" customHeight="1">
      <c r="A163" s="111" t="s">
        <v>663</v>
      </c>
      <c r="B163" s="114" t="s">
        <v>664</v>
      </c>
      <c r="C163" s="210">
        <f>C164</f>
        <v>13800.8</v>
      </c>
    </row>
    <row r="164" spans="1:6" s="115" customFormat="1" ht="63">
      <c r="A164" s="118"/>
      <c r="B164" s="128" t="s">
        <v>637</v>
      </c>
      <c r="C164" s="212">
        <f>'кор-ка пр 8'!H668</f>
        <v>13800.8</v>
      </c>
    </row>
    <row r="165" spans="1:6" s="115" customFormat="1" ht="31.5">
      <c r="A165" s="118"/>
      <c r="B165" s="192" t="s">
        <v>674</v>
      </c>
      <c r="C165" s="212">
        <f>13800.8</f>
        <v>13800.8</v>
      </c>
    </row>
    <row r="166" spans="1:6" s="115" customFormat="1" ht="15.75">
      <c r="A166" s="112"/>
      <c r="B166" s="133" t="s">
        <v>0</v>
      </c>
      <c r="C166" s="221">
        <f>C10+C33+C45+C55+C60+C67+C74+C81+C92+C102+C116+C119+C122+C138+C148+C158+C163</f>
        <v>87935.800000000017</v>
      </c>
    </row>
    <row r="169" spans="1:6">
      <c r="F169" s="220"/>
    </row>
  </sheetData>
  <mergeCells count="3">
    <mergeCell ref="A5:C5"/>
    <mergeCell ref="A6:C6"/>
    <mergeCell ref="A2:C2"/>
  </mergeCells>
  <pageMargins left="0.31496062992125984" right="0.31496062992125984" top="0.35433070866141736" bottom="0.19685039370078741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кор-ка пр.6</vt:lpstr>
      <vt:lpstr>кор-ка пр 8</vt:lpstr>
      <vt:lpstr>кор-ка пр.10.1</vt:lpstr>
      <vt:lpstr>кор-ка пр.12.1</vt:lpstr>
      <vt:lpstr>'кор-ка пр 8'!Заголовки_для_печати</vt:lpstr>
      <vt:lpstr>'кор-ка пр.12.1'!Заголовки_для_печати</vt:lpstr>
      <vt:lpstr>'кор-ка пр.6'!Заголовки_для_печати</vt:lpstr>
      <vt:lpstr>'кор-ка пр 8'!Область_печати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Лариса Васильевна Зорина</cp:lastModifiedBy>
  <cp:lastPrinted>2015-02-17T04:04:06Z</cp:lastPrinted>
  <dcterms:created xsi:type="dcterms:W3CDTF">1996-10-08T23:32:33Z</dcterms:created>
  <dcterms:modified xsi:type="dcterms:W3CDTF">2015-02-17T04:15:58Z</dcterms:modified>
</cp:coreProperties>
</file>