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/>
  </bookViews>
  <sheets>
    <sheet name="приложение 5.2." sheetId="43" r:id="rId1"/>
    <sheet name="приложение 6.2." sheetId="45" r:id="rId2"/>
    <sheet name="приложение 7.2." sheetId="46" r:id="rId3"/>
    <sheet name="приложение 8.2." sheetId="44" r:id="rId4"/>
  </sheets>
  <externalReferences>
    <externalReference r:id="rId5"/>
  </externalReferences>
  <definedNames>
    <definedName name="_xlnm._FilterDatabase" localSheetId="0" hidden="1">'приложение 5.2.'!$A$12:$M$928</definedName>
    <definedName name="_xlnm._FilterDatabase" localSheetId="1" hidden="1">'приложение 6.2.'!$A$8:$D$692</definedName>
    <definedName name="_xlnm._FilterDatabase" localSheetId="3" hidden="1">'приложение 8.2.'!$A$10:$O$1309</definedName>
    <definedName name="_xlnm.Print_Titles" localSheetId="0">'приложение 5.2.'!$11:$12</definedName>
    <definedName name="_xlnm.Print_Titles" localSheetId="1">'приложение 6.2.'!$7:$8</definedName>
    <definedName name="_xlnm.Print_Titles" localSheetId="3">'приложение 8.2.'!$9:$10</definedName>
    <definedName name="_xlnm.Print_Area" localSheetId="0">'приложение 5.2.'!$A$1:$K$932</definedName>
    <definedName name="_xlnm.Print_Area" localSheetId="3">'приложение 8.2.'!$A$1:$L$1358</definedName>
  </definedNames>
  <calcPr calcId="125725"/>
</workbook>
</file>

<file path=xl/calcChain.xml><?xml version="1.0" encoding="utf-8"?>
<calcChain xmlns="http://schemas.openxmlformats.org/spreadsheetml/2006/main">
  <c r="D267" i="45"/>
  <c r="D266" s="1"/>
  <c r="D265" s="1"/>
  <c r="I390" i="43"/>
  <c r="I389" s="1"/>
  <c r="I388" s="1"/>
  <c r="J390"/>
  <c r="J389" s="1"/>
  <c r="J388" s="1"/>
  <c r="K390"/>
  <c r="H390"/>
  <c r="I387"/>
  <c r="J387"/>
  <c r="K387"/>
  <c r="K386" s="1"/>
  <c r="K385" s="1"/>
  <c r="H387"/>
  <c r="K389"/>
  <c r="K388" s="1"/>
  <c r="H389"/>
  <c r="J386"/>
  <c r="J385" s="1"/>
  <c r="I386"/>
  <c r="I385" s="1"/>
  <c r="I362"/>
  <c r="J362"/>
  <c r="J361" s="1"/>
  <c r="J360" s="1"/>
  <c r="K362"/>
  <c r="H362"/>
  <c r="I359"/>
  <c r="I358" s="1"/>
  <c r="J359"/>
  <c r="J358" s="1"/>
  <c r="J357" s="1"/>
  <c r="K359"/>
  <c r="K358" s="1"/>
  <c r="K357" s="1"/>
  <c r="H359"/>
  <c r="H358" s="1"/>
  <c r="H357" s="1"/>
  <c r="I361"/>
  <c r="H361"/>
  <c r="H360" s="1"/>
  <c r="K361"/>
  <c r="K360" s="1"/>
  <c r="J506" i="44"/>
  <c r="K506"/>
  <c r="L506"/>
  <c r="I506"/>
  <c r="K525"/>
  <c r="K524" s="1"/>
  <c r="H529"/>
  <c r="L528"/>
  <c r="K528"/>
  <c r="K527" s="1"/>
  <c r="K526" s="1"/>
  <c r="J528"/>
  <c r="I528"/>
  <c r="H528" s="1"/>
  <c r="L527"/>
  <c r="L526" s="1"/>
  <c r="J527"/>
  <c r="J526" s="1"/>
  <c r="L524"/>
  <c r="L523" s="1"/>
  <c r="L522" s="1"/>
  <c r="J524"/>
  <c r="J523" s="1"/>
  <c r="J522" s="1"/>
  <c r="I524"/>
  <c r="I523"/>
  <c r="I521"/>
  <c r="K517"/>
  <c r="I458"/>
  <c r="H493"/>
  <c r="L492"/>
  <c r="K492"/>
  <c r="J492"/>
  <c r="J491" s="1"/>
  <c r="I492"/>
  <c r="L491"/>
  <c r="L490" s="1"/>
  <c r="K491"/>
  <c r="K490" s="1"/>
  <c r="I491"/>
  <c r="I490"/>
  <c r="H489"/>
  <c r="L488"/>
  <c r="K488"/>
  <c r="K487" s="1"/>
  <c r="J488"/>
  <c r="J487" s="1"/>
  <c r="J486" s="1"/>
  <c r="I488"/>
  <c r="L487"/>
  <c r="L486" s="1"/>
  <c r="I487"/>
  <c r="I486"/>
  <c r="K481"/>
  <c r="I849"/>
  <c r="H850"/>
  <c r="J844"/>
  <c r="K844"/>
  <c r="L844"/>
  <c r="I844"/>
  <c r="H845"/>
  <c r="I634"/>
  <c r="I549"/>
  <c r="L841"/>
  <c r="L839" s="1"/>
  <c r="H840"/>
  <c r="J1028"/>
  <c r="J1317"/>
  <c r="K1317"/>
  <c r="L1317"/>
  <c r="H1320"/>
  <c r="I1318"/>
  <c r="I1317" s="1"/>
  <c r="I1316" s="1"/>
  <c r="J1260"/>
  <c r="K1260"/>
  <c r="L1260"/>
  <c r="I1260"/>
  <c r="H1262"/>
  <c r="J1261"/>
  <c r="H1249"/>
  <c r="I1247"/>
  <c r="I1246" s="1"/>
  <c r="K1027"/>
  <c r="L1027"/>
  <c r="I1027"/>
  <c r="H1029"/>
  <c r="J1016"/>
  <c r="H683"/>
  <c r="I681"/>
  <c r="I680" s="1"/>
  <c r="H663"/>
  <c r="I662"/>
  <c r="I661" s="1"/>
  <c r="I464"/>
  <c r="I462"/>
  <c r="I461" s="1"/>
  <c r="K432"/>
  <c r="L432"/>
  <c r="I432"/>
  <c r="H435"/>
  <c r="J433"/>
  <c r="J432" s="1"/>
  <c r="I288"/>
  <c r="H288" s="1"/>
  <c r="I286"/>
  <c r="I282"/>
  <c r="H282"/>
  <c r="I281"/>
  <c r="I280" s="1"/>
  <c r="J269"/>
  <c r="K269"/>
  <c r="I269"/>
  <c r="L271"/>
  <c r="L270"/>
  <c r="L269" s="1"/>
  <c r="H199"/>
  <c r="I197"/>
  <c r="I196" s="1"/>
  <c r="K183"/>
  <c r="L183"/>
  <c r="I183"/>
  <c r="H186"/>
  <c r="J184"/>
  <c r="J183" s="1"/>
  <c r="K177"/>
  <c r="L177"/>
  <c r="I177"/>
  <c r="H180"/>
  <c r="J178"/>
  <c r="K147"/>
  <c r="L147"/>
  <c r="I147"/>
  <c r="H150"/>
  <c r="J148"/>
  <c r="J147" s="1"/>
  <c r="K137"/>
  <c r="L137"/>
  <c r="I137"/>
  <c r="H140"/>
  <c r="J138"/>
  <c r="J137" s="1"/>
  <c r="H103"/>
  <c r="I101"/>
  <c r="I100" s="1"/>
  <c r="H84"/>
  <c r="I82"/>
  <c r="I81" s="1"/>
  <c r="H90"/>
  <c r="I88"/>
  <c r="I87" s="1"/>
  <c r="H65"/>
  <c r="L66"/>
  <c r="L63" s="1"/>
  <c r="K66"/>
  <c r="K63" s="1"/>
  <c r="J66"/>
  <c r="J63" s="1"/>
  <c r="I64"/>
  <c r="I63" s="1"/>
  <c r="H57"/>
  <c r="I55"/>
  <c r="I54" s="1"/>
  <c r="H48"/>
  <c r="I46"/>
  <c r="I45" s="1"/>
  <c r="H42"/>
  <c r="I40"/>
  <c r="I39" s="1"/>
  <c r="H29"/>
  <c r="I27"/>
  <c r="G389" i="43" l="1"/>
  <c r="G387"/>
  <c r="D264" i="45" s="1"/>
  <c r="D263" s="1"/>
  <c r="D262" s="1"/>
  <c r="G390" i="43"/>
  <c r="H386"/>
  <c r="H388"/>
  <c r="G388" s="1"/>
  <c r="G359"/>
  <c r="D607" i="45" s="1"/>
  <c r="D606" s="1"/>
  <c r="D605" s="1"/>
  <c r="G362" i="43"/>
  <c r="D610" i="45" s="1"/>
  <c r="D609" s="1"/>
  <c r="D608" s="1"/>
  <c r="G358" i="43"/>
  <c r="I357"/>
  <c r="G357" s="1"/>
  <c r="I360"/>
  <c r="G360" s="1"/>
  <c r="G361"/>
  <c r="K523" i="44"/>
  <c r="K522" s="1"/>
  <c r="H524"/>
  <c r="H525"/>
  <c r="I527"/>
  <c r="H492"/>
  <c r="I522"/>
  <c r="H522" s="1"/>
  <c r="H487"/>
  <c r="K486"/>
  <c r="H486" s="1"/>
  <c r="J490"/>
  <c r="H490" s="1"/>
  <c r="H491"/>
  <c r="H488"/>
  <c r="I285"/>
  <c r="H271"/>
  <c r="H464"/>
  <c r="H66"/>
  <c r="G386" i="43" l="1"/>
  <c r="H385"/>
  <c r="G385" s="1"/>
  <c r="I526" i="44"/>
  <c r="H526" s="1"/>
  <c r="H527"/>
  <c r="H523"/>
  <c r="I1352"/>
  <c r="L1351"/>
  <c r="K1351"/>
  <c r="J1351"/>
  <c r="H1345"/>
  <c r="L1344"/>
  <c r="L1343" s="1"/>
  <c r="K1344"/>
  <c r="J1344"/>
  <c r="I1344"/>
  <c r="H1338"/>
  <c r="L1337"/>
  <c r="K1337"/>
  <c r="J1337"/>
  <c r="I1337"/>
  <c r="H1332"/>
  <c r="L1331"/>
  <c r="L1330" s="1"/>
  <c r="K1331"/>
  <c r="K1330" s="1"/>
  <c r="J1331"/>
  <c r="J1330" s="1"/>
  <c r="I1331"/>
  <c r="I1330" s="1"/>
  <c r="H1327"/>
  <c r="H1326"/>
  <c r="L1325"/>
  <c r="L1324" s="1"/>
  <c r="K1325"/>
  <c r="K1324" s="1"/>
  <c r="J1325"/>
  <c r="J1324" s="1"/>
  <c r="I1325"/>
  <c r="I1324" s="1"/>
  <c r="H1323"/>
  <c r="H1322"/>
  <c r="L1321"/>
  <c r="K1321"/>
  <c r="J1321"/>
  <c r="I1321"/>
  <c r="I1315" s="1"/>
  <c r="H1319"/>
  <c r="H1318"/>
  <c r="L1316"/>
  <c r="K1316"/>
  <c r="J1316"/>
  <c r="H1309"/>
  <c r="H1331" l="1"/>
  <c r="H1321"/>
  <c r="K1343"/>
  <c r="J1343" s="1"/>
  <c r="H1316"/>
  <c r="J1315"/>
  <c r="H1325"/>
  <c r="H1337"/>
  <c r="L1336" s="1"/>
  <c r="K1336" s="1"/>
  <c r="J1336" s="1"/>
  <c r="I1343"/>
  <c r="H1343" s="1"/>
  <c r="L1342" s="1"/>
  <c r="K1342" s="1"/>
  <c r="J1342" s="1"/>
  <c r="K1315"/>
  <c r="H1317"/>
  <c r="I1336"/>
  <c r="K1350"/>
  <c r="K1348" s="1"/>
  <c r="L1315"/>
  <c r="H1324"/>
  <c r="H1330"/>
  <c r="L1329" s="1"/>
  <c r="K1329" s="1"/>
  <c r="J1329" s="1"/>
  <c r="J1350"/>
  <c r="J1349" s="1"/>
  <c r="I1351"/>
  <c r="H1352"/>
  <c r="H1344"/>
  <c r="I1329"/>
  <c r="I1335"/>
  <c r="L1350"/>
  <c r="L1348" s="1"/>
  <c r="I1342" l="1"/>
  <c r="H1336"/>
  <c r="L1335" s="1"/>
  <c r="H1315"/>
  <c r="L1314" s="1"/>
  <c r="K1314" s="1"/>
  <c r="J1314" s="1"/>
  <c r="I1314" s="1"/>
  <c r="H1314" s="1"/>
  <c r="J1348"/>
  <c r="I1308"/>
  <c r="I1334"/>
  <c r="H1334" s="1"/>
  <c r="H1329"/>
  <c r="L1328" s="1"/>
  <c r="K1328" s="1"/>
  <c r="J1328" s="1"/>
  <c r="I1328"/>
  <c r="K1335"/>
  <c r="L1334"/>
  <c r="L1308"/>
  <c r="L1307" s="1"/>
  <c r="H1351"/>
  <c r="I1350"/>
  <c r="H1350" s="1"/>
  <c r="L1349" s="1"/>
  <c r="K1349" s="1"/>
  <c r="I1341"/>
  <c r="H1342"/>
  <c r="L1341" s="1"/>
  <c r="K1341" s="1"/>
  <c r="J1341" s="1"/>
  <c r="K1304"/>
  <c r="I1313" l="1"/>
  <c r="I1349"/>
  <c r="I1348" s="1"/>
  <c r="H1349"/>
  <c r="L1333"/>
  <c r="J1335"/>
  <c r="K1308"/>
  <c r="K1307" s="1"/>
  <c r="K1334"/>
  <c r="L1313"/>
  <c r="K1313" s="1"/>
  <c r="J1313" s="1"/>
  <c r="H1313" s="1"/>
  <c r="L1312" s="1"/>
  <c r="K1312" s="1"/>
  <c r="J1312" s="1"/>
  <c r="I1312" s="1"/>
  <c r="H1312" s="1"/>
  <c r="I1307"/>
  <c r="H1341"/>
  <c r="L1340" s="1"/>
  <c r="K1340" s="1"/>
  <c r="J1340" s="1"/>
  <c r="I1340"/>
  <c r="H1328"/>
  <c r="J1303"/>
  <c r="I1302"/>
  <c r="H1303" l="1"/>
  <c r="K1333"/>
  <c r="I1306"/>
  <c r="L1311"/>
  <c r="J1334"/>
  <c r="J1308"/>
  <c r="H1335"/>
  <c r="H1348"/>
  <c r="L1347" s="1"/>
  <c r="K1347" s="1"/>
  <c r="J1347" s="1"/>
  <c r="I1347"/>
  <c r="I1339"/>
  <c r="H1340"/>
  <c r="L1339" s="1"/>
  <c r="K1339" s="1"/>
  <c r="J1339" s="1"/>
  <c r="H1296"/>
  <c r="J1295"/>
  <c r="H1295" s="1"/>
  <c r="L1294"/>
  <c r="K1294"/>
  <c r="L1293"/>
  <c r="L1292" s="1"/>
  <c r="K1293"/>
  <c r="J1293"/>
  <c r="I1293"/>
  <c r="I1292" s="1"/>
  <c r="H1285"/>
  <c r="L1284"/>
  <c r="K1284"/>
  <c r="K1283" s="1"/>
  <c r="J1284"/>
  <c r="I1284"/>
  <c r="I1283" s="1"/>
  <c r="H1281"/>
  <c r="L1280"/>
  <c r="L1279" s="1"/>
  <c r="K1280"/>
  <c r="I1280"/>
  <c r="I1279" s="1"/>
  <c r="I1278" s="1"/>
  <c r="J1279"/>
  <c r="H1277"/>
  <c r="L1276"/>
  <c r="K1276"/>
  <c r="K1275" s="1"/>
  <c r="K1274" s="1"/>
  <c r="J1276"/>
  <c r="J1275" s="1"/>
  <c r="I1276"/>
  <c r="H1272"/>
  <c r="L1271"/>
  <c r="K1271"/>
  <c r="J1271"/>
  <c r="I1271"/>
  <c r="H1270"/>
  <c r="L1269"/>
  <c r="L1268" s="1"/>
  <c r="K1269"/>
  <c r="K1268" s="1"/>
  <c r="J1269"/>
  <c r="J1268" s="1"/>
  <c r="I1269"/>
  <c r="H1265"/>
  <c r="L1264"/>
  <c r="L1263" s="1"/>
  <c r="K1264"/>
  <c r="K1263" s="1"/>
  <c r="J1264"/>
  <c r="J1263" s="1"/>
  <c r="I1264"/>
  <c r="I1263" s="1"/>
  <c r="H1261"/>
  <c r="K1259"/>
  <c r="J1259"/>
  <c r="L1259"/>
  <c r="H1257"/>
  <c r="H1256"/>
  <c r="L1255"/>
  <c r="L1254" s="1"/>
  <c r="K1255"/>
  <c r="J1255"/>
  <c r="J1254" s="1"/>
  <c r="I1255"/>
  <c r="I1254" s="1"/>
  <c r="K1254"/>
  <c r="H1253"/>
  <c r="H1252"/>
  <c r="L1251"/>
  <c r="L1250" s="1"/>
  <c r="K1251"/>
  <c r="K1250" s="1"/>
  <c r="J1251"/>
  <c r="J1250" s="1"/>
  <c r="I1251"/>
  <c r="I1250" s="1"/>
  <c r="H1248"/>
  <c r="H1247"/>
  <c r="L1246"/>
  <c r="L1245" s="1"/>
  <c r="K1246"/>
  <c r="K1245" s="1"/>
  <c r="J1246"/>
  <c r="J1245" s="1"/>
  <c r="I1245"/>
  <c r="H1243"/>
  <c r="L1242"/>
  <c r="L1241" s="1"/>
  <c r="K1242"/>
  <c r="K1241" s="1"/>
  <c r="J1242"/>
  <c r="J1241" s="1"/>
  <c r="I1242"/>
  <c r="I1241" s="1"/>
  <c r="H1235"/>
  <c r="L1234"/>
  <c r="K1234"/>
  <c r="K1233" s="1"/>
  <c r="J1234"/>
  <c r="J1233" s="1"/>
  <c r="I1234"/>
  <c r="L1233"/>
  <c r="H1230"/>
  <c r="H1229"/>
  <c r="L1228"/>
  <c r="K1228"/>
  <c r="J1228"/>
  <c r="I1228"/>
  <c r="H1227"/>
  <c r="I1226"/>
  <c r="L1225"/>
  <c r="L1224" s="1"/>
  <c r="K1225"/>
  <c r="K1224" s="1"/>
  <c r="J1225"/>
  <c r="J1224" s="1"/>
  <c r="H1222"/>
  <c r="H1221"/>
  <c r="L1220"/>
  <c r="K1220"/>
  <c r="K1219" s="1"/>
  <c r="J1220"/>
  <c r="J1219" s="1"/>
  <c r="I1220"/>
  <c r="L1219"/>
  <c r="H1217"/>
  <c r="H1216"/>
  <c r="L1215"/>
  <c r="L1214" s="1"/>
  <c r="K1215"/>
  <c r="K1214" s="1"/>
  <c r="J1215"/>
  <c r="I1215"/>
  <c r="I1214" s="1"/>
  <c r="I1213" s="1"/>
  <c r="H1212"/>
  <c r="H1211"/>
  <c r="L1210"/>
  <c r="K1210"/>
  <c r="J1210"/>
  <c r="I1210"/>
  <c r="H1209"/>
  <c r="K1208"/>
  <c r="L1207"/>
  <c r="L1206" s="1"/>
  <c r="J1207"/>
  <c r="J1206" s="1"/>
  <c r="I1207"/>
  <c r="H1201"/>
  <c r="L1200"/>
  <c r="L1198" s="1"/>
  <c r="K1200"/>
  <c r="K1198" s="1"/>
  <c r="J1200"/>
  <c r="J1198" s="1"/>
  <c r="I1200"/>
  <c r="I1199" s="1"/>
  <c r="I1197"/>
  <c r="H1196"/>
  <c r="L1195"/>
  <c r="L1194" s="1"/>
  <c r="K1195"/>
  <c r="K1194" s="1"/>
  <c r="J1195"/>
  <c r="J1194" s="1"/>
  <c r="H1192"/>
  <c r="H1191"/>
  <c r="L1190"/>
  <c r="L1189" s="1"/>
  <c r="K1190"/>
  <c r="K1189" s="1"/>
  <c r="K1188" s="1"/>
  <c r="J1190"/>
  <c r="J1189" s="1"/>
  <c r="I1190"/>
  <c r="I1189" s="1"/>
  <c r="H1187"/>
  <c r="H1186"/>
  <c r="L1185"/>
  <c r="L1184" s="1"/>
  <c r="K1185"/>
  <c r="K1184" s="1"/>
  <c r="J1185"/>
  <c r="I1185"/>
  <c r="I1184" s="1"/>
  <c r="I1183" s="1"/>
  <c r="H1181"/>
  <c r="L1180"/>
  <c r="K1180"/>
  <c r="J1180"/>
  <c r="I1180"/>
  <c r="H1179"/>
  <c r="L1178"/>
  <c r="K1178"/>
  <c r="J1178"/>
  <c r="I1178"/>
  <c r="H579" i="43" s="1"/>
  <c r="H1174" i="44"/>
  <c r="L1173"/>
  <c r="L1172" s="1"/>
  <c r="K1173"/>
  <c r="K1172" s="1"/>
  <c r="J1173"/>
  <c r="I1173"/>
  <c r="I1172" s="1"/>
  <c r="I1171" s="1"/>
  <c r="H1170"/>
  <c r="L1169"/>
  <c r="L1168" s="1"/>
  <c r="K1169"/>
  <c r="K1168" s="1"/>
  <c r="J1169"/>
  <c r="I1169"/>
  <c r="I1168" s="1"/>
  <c r="I1167" s="1"/>
  <c r="H1166"/>
  <c r="L1165"/>
  <c r="L1164" s="1"/>
  <c r="K1165"/>
  <c r="K1164" s="1"/>
  <c r="J1165"/>
  <c r="I1165"/>
  <c r="I1164" s="1"/>
  <c r="I1163" s="1"/>
  <c r="H1162"/>
  <c r="L1161"/>
  <c r="L1160" s="1"/>
  <c r="K1161"/>
  <c r="K1160" s="1"/>
  <c r="J1161"/>
  <c r="I1161"/>
  <c r="I1160" s="1"/>
  <c r="I1159" s="1"/>
  <c r="I1158"/>
  <c r="L1157"/>
  <c r="L1156" s="1"/>
  <c r="K1157"/>
  <c r="K1156" s="1"/>
  <c r="J1157"/>
  <c r="J1156" s="1"/>
  <c r="H1150"/>
  <c r="L1149"/>
  <c r="K1149"/>
  <c r="J1149"/>
  <c r="I1149"/>
  <c r="L1148"/>
  <c r="H1146"/>
  <c r="L1145"/>
  <c r="K1145"/>
  <c r="J1145"/>
  <c r="I1145"/>
  <c r="H1143"/>
  <c r="L1142"/>
  <c r="K1142"/>
  <c r="J1142"/>
  <c r="J1141" s="1"/>
  <c r="I1142"/>
  <c r="H1138"/>
  <c r="L1137"/>
  <c r="K1137"/>
  <c r="K1136" s="1"/>
  <c r="J1137"/>
  <c r="I1137"/>
  <c r="J1136"/>
  <c r="H1133"/>
  <c r="L1132"/>
  <c r="L1131" s="1"/>
  <c r="K1132"/>
  <c r="K1131" s="1"/>
  <c r="J1132"/>
  <c r="J1131" s="1"/>
  <c r="I1132"/>
  <c r="I1131" s="1"/>
  <c r="H1129"/>
  <c r="L1128"/>
  <c r="L1127" s="1"/>
  <c r="K1128"/>
  <c r="K1127" s="1"/>
  <c r="J1128"/>
  <c r="J1127" s="1"/>
  <c r="I1128"/>
  <c r="I1127" s="1"/>
  <c r="I1125"/>
  <c r="L1124"/>
  <c r="L1123" s="1"/>
  <c r="K1124"/>
  <c r="K1123" s="1"/>
  <c r="J1124"/>
  <c r="J1123" s="1"/>
  <c r="H1116"/>
  <c r="L1115"/>
  <c r="K1115"/>
  <c r="J1115"/>
  <c r="I1115"/>
  <c r="H1109"/>
  <c r="L1108"/>
  <c r="K1108"/>
  <c r="J1108"/>
  <c r="I1108"/>
  <c r="H1102"/>
  <c r="L1101"/>
  <c r="L1100" s="1"/>
  <c r="K1101"/>
  <c r="J1101"/>
  <c r="I1101"/>
  <c r="H1097"/>
  <c r="L1096"/>
  <c r="K1096"/>
  <c r="J1096"/>
  <c r="I1096"/>
  <c r="H1092"/>
  <c r="L1091"/>
  <c r="K1091"/>
  <c r="J1091"/>
  <c r="I1091"/>
  <c r="I1090" s="1"/>
  <c r="H1084"/>
  <c r="L1083"/>
  <c r="L1082" s="1"/>
  <c r="K1083"/>
  <c r="K1082" s="1"/>
  <c r="J1083"/>
  <c r="J1082" s="1"/>
  <c r="I1083"/>
  <c r="I1082" s="1"/>
  <c r="H1077"/>
  <c r="L1076"/>
  <c r="K1076"/>
  <c r="K1075" s="1"/>
  <c r="J1076"/>
  <c r="I1076"/>
  <c r="H1073"/>
  <c r="L1072"/>
  <c r="L1071" s="1"/>
  <c r="K1072"/>
  <c r="K1071" s="1"/>
  <c r="J1072"/>
  <c r="J1071" s="1"/>
  <c r="I1072"/>
  <c r="I1071" s="1"/>
  <c r="I1070"/>
  <c r="L1069"/>
  <c r="L1068" s="1"/>
  <c r="K1069"/>
  <c r="J1069"/>
  <c r="J1068" s="1"/>
  <c r="K1068"/>
  <c r="H1067"/>
  <c r="L1066"/>
  <c r="K1066"/>
  <c r="K1065" s="1"/>
  <c r="J1066"/>
  <c r="I1066"/>
  <c r="L1065"/>
  <c r="H1059"/>
  <c r="L1058"/>
  <c r="L1057" s="1"/>
  <c r="K1058"/>
  <c r="J1058"/>
  <c r="J1057" s="1"/>
  <c r="I1058"/>
  <c r="I1057" s="1"/>
  <c r="H1056"/>
  <c r="H1055"/>
  <c r="L1054"/>
  <c r="L1053" s="1"/>
  <c r="K1054"/>
  <c r="J1054"/>
  <c r="J1053" s="1"/>
  <c r="I1054"/>
  <c r="H1051"/>
  <c r="L1050"/>
  <c r="L1049" s="1"/>
  <c r="K1050"/>
  <c r="J1050"/>
  <c r="J1049" s="1"/>
  <c r="I1050"/>
  <c r="I1049" s="1"/>
  <c r="J1048"/>
  <c r="J1047"/>
  <c r="L1046"/>
  <c r="K1046"/>
  <c r="K1045" s="1"/>
  <c r="I1046"/>
  <c r="I1045" s="1"/>
  <c r="H1044"/>
  <c r="J1043"/>
  <c r="H1043" s="1"/>
  <c r="H1042"/>
  <c r="L1041"/>
  <c r="L1040" s="1"/>
  <c r="K1041"/>
  <c r="I1041"/>
  <c r="I1040" s="1"/>
  <c r="K1037"/>
  <c r="H1036"/>
  <c r="L1035"/>
  <c r="K1035"/>
  <c r="J1035"/>
  <c r="I1035"/>
  <c r="I1034" s="1"/>
  <c r="I1033" s="1"/>
  <c r="J1032"/>
  <c r="L1031"/>
  <c r="L1030" s="1"/>
  <c r="K1031"/>
  <c r="K1030" s="1"/>
  <c r="I1031"/>
  <c r="I1030" s="1"/>
  <c r="J1027"/>
  <c r="L1026"/>
  <c r="K1026"/>
  <c r="I1026"/>
  <c r="J1024"/>
  <c r="J1023" s="1"/>
  <c r="J1022" s="1"/>
  <c r="L1023"/>
  <c r="L1022" s="1"/>
  <c r="K1023"/>
  <c r="K1022" s="1"/>
  <c r="I1023"/>
  <c r="J1021"/>
  <c r="H1020"/>
  <c r="L1019"/>
  <c r="L1018" s="1"/>
  <c r="K1019"/>
  <c r="K1018" s="1"/>
  <c r="I1019"/>
  <c r="I1018" s="1"/>
  <c r="H1017"/>
  <c r="L1015"/>
  <c r="L1014" s="1"/>
  <c r="K1015"/>
  <c r="K1014" s="1"/>
  <c r="I1015"/>
  <c r="H1009"/>
  <c r="L1008"/>
  <c r="L1007" s="1"/>
  <c r="K1008"/>
  <c r="K1007" s="1"/>
  <c r="J1008"/>
  <c r="I1008"/>
  <c r="H1006"/>
  <c r="L1005"/>
  <c r="L1004" s="1"/>
  <c r="K1005"/>
  <c r="K1004" s="1"/>
  <c r="J1005"/>
  <c r="J1004" s="1"/>
  <c r="I1005"/>
  <c r="H1000"/>
  <c r="L999"/>
  <c r="L998" s="1"/>
  <c r="K999"/>
  <c r="K998" s="1"/>
  <c r="J999"/>
  <c r="J998" s="1"/>
  <c r="I999"/>
  <c r="I998" s="1"/>
  <c r="J997"/>
  <c r="H997"/>
  <c r="L996"/>
  <c r="L995" s="1"/>
  <c r="K996"/>
  <c r="K995" s="1"/>
  <c r="I996"/>
  <c r="J1041" l="1"/>
  <c r="I1124"/>
  <c r="H1125"/>
  <c r="K1177"/>
  <c r="J1031"/>
  <c r="J1030" s="1"/>
  <c r="L994"/>
  <c r="H1208"/>
  <c r="J1274"/>
  <c r="I1177"/>
  <c r="H1228"/>
  <c r="K1057"/>
  <c r="H1057" s="1"/>
  <c r="H1137"/>
  <c r="L1136" s="1"/>
  <c r="K1053"/>
  <c r="J1019"/>
  <c r="J1018" s="1"/>
  <c r="H1021"/>
  <c r="H1024"/>
  <c r="K1025"/>
  <c r="I1039"/>
  <c r="I1141"/>
  <c r="L1177"/>
  <c r="J1015"/>
  <c r="J1014" s="1"/>
  <c r="H1019"/>
  <c r="H1246"/>
  <c r="H1008"/>
  <c r="J996"/>
  <c r="J995" s="1"/>
  <c r="J994" s="1"/>
  <c r="H1041"/>
  <c r="H1016"/>
  <c r="J1026"/>
  <c r="H1115"/>
  <c r="L1114" s="1"/>
  <c r="K1114" s="1"/>
  <c r="J1114" s="1"/>
  <c r="I1114" s="1"/>
  <c r="H1114" s="1"/>
  <c r="L1113" s="1"/>
  <c r="K1113" s="1"/>
  <c r="J1113" s="1"/>
  <c r="I1113" s="1"/>
  <c r="H1113" s="1"/>
  <c r="L1112" s="1"/>
  <c r="K1112" s="1"/>
  <c r="J1112" s="1"/>
  <c r="I1157"/>
  <c r="I1156" s="1"/>
  <c r="H1158"/>
  <c r="H1197"/>
  <c r="K1207"/>
  <c r="K1206" s="1"/>
  <c r="H1264"/>
  <c r="L1025"/>
  <c r="H1132"/>
  <c r="H1180"/>
  <c r="H1251"/>
  <c r="H1255"/>
  <c r="H1263"/>
  <c r="H1269"/>
  <c r="H1276"/>
  <c r="L1275" s="1"/>
  <c r="K1292"/>
  <c r="H1339"/>
  <c r="K994"/>
  <c r="K993" s="1"/>
  <c r="J993" s="1"/>
  <c r="H1128"/>
  <c r="H1145"/>
  <c r="L1144" s="1"/>
  <c r="K1144" s="1"/>
  <c r="J1144" s="1"/>
  <c r="K1199"/>
  <c r="J1199" s="1"/>
  <c r="I1268"/>
  <c r="I1267" s="1"/>
  <c r="I1266" s="1"/>
  <c r="H1035"/>
  <c r="L1034" s="1"/>
  <c r="K1034" s="1"/>
  <c r="J1034" s="1"/>
  <c r="H1034" s="1"/>
  <c r="L1033" s="1"/>
  <c r="K1033" s="1"/>
  <c r="J1033" s="1"/>
  <c r="H1033" s="1"/>
  <c r="H1072"/>
  <c r="H1076"/>
  <c r="L1075" s="1"/>
  <c r="I1144"/>
  <c r="J1177"/>
  <c r="H1210"/>
  <c r="K1013"/>
  <c r="K1012" s="1"/>
  <c r="H1050"/>
  <c r="K1049"/>
  <c r="H1049" s="1"/>
  <c r="H1054"/>
  <c r="J1065"/>
  <c r="I1065" s="1"/>
  <c r="H1065" s="1"/>
  <c r="L1064" s="1"/>
  <c r="H1083"/>
  <c r="I1136"/>
  <c r="H1178"/>
  <c r="H1271"/>
  <c r="K1279"/>
  <c r="H1242"/>
  <c r="J1007"/>
  <c r="J1040"/>
  <c r="K1040"/>
  <c r="H1096"/>
  <c r="L1095" s="1"/>
  <c r="K1095" s="1"/>
  <c r="J1095" s="1"/>
  <c r="I1095" s="1"/>
  <c r="H1095" s="1"/>
  <c r="L1094" s="1"/>
  <c r="K1094" s="1"/>
  <c r="J1094" s="1"/>
  <c r="I1094" s="1"/>
  <c r="H1108"/>
  <c r="L1107" s="1"/>
  <c r="K1107" s="1"/>
  <c r="J1107" s="1"/>
  <c r="I1107" s="1"/>
  <c r="H1107" s="1"/>
  <c r="L1106" s="1"/>
  <c r="K1106" s="1"/>
  <c r="J1106" s="1"/>
  <c r="H1284"/>
  <c r="L1283" s="1"/>
  <c r="H1293"/>
  <c r="H1127"/>
  <c r="L1126" s="1"/>
  <c r="K1126" s="1"/>
  <c r="J1126" s="1"/>
  <c r="I1126"/>
  <c r="H998"/>
  <c r="H1005"/>
  <c r="I1004"/>
  <c r="H1004" s="1"/>
  <c r="L1003" s="1"/>
  <c r="K1003" s="1"/>
  <c r="J1160"/>
  <c r="H1160" s="1"/>
  <c r="L1159" s="1"/>
  <c r="K1159" s="1"/>
  <c r="J1159" s="1"/>
  <c r="H1159" s="1"/>
  <c r="H1161"/>
  <c r="J1164"/>
  <c r="H1164" s="1"/>
  <c r="L1163" s="1"/>
  <c r="K1163" s="1"/>
  <c r="J1163" s="1"/>
  <c r="H1163" s="1"/>
  <c r="H1165"/>
  <c r="J1168"/>
  <c r="H1168" s="1"/>
  <c r="L1167" s="1"/>
  <c r="K1167" s="1"/>
  <c r="J1167" s="1"/>
  <c r="H1167" s="1"/>
  <c r="H1169"/>
  <c r="J1172"/>
  <c r="H1172" s="1"/>
  <c r="L1171" s="1"/>
  <c r="K1171" s="1"/>
  <c r="J1171" s="1"/>
  <c r="H1171" s="1"/>
  <c r="H1173"/>
  <c r="H1220"/>
  <c r="I1219"/>
  <c r="H1234"/>
  <c r="I1233"/>
  <c r="H1241"/>
  <c r="L1240" s="1"/>
  <c r="K1240" s="1"/>
  <c r="I1240"/>
  <c r="H1245"/>
  <c r="L1244" s="1"/>
  <c r="K1244" s="1"/>
  <c r="J1244" s="1"/>
  <c r="I1244"/>
  <c r="J1258"/>
  <c r="H1258" s="1"/>
  <c r="H1149"/>
  <c r="I1148"/>
  <c r="H1030"/>
  <c r="H1124"/>
  <c r="I1123"/>
  <c r="H1189"/>
  <c r="L1188" s="1"/>
  <c r="J1214"/>
  <c r="H1214" s="1"/>
  <c r="L1213" s="1"/>
  <c r="K1213" s="1"/>
  <c r="J1213" s="1"/>
  <c r="H1213" s="1"/>
  <c r="H1215"/>
  <c r="H1250"/>
  <c r="H1280"/>
  <c r="I1282"/>
  <c r="H1082"/>
  <c r="L1081" s="1"/>
  <c r="K1081" s="1"/>
  <c r="J1081" s="1"/>
  <c r="I1081"/>
  <c r="H1101"/>
  <c r="I1100"/>
  <c r="H1131"/>
  <c r="L1130" s="1"/>
  <c r="K1130" s="1"/>
  <c r="J1130" s="1"/>
  <c r="I1130"/>
  <c r="J1184"/>
  <c r="H1184" s="1"/>
  <c r="L1183" s="1"/>
  <c r="H1185"/>
  <c r="H1190"/>
  <c r="I1007"/>
  <c r="L1013"/>
  <c r="H1018"/>
  <c r="H1026"/>
  <c r="I1025"/>
  <c r="I1112"/>
  <c r="I995"/>
  <c r="H995" s="1"/>
  <c r="H999"/>
  <c r="H1015"/>
  <c r="I1014"/>
  <c r="H1023"/>
  <c r="I1022"/>
  <c r="H1022" s="1"/>
  <c r="H1048"/>
  <c r="I1053"/>
  <c r="H1066"/>
  <c r="H1071"/>
  <c r="H1091"/>
  <c r="L1090" s="1"/>
  <c r="K1090" s="1"/>
  <c r="J1090" s="1"/>
  <c r="H1142"/>
  <c r="L1141" s="1"/>
  <c r="K1141" s="1"/>
  <c r="H1157"/>
  <c r="H1254"/>
  <c r="H1260"/>
  <c r="I1275"/>
  <c r="H1275" s="1"/>
  <c r="L1274" s="1"/>
  <c r="I1346"/>
  <c r="H1347"/>
  <c r="L1346" s="1"/>
  <c r="K1346" s="1"/>
  <c r="J1346" s="1"/>
  <c r="H1028"/>
  <c r="H1032"/>
  <c r="H1058"/>
  <c r="I1069"/>
  <c r="H1070"/>
  <c r="J1075"/>
  <c r="I1075" s="1"/>
  <c r="H1200"/>
  <c r="L1199" s="1"/>
  <c r="H1199" s="1"/>
  <c r="I1206"/>
  <c r="I1225"/>
  <c r="H1226"/>
  <c r="I1259"/>
  <c r="H1259" s="1"/>
  <c r="J1283"/>
  <c r="H1294"/>
  <c r="J1188"/>
  <c r="I1188" s="1"/>
  <c r="H1279"/>
  <c r="L1278" s="1"/>
  <c r="K1278" s="1"/>
  <c r="J1278" s="1"/>
  <c r="H1278" s="1"/>
  <c r="K1311"/>
  <c r="H1047"/>
  <c r="K1100"/>
  <c r="J1100" s="1"/>
  <c r="J1046"/>
  <c r="J1045" s="1"/>
  <c r="K1074"/>
  <c r="K1148"/>
  <c r="J1148" s="1"/>
  <c r="I1195"/>
  <c r="I1198"/>
  <c r="H1198" s="1"/>
  <c r="J1307"/>
  <c r="H1307" s="1"/>
  <c r="L1306" s="1"/>
  <c r="K1306" s="1"/>
  <c r="J1306" s="1"/>
  <c r="H1306" s="1"/>
  <c r="L1305" s="1"/>
  <c r="J1305" s="1"/>
  <c r="J1304" s="1"/>
  <c r="H1308"/>
  <c r="I1305"/>
  <c r="J1333"/>
  <c r="I1333" s="1"/>
  <c r="H1333" s="1"/>
  <c r="J1292"/>
  <c r="J992"/>
  <c r="L991"/>
  <c r="K991"/>
  <c r="K990" s="1"/>
  <c r="I991"/>
  <c r="J989"/>
  <c r="L988"/>
  <c r="L987" s="1"/>
  <c r="K988"/>
  <c r="K987" s="1"/>
  <c r="I988"/>
  <c r="H982"/>
  <c r="L981"/>
  <c r="L980" s="1"/>
  <c r="K981"/>
  <c r="K980" s="1"/>
  <c r="J981"/>
  <c r="J980" s="1"/>
  <c r="I981"/>
  <c r="I1140" l="1"/>
  <c r="J1074"/>
  <c r="I1074" s="1"/>
  <c r="H1283"/>
  <c r="L1282" s="1"/>
  <c r="K1282" s="1"/>
  <c r="J1282" s="1"/>
  <c r="J1013"/>
  <c r="H1177"/>
  <c r="L1176" s="1"/>
  <c r="K1176" s="1"/>
  <c r="J1176" s="1"/>
  <c r="H1207"/>
  <c r="I1176"/>
  <c r="H996"/>
  <c r="H1031"/>
  <c r="J1025"/>
  <c r="H1268"/>
  <c r="L1267" s="1"/>
  <c r="K1267" s="1"/>
  <c r="J1267" s="1"/>
  <c r="H1267" s="1"/>
  <c r="L1266" s="1"/>
  <c r="K1266" s="1"/>
  <c r="J1266" s="1"/>
  <c r="H1188"/>
  <c r="H1141"/>
  <c r="L1140" s="1"/>
  <c r="H1292"/>
  <c r="L1291" s="1"/>
  <c r="L1290" s="1"/>
  <c r="L1012"/>
  <c r="H1025"/>
  <c r="H1007"/>
  <c r="J988"/>
  <c r="J987" s="1"/>
  <c r="H981"/>
  <c r="I980"/>
  <c r="I979" s="1"/>
  <c r="H989"/>
  <c r="H1130"/>
  <c r="H1027"/>
  <c r="K986"/>
  <c r="L990"/>
  <c r="L986" s="1"/>
  <c r="H1040"/>
  <c r="H1144"/>
  <c r="H980"/>
  <c r="L979" s="1"/>
  <c r="K979" s="1"/>
  <c r="J979" s="1"/>
  <c r="H1206"/>
  <c r="L1205" s="1"/>
  <c r="H1046"/>
  <c r="L1045" s="1"/>
  <c r="H1045" s="1"/>
  <c r="I1106"/>
  <c r="H1106" s="1"/>
  <c r="L1105" s="1"/>
  <c r="K1105" s="1"/>
  <c r="J1105" s="1"/>
  <c r="J1003"/>
  <c r="I1003" s="1"/>
  <c r="H1003" s="1"/>
  <c r="L1002" s="1"/>
  <c r="K1002" s="1"/>
  <c r="J1002" s="1"/>
  <c r="I1002" s="1"/>
  <c r="H1002" s="1"/>
  <c r="L1001" s="1"/>
  <c r="K1001" s="1"/>
  <c r="J1001" s="1"/>
  <c r="I1093"/>
  <c r="H1094"/>
  <c r="L1093" s="1"/>
  <c r="K1093" s="1"/>
  <c r="J1093" s="1"/>
  <c r="H1136"/>
  <c r="L1135" s="1"/>
  <c r="K1135" s="1"/>
  <c r="J1135" s="1"/>
  <c r="I1135"/>
  <c r="L1310"/>
  <c r="L1302" s="1"/>
  <c r="L1301" s="1"/>
  <c r="H1075"/>
  <c r="L1074" s="1"/>
  <c r="H1074" s="1"/>
  <c r="H1100"/>
  <c r="L1099" s="1"/>
  <c r="K1099" s="1"/>
  <c r="J1099" s="1"/>
  <c r="I1099" s="1"/>
  <c r="H1099" s="1"/>
  <c r="L1098" s="1"/>
  <c r="K1098" s="1"/>
  <c r="J1098" s="1"/>
  <c r="H1244"/>
  <c r="K1140"/>
  <c r="J1039"/>
  <c r="K1183"/>
  <c r="J1183" s="1"/>
  <c r="I1111"/>
  <c r="H1112"/>
  <c r="L1111" s="1"/>
  <c r="K1111" s="1"/>
  <c r="J1111" s="1"/>
  <c r="H1176"/>
  <c r="L1175" s="1"/>
  <c r="K1175" s="1"/>
  <c r="J1175" s="1"/>
  <c r="I1175"/>
  <c r="H1148"/>
  <c r="L1147" s="1"/>
  <c r="K1147" s="1"/>
  <c r="J1147" s="1"/>
  <c r="I1147"/>
  <c r="I1239"/>
  <c r="H1219"/>
  <c r="L1218" s="1"/>
  <c r="K1218" s="1"/>
  <c r="J1218" s="1"/>
  <c r="I1218"/>
  <c r="K1064"/>
  <c r="L1063"/>
  <c r="I987"/>
  <c r="I990"/>
  <c r="H992"/>
  <c r="H1305"/>
  <c r="L1304" s="1"/>
  <c r="I1304"/>
  <c r="J1311"/>
  <c r="I1311" s="1"/>
  <c r="K1310"/>
  <c r="I1224"/>
  <c r="H1225"/>
  <c r="H1346"/>
  <c r="H1053"/>
  <c r="L1052" s="1"/>
  <c r="K1052" s="1"/>
  <c r="J1052" s="1"/>
  <c r="I1052"/>
  <c r="I1013"/>
  <c r="H1014"/>
  <c r="H1090"/>
  <c r="L1089" s="1"/>
  <c r="K1089" s="1"/>
  <c r="J1089" s="1"/>
  <c r="I1089" s="1"/>
  <c r="J1240"/>
  <c r="J1239" s="1"/>
  <c r="K1239"/>
  <c r="H1126"/>
  <c r="H1195"/>
  <c r="I1194"/>
  <c r="K1205"/>
  <c r="I1155"/>
  <c r="H1156"/>
  <c r="L1155" s="1"/>
  <c r="H1081"/>
  <c r="L1080" s="1"/>
  <c r="K1080" s="1"/>
  <c r="J1080" s="1"/>
  <c r="I1080"/>
  <c r="H1123"/>
  <c r="L1122" s="1"/>
  <c r="I1122"/>
  <c r="H1233"/>
  <c r="L1232" s="1"/>
  <c r="K1232" s="1"/>
  <c r="J1232" s="1"/>
  <c r="I1232"/>
  <c r="L1039"/>
  <c r="K1039" s="1"/>
  <c r="H1282"/>
  <c r="I994"/>
  <c r="H994" s="1"/>
  <c r="L993" s="1"/>
  <c r="J991"/>
  <c r="J990" s="1"/>
  <c r="I1274"/>
  <c r="H1274" s="1"/>
  <c r="L1273" s="1"/>
  <c r="K1273" s="1"/>
  <c r="J1273" s="1"/>
  <c r="I1273" s="1"/>
  <c r="H1273" s="1"/>
  <c r="I1068"/>
  <c r="H1068" s="1"/>
  <c r="H1069"/>
  <c r="H1266"/>
  <c r="K1291"/>
  <c r="H978"/>
  <c r="L977"/>
  <c r="K977"/>
  <c r="K976" s="1"/>
  <c r="J977"/>
  <c r="J976" s="1"/>
  <c r="I977"/>
  <c r="I976" s="1"/>
  <c r="H974"/>
  <c r="L973"/>
  <c r="L972" s="1"/>
  <c r="K973"/>
  <c r="K972" s="1"/>
  <c r="J973"/>
  <c r="J972" s="1"/>
  <c r="I973"/>
  <c r="I972" s="1"/>
  <c r="H970"/>
  <c r="L969"/>
  <c r="L968" s="1"/>
  <c r="K969"/>
  <c r="K968" s="1"/>
  <c r="J969"/>
  <c r="J968" s="1"/>
  <c r="I969"/>
  <c r="I968" s="1"/>
  <c r="H966"/>
  <c r="L965"/>
  <c r="L964" s="1"/>
  <c r="K965"/>
  <c r="K964" s="1"/>
  <c r="J965"/>
  <c r="J964" s="1"/>
  <c r="I965"/>
  <c r="I964" s="1"/>
  <c r="H962"/>
  <c r="L961"/>
  <c r="K961"/>
  <c r="J961"/>
  <c r="I961"/>
  <c r="I960" s="1"/>
  <c r="H956"/>
  <c r="L955"/>
  <c r="K955"/>
  <c r="J955"/>
  <c r="J954" s="1"/>
  <c r="I955"/>
  <c r="I954" s="1"/>
  <c r="H948"/>
  <c r="L947"/>
  <c r="K947"/>
  <c r="K946" s="1"/>
  <c r="J947"/>
  <c r="I947"/>
  <c r="I946" s="1"/>
  <c r="H944"/>
  <c r="L943"/>
  <c r="K943"/>
  <c r="J943"/>
  <c r="J942" s="1"/>
  <c r="I943"/>
  <c r="H940"/>
  <c r="L939"/>
  <c r="K939"/>
  <c r="K938" s="1"/>
  <c r="K937" s="1"/>
  <c r="J939"/>
  <c r="I939"/>
  <c r="I938" s="1"/>
  <c r="H932"/>
  <c r="L931"/>
  <c r="L930" s="1"/>
  <c r="K931"/>
  <c r="K930" s="1"/>
  <c r="J931"/>
  <c r="J930" s="1"/>
  <c r="I931"/>
  <c r="I930" s="1"/>
  <c r="H925"/>
  <c r="L924"/>
  <c r="K924"/>
  <c r="J924"/>
  <c r="I924"/>
  <c r="I923" s="1"/>
  <c r="H921"/>
  <c r="L920"/>
  <c r="L917" s="1"/>
  <c r="K920"/>
  <c r="K917" s="1"/>
  <c r="J920"/>
  <c r="J917" s="1"/>
  <c r="I920"/>
  <c r="H919"/>
  <c r="L918"/>
  <c r="K918"/>
  <c r="J918"/>
  <c r="I918"/>
  <c r="H916"/>
  <c r="L915"/>
  <c r="K915"/>
  <c r="K914" s="1"/>
  <c r="J915"/>
  <c r="I915"/>
  <c r="I914" s="1"/>
  <c r="H911"/>
  <c r="H910"/>
  <c r="L909"/>
  <c r="L908" s="1"/>
  <c r="L907" s="1"/>
  <c r="K909"/>
  <c r="K908" s="1"/>
  <c r="K907" s="1"/>
  <c r="J909"/>
  <c r="J908" s="1"/>
  <c r="J907" s="1"/>
  <c r="I909"/>
  <c r="I908" s="1"/>
  <c r="H905"/>
  <c r="L904"/>
  <c r="K904"/>
  <c r="K903" s="1"/>
  <c r="J904"/>
  <c r="J903" s="1"/>
  <c r="I904"/>
  <c r="L903"/>
  <c r="H901"/>
  <c r="L900"/>
  <c r="L899" s="1"/>
  <c r="K900"/>
  <c r="K899" s="1"/>
  <c r="J900"/>
  <c r="J899" s="1"/>
  <c r="I900"/>
  <c r="H896"/>
  <c r="L895"/>
  <c r="L894" s="1"/>
  <c r="K895"/>
  <c r="K894" s="1"/>
  <c r="J895"/>
  <c r="J894" s="1"/>
  <c r="I895"/>
  <c r="I894" s="1"/>
  <c r="H891"/>
  <c r="L890"/>
  <c r="K890"/>
  <c r="K889" s="1"/>
  <c r="J890"/>
  <c r="J889" s="1"/>
  <c r="I890"/>
  <c r="L889"/>
  <c r="H885"/>
  <c r="L884"/>
  <c r="K884"/>
  <c r="K883" s="1"/>
  <c r="J884"/>
  <c r="J883" s="1"/>
  <c r="I884"/>
  <c r="L883"/>
  <c r="H880"/>
  <c r="L879"/>
  <c r="K879"/>
  <c r="K878" s="1"/>
  <c r="J879"/>
  <c r="J878" s="1"/>
  <c r="I879"/>
  <c r="L878"/>
  <c r="H876"/>
  <c r="L875"/>
  <c r="L874" s="1"/>
  <c r="K875"/>
  <c r="K874" s="1"/>
  <c r="J875"/>
  <c r="J874" s="1"/>
  <c r="I875"/>
  <c r="H870"/>
  <c r="L869"/>
  <c r="L868" s="1"/>
  <c r="K869"/>
  <c r="K868" s="1"/>
  <c r="J869"/>
  <c r="J868" s="1"/>
  <c r="I869"/>
  <c r="I868" s="1"/>
  <c r="H866"/>
  <c r="L865"/>
  <c r="L864" s="1"/>
  <c r="K865"/>
  <c r="K864" s="1"/>
  <c r="J865"/>
  <c r="J864" s="1"/>
  <c r="I865"/>
  <c r="I864" s="1"/>
  <c r="H861"/>
  <c r="L860"/>
  <c r="L859" s="1"/>
  <c r="K860"/>
  <c r="K859" s="1"/>
  <c r="J860"/>
  <c r="J859" s="1"/>
  <c r="I860"/>
  <c r="H856"/>
  <c r="L855"/>
  <c r="L854" s="1"/>
  <c r="K855"/>
  <c r="K854" s="1"/>
  <c r="J855"/>
  <c r="J854" s="1"/>
  <c r="I855"/>
  <c r="I854" s="1"/>
  <c r="I853" s="1"/>
  <c r="H851"/>
  <c r="L849"/>
  <c r="L848" s="1"/>
  <c r="K849"/>
  <c r="K848" s="1"/>
  <c r="J849"/>
  <c r="J848" s="1"/>
  <c r="I848"/>
  <c r="H846"/>
  <c r="L843"/>
  <c r="K843"/>
  <c r="J843"/>
  <c r="I843"/>
  <c r="H841"/>
  <c r="L838"/>
  <c r="K839"/>
  <c r="K838" s="1"/>
  <c r="J839"/>
  <c r="J838" s="1"/>
  <c r="I839"/>
  <c r="I838" s="1"/>
  <c r="H831"/>
  <c r="L830"/>
  <c r="K830"/>
  <c r="J830"/>
  <c r="I830"/>
  <c r="H829"/>
  <c r="L828"/>
  <c r="K828"/>
  <c r="J828"/>
  <c r="I828"/>
  <c r="H826"/>
  <c r="L825"/>
  <c r="L824" s="1"/>
  <c r="K825"/>
  <c r="K824" s="1"/>
  <c r="J825"/>
  <c r="J824" s="1"/>
  <c r="I825"/>
  <c r="I824" s="1"/>
  <c r="H822"/>
  <c r="L821"/>
  <c r="K821"/>
  <c r="K820" s="1"/>
  <c r="K823" s="1"/>
  <c r="J821"/>
  <c r="J820" s="1"/>
  <c r="J819" s="1"/>
  <c r="I821"/>
  <c r="L820"/>
  <c r="L819" s="1"/>
  <c r="H817"/>
  <c r="L816"/>
  <c r="K816"/>
  <c r="J816"/>
  <c r="I816"/>
  <c r="I815" s="1"/>
  <c r="H813"/>
  <c r="L812"/>
  <c r="L811" s="1"/>
  <c r="K812"/>
  <c r="J812"/>
  <c r="J811" s="1"/>
  <c r="I812"/>
  <c r="I811" s="1"/>
  <c r="J1012" l="1"/>
  <c r="I1098"/>
  <c r="H988"/>
  <c r="J986"/>
  <c r="H979"/>
  <c r="H939"/>
  <c r="L938" s="1"/>
  <c r="I1001"/>
  <c r="K827"/>
  <c r="K960"/>
  <c r="H848"/>
  <c r="L847" s="1"/>
  <c r="K847" s="1"/>
  <c r="J847" s="1"/>
  <c r="I847" s="1"/>
  <c r="H847" s="1"/>
  <c r="H812"/>
  <c r="L827"/>
  <c r="J827"/>
  <c r="H830"/>
  <c r="H879"/>
  <c r="H909"/>
  <c r="H915"/>
  <c r="L914" s="1"/>
  <c r="H824"/>
  <c r="L823" s="1"/>
  <c r="H908"/>
  <c r="H972"/>
  <c r="L971" s="1"/>
  <c r="K971" s="1"/>
  <c r="J971" s="1"/>
  <c r="I1105"/>
  <c r="H1105" s="1"/>
  <c r="L1104" s="1"/>
  <c r="K1104" s="1"/>
  <c r="J1104" s="1"/>
  <c r="H1093"/>
  <c r="K819"/>
  <c r="H849"/>
  <c r="H900"/>
  <c r="H961"/>
  <c r="H965"/>
  <c r="H969"/>
  <c r="H1098"/>
  <c r="H930"/>
  <c r="L929" s="1"/>
  <c r="K929" s="1"/>
  <c r="J929" s="1"/>
  <c r="I929"/>
  <c r="J823"/>
  <c r="H828"/>
  <c r="H839"/>
  <c r="H864"/>
  <c r="L863" s="1"/>
  <c r="H868"/>
  <c r="L867" s="1"/>
  <c r="K867" s="1"/>
  <c r="J867" s="1"/>
  <c r="H884"/>
  <c r="H904"/>
  <c r="H920"/>
  <c r="H924"/>
  <c r="L923" s="1"/>
  <c r="K923" s="1"/>
  <c r="J923" s="1"/>
  <c r="H923" s="1"/>
  <c r="L922" s="1"/>
  <c r="K922" s="1"/>
  <c r="J922" s="1"/>
  <c r="H943"/>
  <c r="L942" s="1"/>
  <c r="K942" s="1"/>
  <c r="H947"/>
  <c r="L946" s="1"/>
  <c r="H991"/>
  <c r="H816"/>
  <c r="L815" s="1"/>
  <c r="K815" s="1"/>
  <c r="J815" s="1"/>
  <c r="H815" s="1"/>
  <c r="L814" s="1"/>
  <c r="K814" s="1"/>
  <c r="J814" s="1"/>
  <c r="H821"/>
  <c r="H865"/>
  <c r="H869"/>
  <c r="H875"/>
  <c r="K913"/>
  <c r="H955"/>
  <c r="L954" s="1"/>
  <c r="H1135"/>
  <c r="L1134" s="1"/>
  <c r="K1134" s="1"/>
  <c r="J1134" s="1"/>
  <c r="I1134"/>
  <c r="K811"/>
  <c r="H860"/>
  <c r="H890"/>
  <c r="H918"/>
  <c r="H1052"/>
  <c r="I922"/>
  <c r="H838"/>
  <c r="L837" s="1"/>
  <c r="H843"/>
  <c r="L842" s="1"/>
  <c r="K842" s="1"/>
  <c r="J842" s="1"/>
  <c r="I842" s="1"/>
  <c r="H842" s="1"/>
  <c r="H854"/>
  <c r="L853" s="1"/>
  <c r="K853" s="1"/>
  <c r="J853" s="1"/>
  <c r="H853" s="1"/>
  <c r="L852" s="1"/>
  <c r="K852" s="1"/>
  <c r="J852" s="1"/>
  <c r="H964"/>
  <c r="L963" s="1"/>
  <c r="K963" s="1"/>
  <c r="J963" s="1"/>
  <c r="H968"/>
  <c r="L967" s="1"/>
  <c r="K967" s="1"/>
  <c r="J967" s="1"/>
  <c r="K863"/>
  <c r="H894"/>
  <c r="L893" s="1"/>
  <c r="K893" s="1"/>
  <c r="J893" s="1"/>
  <c r="I893" s="1"/>
  <c r="K1122"/>
  <c r="L1121"/>
  <c r="K1155"/>
  <c r="L1154"/>
  <c r="H1224"/>
  <c r="L1223" s="1"/>
  <c r="K1223" s="1"/>
  <c r="J1223" s="1"/>
  <c r="I1223"/>
  <c r="H1111"/>
  <c r="L1110" s="1"/>
  <c r="K1110" s="1"/>
  <c r="J1110" s="1"/>
  <c r="I1110"/>
  <c r="H1039"/>
  <c r="H811"/>
  <c r="L810" s="1"/>
  <c r="K810" s="1"/>
  <c r="J810" s="1"/>
  <c r="I810" s="1"/>
  <c r="H810" s="1"/>
  <c r="I820"/>
  <c r="I827"/>
  <c r="I883"/>
  <c r="I889"/>
  <c r="J914"/>
  <c r="I917"/>
  <c r="H917" s="1"/>
  <c r="I942"/>
  <c r="J946"/>
  <c r="H946" s="1"/>
  <c r="L945" s="1"/>
  <c r="K945" s="1"/>
  <c r="J945" s="1"/>
  <c r="J960"/>
  <c r="I1231"/>
  <c r="H1232"/>
  <c r="L1231" s="1"/>
  <c r="K1231" s="1"/>
  <c r="J1231" s="1"/>
  <c r="H1080"/>
  <c r="L1079" s="1"/>
  <c r="K1079" s="1"/>
  <c r="J1079" s="1"/>
  <c r="I1079"/>
  <c r="I1154"/>
  <c r="H1013"/>
  <c r="I1012"/>
  <c r="J1310"/>
  <c r="J1302" s="1"/>
  <c r="K1302"/>
  <c r="K1301" s="1"/>
  <c r="H990"/>
  <c r="H1240"/>
  <c r="L1239" s="1"/>
  <c r="H1239" s="1"/>
  <c r="L1238" s="1"/>
  <c r="H855"/>
  <c r="I867"/>
  <c r="H895"/>
  <c r="I945"/>
  <c r="I959"/>
  <c r="I963"/>
  <c r="I967"/>
  <c r="I971"/>
  <c r="H977"/>
  <c r="L976" s="1"/>
  <c r="H976" s="1"/>
  <c r="L975" s="1"/>
  <c r="K975" s="1"/>
  <c r="J975" s="1"/>
  <c r="I975" s="1"/>
  <c r="H975" s="1"/>
  <c r="H1194"/>
  <c r="L1193" s="1"/>
  <c r="I1193"/>
  <c r="I1310"/>
  <c r="H1311"/>
  <c r="H987"/>
  <c r="I986"/>
  <c r="J1064"/>
  <c r="K1063"/>
  <c r="I1238"/>
  <c r="H1183"/>
  <c r="L1139"/>
  <c r="H844"/>
  <c r="K954"/>
  <c r="H973"/>
  <c r="I814"/>
  <c r="H825"/>
  <c r="I852"/>
  <c r="I863"/>
  <c r="I928"/>
  <c r="H931"/>
  <c r="I859"/>
  <c r="I874"/>
  <c r="I878"/>
  <c r="H878" s="1"/>
  <c r="L877" s="1"/>
  <c r="K877" s="1"/>
  <c r="J877" s="1"/>
  <c r="I877" s="1"/>
  <c r="H877" s="1"/>
  <c r="I899"/>
  <c r="I903"/>
  <c r="I907"/>
  <c r="H907" s="1"/>
  <c r="L906" s="1"/>
  <c r="K906" s="1"/>
  <c r="J906" s="1"/>
  <c r="I906" s="1"/>
  <c r="H906" s="1"/>
  <c r="J938"/>
  <c r="H938" s="1"/>
  <c r="L937" s="1"/>
  <c r="L960"/>
  <c r="I993"/>
  <c r="H993" s="1"/>
  <c r="I1121"/>
  <c r="J1205"/>
  <c r="H1089"/>
  <c r="L1088" s="1"/>
  <c r="I1088"/>
  <c r="H1304"/>
  <c r="H1001"/>
  <c r="H1218"/>
  <c r="H1147"/>
  <c r="H1175"/>
  <c r="J1140"/>
  <c r="K1139"/>
  <c r="J1291"/>
  <c r="K1290"/>
  <c r="H809"/>
  <c r="L808"/>
  <c r="K808"/>
  <c r="J808"/>
  <c r="I808"/>
  <c r="H1110" l="1"/>
  <c r="H914"/>
  <c r="L913" s="1"/>
  <c r="I1104"/>
  <c r="H929"/>
  <c r="L928" s="1"/>
  <c r="K928" s="1"/>
  <c r="J928" s="1"/>
  <c r="H928" s="1"/>
  <c r="L927" s="1"/>
  <c r="K927" s="1"/>
  <c r="J927" s="1"/>
  <c r="H963"/>
  <c r="H954"/>
  <c r="L953" s="1"/>
  <c r="K953" s="1"/>
  <c r="J953" s="1"/>
  <c r="I953" s="1"/>
  <c r="H960"/>
  <c r="L959" s="1"/>
  <c r="L958" s="1"/>
  <c r="H814"/>
  <c r="H971"/>
  <c r="H808"/>
  <c r="L807" s="1"/>
  <c r="K807" s="1"/>
  <c r="J807" s="1"/>
  <c r="I807" s="1"/>
  <c r="H807" s="1"/>
  <c r="L806" s="1"/>
  <c r="L805" s="1"/>
  <c r="K1204"/>
  <c r="H967"/>
  <c r="J913"/>
  <c r="H922"/>
  <c r="L862"/>
  <c r="L1204"/>
  <c r="H867"/>
  <c r="H1134"/>
  <c r="I1291"/>
  <c r="J1290"/>
  <c r="J1289" s="1"/>
  <c r="I862"/>
  <c r="I985"/>
  <c r="H986"/>
  <c r="L985" s="1"/>
  <c r="K985" s="1"/>
  <c r="J985" s="1"/>
  <c r="H1104"/>
  <c r="L1103" s="1"/>
  <c r="K1103" s="1"/>
  <c r="J1103" s="1"/>
  <c r="I1103"/>
  <c r="I888"/>
  <c r="H889"/>
  <c r="L888" s="1"/>
  <c r="K888" s="1"/>
  <c r="J888" s="1"/>
  <c r="K959"/>
  <c r="I1205"/>
  <c r="J1204"/>
  <c r="H903"/>
  <c r="L902" s="1"/>
  <c r="K902" s="1"/>
  <c r="J902" s="1"/>
  <c r="I902"/>
  <c r="H852"/>
  <c r="K1238"/>
  <c r="L1237"/>
  <c r="K1193"/>
  <c r="J1193" s="1"/>
  <c r="J1182" s="1"/>
  <c r="I1182" s="1"/>
  <c r="L1182"/>
  <c r="J1301"/>
  <c r="I1301" s="1"/>
  <c r="H1302"/>
  <c r="K1088"/>
  <c r="L1087"/>
  <c r="I927"/>
  <c r="I1064"/>
  <c r="J1063"/>
  <c r="H1310"/>
  <c r="I958"/>
  <c r="I1153"/>
  <c r="H1231"/>
  <c r="I913"/>
  <c r="H913" s="1"/>
  <c r="L912" s="1"/>
  <c r="K912" s="1"/>
  <c r="J912" s="1"/>
  <c r="I912" s="1"/>
  <c r="H912" s="1"/>
  <c r="I819"/>
  <c r="H820"/>
  <c r="J1122"/>
  <c r="K1121"/>
  <c r="J937"/>
  <c r="J863"/>
  <c r="J862" s="1"/>
  <c r="K862"/>
  <c r="I1237"/>
  <c r="I882"/>
  <c r="H883"/>
  <c r="L882" s="1"/>
  <c r="K882" s="1"/>
  <c r="J882" s="1"/>
  <c r="J1155"/>
  <c r="K1154"/>
  <c r="I892"/>
  <c r="H893"/>
  <c r="L892" s="1"/>
  <c r="K892" s="1"/>
  <c r="J892" s="1"/>
  <c r="K837"/>
  <c r="L836"/>
  <c r="H874"/>
  <c r="L873" s="1"/>
  <c r="I873"/>
  <c r="H945"/>
  <c r="H1079"/>
  <c r="L1078" s="1"/>
  <c r="K1078" s="1"/>
  <c r="J1078" s="1"/>
  <c r="I1078"/>
  <c r="I941"/>
  <c r="H942"/>
  <c r="L941" s="1"/>
  <c r="K941" s="1"/>
  <c r="J941" s="1"/>
  <c r="I952"/>
  <c r="H953"/>
  <c r="L952" s="1"/>
  <c r="K952" s="1"/>
  <c r="J952" s="1"/>
  <c r="H859"/>
  <c r="L858" s="1"/>
  <c r="K858" s="1"/>
  <c r="J858" s="1"/>
  <c r="I858"/>
  <c r="J1139"/>
  <c r="I1139" s="1"/>
  <c r="H1139" s="1"/>
  <c r="H1140"/>
  <c r="I1087"/>
  <c r="I1120"/>
  <c r="H899"/>
  <c r="L898" s="1"/>
  <c r="I898"/>
  <c r="I1011"/>
  <c r="H1012"/>
  <c r="L1011" s="1"/>
  <c r="I823"/>
  <c r="H823" s="1"/>
  <c r="H827"/>
  <c r="H1223"/>
  <c r="H803"/>
  <c r="K806" l="1"/>
  <c r="J806" s="1"/>
  <c r="I806" s="1"/>
  <c r="H806" s="1"/>
  <c r="H941"/>
  <c r="H1193"/>
  <c r="H858"/>
  <c r="L857" s="1"/>
  <c r="K857" s="1"/>
  <c r="J857" s="1"/>
  <c r="I857" s="1"/>
  <c r="H857" s="1"/>
  <c r="L936"/>
  <c r="K936" s="1"/>
  <c r="K935" s="1"/>
  <c r="K934" s="1"/>
  <c r="K898"/>
  <c r="L897"/>
  <c r="J837"/>
  <c r="K836"/>
  <c r="I1152"/>
  <c r="H1205"/>
  <c r="I1204"/>
  <c r="H888"/>
  <c r="L887" s="1"/>
  <c r="K887" s="1"/>
  <c r="J887" s="1"/>
  <c r="I887"/>
  <c r="H863"/>
  <c r="K1011"/>
  <c r="J1011" s="1"/>
  <c r="H1011" s="1"/>
  <c r="I1236"/>
  <c r="I897"/>
  <c r="H1078"/>
  <c r="I872"/>
  <c r="J1154"/>
  <c r="H1154" s="1"/>
  <c r="L1153" s="1"/>
  <c r="H1155"/>
  <c r="J1121"/>
  <c r="H1121" s="1"/>
  <c r="L1120" s="1"/>
  <c r="K1120" s="1"/>
  <c r="J1120" s="1"/>
  <c r="H1120" s="1"/>
  <c r="H1122"/>
  <c r="I818"/>
  <c r="H819"/>
  <c r="L818" s="1"/>
  <c r="K818" s="1"/>
  <c r="J818" s="1"/>
  <c r="H902"/>
  <c r="H862"/>
  <c r="J1088"/>
  <c r="K1087"/>
  <c r="I1300"/>
  <c r="H1301"/>
  <c r="L1300" s="1"/>
  <c r="K1300" s="1"/>
  <c r="J1300" s="1"/>
  <c r="J1238"/>
  <c r="K1237"/>
  <c r="H1103"/>
  <c r="K805"/>
  <c r="J805" s="1"/>
  <c r="I805" s="1"/>
  <c r="L804"/>
  <c r="L802" s="1"/>
  <c r="I1086"/>
  <c r="K873"/>
  <c r="L872"/>
  <c r="I937"/>
  <c r="H937" s="1"/>
  <c r="J936"/>
  <c r="J935" s="1"/>
  <c r="H952"/>
  <c r="L951" s="1"/>
  <c r="K951" s="1"/>
  <c r="J951" s="1"/>
  <c r="I951"/>
  <c r="H892"/>
  <c r="H882"/>
  <c r="L881" s="1"/>
  <c r="K881" s="1"/>
  <c r="J881" s="1"/>
  <c r="I881"/>
  <c r="I957"/>
  <c r="H1064"/>
  <c r="I1063"/>
  <c r="H927"/>
  <c r="L926" s="1"/>
  <c r="K926" s="1"/>
  <c r="J926" s="1"/>
  <c r="I926"/>
  <c r="K1182"/>
  <c r="H1182" s="1"/>
  <c r="J959"/>
  <c r="K958"/>
  <c r="H985"/>
  <c r="L984" s="1"/>
  <c r="I984"/>
  <c r="I1290"/>
  <c r="H1291"/>
  <c r="H801"/>
  <c r="I800"/>
  <c r="L799"/>
  <c r="L798" s="1"/>
  <c r="K799"/>
  <c r="K798" s="1"/>
  <c r="J799"/>
  <c r="L835" l="1"/>
  <c r="K835"/>
  <c r="J798"/>
  <c r="H818"/>
  <c r="L1119"/>
  <c r="K1119" s="1"/>
  <c r="J1119" s="1"/>
  <c r="I1119" s="1"/>
  <c r="I886"/>
  <c r="H887"/>
  <c r="L886" s="1"/>
  <c r="I1151"/>
  <c r="K984"/>
  <c r="J984" s="1"/>
  <c r="H984" s="1"/>
  <c r="L983"/>
  <c r="H926"/>
  <c r="H881"/>
  <c r="I936"/>
  <c r="J934"/>
  <c r="K933"/>
  <c r="J1237"/>
  <c r="H1237" s="1"/>
  <c r="L1236" s="1"/>
  <c r="K1236" s="1"/>
  <c r="J1236" s="1"/>
  <c r="H1236" s="1"/>
  <c r="H1238"/>
  <c r="J1087"/>
  <c r="H1087" s="1"/>
  <c r="L1086" s="1"/>
  <c r="K1086" s="1"/>
  <c r="J1086" s="1"/>
  <c r="H1086" s="1"/>
  <c r="H1088"/>
  <c r="I837"/>
  <c r="J836"/>
  <c r="J835" s="1"/>
  <c r="K1153"/>
  <c r="L1152"/>
  <c r="H1204"/>
  <c r="L1203" s="1"/>
  <c r="K1203" s="1"/>
  <c r="J1203" s="1"/>
  <c r="I1203"/>
  <c r="I950"/>
  <c r="H951"/>
  <c r="L950" s="1"/>
  <c r="H805"/>
  <c r="I804"/>
  <c r="J873"/>
  <c r="K872"/>
  <c r="I799"/>
  <c r="H799" s="1"/>
  <c r="H800"/>
  <c r="I1289"/>
  <c r="H1290"/>
  <c r="L1289" s="1"/>
  <c r="J958"/>
  <c r="H958" s="1"/>
  <c r="L957" s="1"/>
  <c r="K957" s="1"/>
  <c r="J957" s="1"/>
  <c r="H957" s="1"/>
  <c r="H959"/>
  <c r="I1062"/>
  <c r="H1063"/>
  <c r="L1062" s="1"/>
  <c r="K1062" s="1"/>
  <c r="K804"/>
  <c r="J804" s="1"/>
  <c r="H1300"/>
  <c r="L1299" s="1"/>
  <c r="K1299" s="1"/>
  <c r="J1299" s="1"/>
  <c r="J1298" s="1"/>
  <c r="I1299"/>
  <c r="I871"/>
  <c r="J898"/>
  <c r="K897"/>
  <c r="J1288"/>
  <c r="K797"/>
  <c r="J797" s="1"/>
  <c r="J933" l="1"/>
  <c r="H837"/>
  <c r="I836"/>
  <c r="J1062"/>
  <c r="H1062" s="1"/>
  <c r="L1061" s="1"/>
  <c r="K1061"/>
  <c r="K1289"/>
  <c r="H1289" s="1"/>
  <c r="L1288"/>
  <c r="H804"/>
  <c r="I802"/>
  <c r="K950"/>
  <c r="L1038"/>
  <c r="J1038" s="1"/>
  <c r="K983"/>
  <c r="J983" s="1"/>
  <c r="I983" s="1"/>
  <c r="H983" s="1"/>
  <c r="K886"/>
  <c r="I1298"/>
  <c r="H1299"/>
  <c r="L1298" s="1"/>
  <c r="I1202"/>
  <c r="H1203"/>
  <c r="L1202" s="1"/>
  <c r="K1202" s="1"/>
  <c r="J1202" s="1"/>
  <c r="J1153"/>
  <c r="K1152"/>
  <c r="I935"/>
  <c r="H936"/>
  <c r="L935" s="1"/>
  <c r="I1061"/>
  <c r="I1288"/>
  <c r="J872"/>
  <c r="H872" s="1"/>
  <c r="L871" s="1"/>
  <c r="K871" s="1"/>
  <c r="J871" s="1"/>
  <c r="H871" s="1"/>
  <c r="H873"/>
  <c r="J897"/>
  <c r="H897" s="1"/>
  <c r="H898"/>
  <c r="K802"/>
  <c r="J802" s="1"/>
  <c r="I1118"/>
  <c r="H1119"/>
  <c r="L1118" s="1"/>
  <c r="K1118" s="1"/>
  <c r="J1287"/>
  <c r="H796"/>
  <c r="H795"/>
  <c r="L794"/>
  <c r="L793" s="1"/>
  <c r="K794"/>
  <c r="K793" s="1"/>
  <c r="J794"/>
  <c r="J793" s="1"/>
  <c r="I794"/>
  <c r="I793" s="1"/>
  <c r="K791"/>
  <c r="H791"/>
  <c r="H784"/>
  <c r="L783"/>
  <c r="L782" s="1"/>
  <c r="K783"/>
  <c r="J783"/>
  <c r="I783"/>
  <c r="I782" s="1"/>
  <c r="I781" s="1"/>
  <c r="H780"/>
  <c r="L779"/>
  <c r="K779"/>
  <c r="K778" s="1"/>
  <c r="J779"/>
  <c r="I779"/>
  <c r="I778" s="1"/>
  <c r="H776"/>
  <c r="L775"/>
  <c r="K775"/>
  <c r="K774" s="1"/>
  <c r="J775"/>
  <c r="J774" s="1"/>
  <c r="I775"/>
  <c r="L774"/>
  <c r="H772"/>
  <c r="L771"/>
  <c r="L770" s="1"/>
  <c r="K771"/>
  <c r="K770" s="1"/>
  <c r="J771"/>
  <c r="J770" s="1"/>
  <c r="I771"/>
  <c r="H766"/>
  <c r="L765"/>
  <c r="L764" s="1"/>
  <c r="K765"/>
  <c r="K764" s="1"/>
  <c r="J765"/>
  <c r="J764" s="1"/>
  <c r="I765"/>
  <c r="I764" s="1"/>
  <c r="H761"/>
  <c r="L760"/>
  <c r="L759" s="1"/>
  <c r="K760"/>
  <c r="K759" s="1"/>
  <c r="J760"/>
  <c r="J759" s="1"/>
  <c r="I760"/>
  <c r="I759" s="1"/>
  <c r="H756"/>
  <c r="L755"/>
  <c r="K755"/>
  <c r="K754" s="1"/>
  <c r="J755"/>
  <c r="J754" s="1"/>
  <c r="I755"/>
  <c r="L754"/>
  <c r="H752"/>
  <c r="L751"/>
  <c r="L750" s="1"/>
  <c r="K751"/>
  <c r="K750" s="1"/>
  <c r="J751"/>
  <c r="J750" s="1"/>
  <c r="I751"/>
  <c r="H747"/>
  <c r="L746"/>
  <c r="L745" s="1"/>
  <c r="K746"/>
  <c r="J746"/>
  <c r="I746"/>
  <c r="H743"/>
  <c r="H742"/>
  <c r="L741"/>
  <c r="L740" s="1"/>
  <c r="K741"/>
  <c r="J741"/>
  <c r="J740" s="1"/>
  <c r="I741"/>
  <c r="H738"/>
  <c r="H737"/>
  <c r="L736"/>
  <c r="L735" s="1"/>
  <c r="K736"/>
  <c r="K735" s="1"/>
  <c r="J736"/>
  <c r="J735" s="1"/>
  <c r="I736"/>
  <c r="I735" s="1"/>
  <c r="H733"/>
  <c r="L732"/>
  <c r="L731" s="1"/>
  <c r="K732"/>
  <c r="K731" s="1"/>
  <c r="J732"/>
  <c r="J731" s="1"/>
  <c r="I732"/>
  <c r="I731" s="1"/>
  <c r="H730"/>
  <c r="L729"/>
  <c r="L728" s="1"/>
  <c r="K729"/>
  <c r="K728" s="1"/>
  <c r="J729"/>
  <c r="J728" s="1"/>
  <c r="I729"/>
  <c r="I723"/>
  <c r="L722"/>
  <c r="K722"/>
  <c r="J722"/>
  <c r="I716"/>
  <c r="L715"/>
  <c r="K715"/>
  <c r="J715"/>
  <c r="J714" s="1"/>
  <c r="H708"/>
  <c r="L707"/>
  <c r="K707"/>
  <c r="J707"/>
  <c r="I707"/>
  <c r="H706"/>
  <c r="L705"/>
  <c r="K705"/>
  <c r="J705"/>
  <c r="I705"/>
  <c r="I703"/>
  <c r="L702"/>
  <c r="K702"/>
  <c r="K701" s="1"/>
  <c r="J702"/>
  <c r="J701" s="1"/>
  <c r="L701"/>
  <c r="H696"/>
  <c r="L695"/>
  <c r="L694" s="1"/>
  <c r="K695"/>
  <c r="K694" s="1"/>
  <c r="J695"/>
  <c r="J694" s="1"/>
  <c r="I695"/>
  <c r="H691"/>
  <c r="H690"/>
  <c r="L689"/>
  <c r="L688" s="1"/>
  <c r="K689"/>
  <c r="K688" s="1"/>
  <c r="J689"/>
  <c r="J688" s="1"/>
  <c r="I689"/>
  <c r="I688" s="1"/>
  <c r="H687"/>
  <c r="H686"/>
  <c r="L685"/>
  <c r="L684" s="1"/>
  <c r="K685"/>
  <c r="K684" s="1"/>
  <c r="J685"/>
  <c r="J684" s="1"/>
  <c r="I685"/>
  <c r="I684" s="1"/>
  <c r="H682"/>
  <c r="H681"/>
  <c r="L680"/>
  <c r="L679" s="1"/>
  <c r="K680"/>
  <c r="J680"/>
  <c r="J679" s="1"/>
  <c r="I679"/>
  <c r="K679"/>
  <c r="H675"/>
  <c r="L674"/>
  <c r="K674"/>
  <c r="J674"/>
  <c r="I674"/>
  <c r="H671"/>
  <c r="H670"/>
  <c r="L669"/>
  <c r="L668" s="1"/>
  <c r="K669"/>
  <c r="K668" s="1"/>
  <c r="J669"/>
  <c r="J668" s="1"/>
  <c r="I669"/>
  <c r="I668" s="1"/>
  <c r="I667"/>
  <c r="H666"/>
  <c r="L665"/>
  <c r="L664" s="1"/>
  <c r="K665"/>
  <c r="K664" s="1"/>
  <c r="J665"/>
  <c r="J664" s="1"/>
  <c r="H662"/>
  <c r="L661"/>
  <c r="L660" s="1"/>
  <c r="K661"/>
  <c r="K660" s="1"/>
  <c r="J661"/>
  <c r="J660" s="1"/>
  <c r="H656"/>
  <c r="L655"/>
  <c r="K655"/>
  <c r="J655"/>
  <c r="I655"/>
  <c r="H653"/>
  <c r="L652"/>
  <c r="K652"/>
  <c r="J652"/>
  <c r="I652"/>
  <c r="I651" s="1"/>
  <c r="I650"/>
  <c r="L649"/>
  <c r="K649"/>
  <c r="J649"/>
  <c r="H648"/>
  <c r="L647"/>
  <c r="L646" s="1"/>
  <c r="K647"/>
  <c r="J647"/>
  <c r="I647"/>
  <c r="I646" s="1"/>
  <c r="H783" l="1"/>
  <c r="I702"/>
  <c r="H703"/>
  <c r="H655"/>
  <c r="L654" s="1"/>
  <c r="K654" s="1"/>
  <c r="J654" s="1"/>
  <c r="I654" s="1"/>
  <c r="H654" s="1"/>
  <c r="I665"/>
  <c r="H689"/>
  <c r="J704"/>
  <c r="J700" s="1"/>
  <c r="H702"/>
  <c r="K659"/>
  <c r="J659"/>
  <c r="H705"/>
  <c r="L704"/>
  <c r="L700" s="1"/>
  <c r="H793"/>
  <c r="L792" s="1"/>
  <c r="H680"/>
  <c r="I722"/>
  <c r="H722" s="1"/>
  <c r="L721" s="1"/>
  <c r="K721" s="1"/>
  <c r="J721" s="1"/>
  <c r="H723"/>
  <c r="H771"/>
  <c r="H741"/>
  <c r="H760"/>
  <c r="H647"/>
  <c r="H652"/>
  <c r="L651" s="1"/>
  <c r="K651" s="1"/>
  <c r="J651" s="1"/>
  <c r="H661"/>
  <c r="H665"/>
  <c r="H669"/>
  <c r="H674"/>
  <c r="L673" s="1"/>
  <c r="H685"/>
  <c r="H731"/>
  <c r="H746"/>
  <c r="H764"/>
  <c r="L763" s="1"/>
  <c r="K763" s="1"/>
  <c r="J763" s="1"/>
  <c r="H775"/>
  <c r="H779"/>
  <c r="L778" s="1"/>
  <c r="K678"/>
  <c r="H695"/>
  <c r="H707"/>
  <c r="H755"/>
  <c r="K782"/>
  <c r="J782" s="1"/>
  <c r="H782" s="1"/>
  <c r="L781" s="1"/>
  <c r="K781" s="1"/>
  <c r="J781" s="1"/>
  <c r="H781" s="1"/>
  <c r="I673"/>
  <c r="H688"/>
  <c r="K704"/>
  <c r="K700" s="1"/>
  <c r="H729"/>
  <c r="H751"/>
  <c r="I763"/>
  <c r="I762" s="1"/>
  <c r="K673"/>
  <c r="L672"/>
  <c r="H679"/>
  <c r="J678"/>
  <c r="K792"/>
  <c r="L790"/>
  <c r="K646"/>
  <c r="L645"/>
  <c r="H668"/>
  <c r="H684"/>
  <c r="L659"/>
  <c r="L678"/>
  <c r="H735"/>
  <c r="L734" s="1"/>
  <c r="K734" s="1"/>
  <c r="J734" s="1"/>
  <c r="I734" s="1"/>
  <c r="H734" s="1"/>
  <c r="H759"/>
  <c r="L758" s="1"/>
  <c r="K758" s="1"/>
  <c r="J758" s="1"/>
  <c r="I758" s="1"/>
  <c r="K1298"/>
  <c r="K1297" s="1"/>
  <c r="J1297" s="1"/>
  <c r="J1286" s="1"/>
  <c r="L1297"/>
  <c r="J950"/>
  <c r="H950" s="1"/>
  <c r="H836"/>
  <c r="I835"/>
  <c r="H651"/>
  <c r="H667"/>
  <c r="K740"/>
  <c r="I770"/>
  <c r="I774"/>
  <c r="H774" s="1"/>
  <c r="L773" s="1"/>
  <c r="K773" s="1"/>
  <c r="J773" s="1"/>
  <c r="I773" s="1"/>
  <c r="H773" s="1"/>
  <c r="J778"/>
  <c r="I934"/>
  <c r="H935"/>
  <c r="L934" s="1"/>
  <c r="J1152"/>
  <c r="H1152" s="1"/>
  <c r="L1151" s="1"/>
  <c r="K1151" s="1"/>
  <c r="J1151" s="1"/>
  <c r="H1151" s="1"/>
  <c r="H1153"/>
  <c r="I1297"/>
  <c r="J886"/>
  <c r="H886" s="1"/>
  <c r="H802"/>
  <c r="I798"/>
  <c r="J1061"/>
  <c r="H1061" s="1"/>
  <c r="L1060" s="1"/>
  <c r="K1060" s="1"/>
  <c r="J1060" s="1"/>
  <c r="H765"/>
  <c r="H794"/>
  <c r="J1118"/>
  <c r="H1118" s="1"/>
  <c r="I1287"/>
  <c r="H732"/>
  <c r="H736"/>
  <c r="I745"/>
  <c r="I649"/>
  <c r="H649" s="1"/>
  <c r="H650"/>
  <c r="I660"/>
  <c r="I664"/>
  <c r="H664" s="1"/>
  <c r="I672"/>
  <c r="I678"/>
  <c r="I694"/>
  <c r="I701"/>
  <c r="H701" s="1"/>
  <c r="I704"/>
  <c r="I715"/>
  <c r="H715" s="1"/>
  <c r="L714" s="1"/>
  <c r="K714" s="1"/>
  <c r="H716"/>
  <c r="I728"/>
  <c r="H728" s="1"/>
  <c r="L727" s="1"/>
  <c r="I740"/>
  <c r="H740" s="1"/>
  <c r="L739" s="1"/>
  <c r="K739" s="1"/>
  <c r="J739" s="1"/>
  <c r="I739" s="1"/>
  <c r="H739" s="1"/>
  <c r="K745"/>
  <c r="J745" s="1"/>
  <c r="I750"/>
  <c r="H750" s="1"/>
  <c r="L749" s="1"/>
  <c r="I754"/>
  <c r="H754" s="1"/>
  <c r="L753" s="1"/>
  <c r="K753" s="1"/>
  <c r="J753" s="1"/>
  <c r="I753" s="1"/>
  <c r="H753" s="1"/>
  <c r="I1117"/>
  <c r="I1060"/>
  <c r="H1202"/>
  <c r="I1038"/>
  <c r="J1037"/>
  <c r="J1010" s="1"/>
  <c r="K1288"/>
  <c r="H1288" s="1"/>
  <c r="L1287" s="1"/>
  <c r="K1287" s="1"/>
  <c r="H642"/>
  <c r="L641"/>
  <c r="L640" s="1"/>
  <c r="K641"/>
  <c r="K640" s="1"/>
  <c r="J641"/>
  <c r="J640" s="1"/>
  <c r="I641"/>
  <c r="H638"/>
  <c r="L637"/>
  <c r="K637"/>
  <c r="K636" s="1"/>
  <c r="J637"/>
  <c r="J636" s="1"/>
  <c r="I637"/>
  <c r="L636"/>
  <c r="L633"/>
  <c r="L632" s="1"/>
  <c r="K633"/>
  <c r="K632" s="1"/>
  <c r="J633"/>
  <c r="J632" s="1"/>
  <c r="H628"/>
  <c r="L627"/>
  <c r="L626" s="1"/>
  <c r="K627"/>
  <c r="K626" s="1"/>
  <c r="J627"/>
  <c r="J626" s="1"/>
  <c r="J625" s="1"/>
  <c r="I627"/>
  <c r="H624"/>
  <c r="L623"/>
  <c r="L622" s="1"/>
  <c r="K623"/>
  <c r="K622" s="1"/>
  <c r="J623"/>
  <c r="J622" s="1"/>
  <c r="I623"/>
  <c r="I620"/>
  <c r="L619"/>
  <c r="L618" s="1"/>
  <c r="K619"/>
  <c r="K618" s="1"/>
  <c r="J619"/>
  <c r="J618" s="1"/>
  <c r="I617"/>
  <c r="L616"/>
  <c r="L615" s="1"/>
  <c r="K616"/>
  <c r="K615" s="1"/>
  <c r="J616"/>
  <c r="J615" s="1"/>
  <c r="J614" s="1"/>
  <c r="H610"/>
  <c r="L609"/>
  <c r="L608" s="1"/>
  <c r="K609"/>
  <c r="K608" s="1"/>
  <c r="J609"/>
  <c r="J608" s="1"/>
  <c r="I609"/>
  <c r="I608" s="1"/>
  <c r="H606"/>
  <c r="L605"/>
  <c r="K605"/>
  <c r="K604" s="1"/>
  <c r="J605"/>
  <c r="J604" s="1"/>
  <c r="I605"/>
  <c r="L604"/>
  <c r="H602"/>
  <c r="L601"/>
  <c r="K601"/>
  <c r="J601"/>
  <c r="J600" s="1"/>
  <c r="I601"/>
  <c r="I600" s="1"/>
  <c r="L600"/>
  <c r="H598"/>
  <c r="L597"/>
  <c r="L596" s="1"/>
  <c r="K597"/>
  <c r="K596" s="1"/>
  <c r="J597"/>
  <c r="J596" s="1"/>
  <c r="I597"/>
  <c r="I594"/>
  <c r="L593"/>
  <c r="K593"/>
  <c r="J593"/>
  <c r="I591"/>
  <c r="L590"/>
  <c r="L589" s="1"/>
  <c r="K590"/>
  <c r="K589" s="1"/>
  <c r="J590"/>
  <c r="I590"/>
  <c r="H586"/>
  <c r="L585"/>
  <c r="K585"/>
  <c r="K584" s="1"/>
  <c r="J585"/>
  <c r="I585"/>
  <c r="H581"/>
  <c r="L580"/>
  <c r="K580"/>
  <c r="J580"/>
  <c r="I580"/>
  <c r="H578"/>
  <c r="L577"/>
  <c r="K577"/>
  <c r="J577"/>
  <c r="I577"/>
  <c r="H575"/>
  <c r="L574"/>
  <c r="K574"/>
  <c r="J574"/>
  <c r="I574"/>
  <c r="I573" s="1"/>
  <c r="H572"/>
  <c r="L571"/>
  <c r="K571"/>
  <c r="J571"/>
  <c r="I571"/>
  <c r="I570" s="1"/>
  <c r="H569"/>
  <c r="L568"/>
  <c r="L567" s="1"/>
  <c r="K568"/>
  <c r="J568"/>
  <c r="I568"/>
  <c r="I567" s="1"/>
  <c r="H563"/>
  <c r="L562"/>
  <c r="K562"/>
  <c r="J562"/>
  <c r="I562"/>
  <c r="H561"/>
  <c r="L560"/>
  <c r="K560"/>
  <c r="K559" s="1"/>
  <c r="J560"/>
  <c r="J559" s="1"/>
  <c r="I560"/>
  <c r="L559"/>
  <c r="H557"/>
  <c r="L556"/>
  <c r="K556"/>
  <c r="J556"/>
  <c r="I556"/>
  <c r="H555"/>
  <c r="L554"/>
  <c r="K554"/>
  <c r="K553" s="1"/>
  <c r="J554"/>
  <c r="J553" s="1"/>
  <c r="I554"/>
  <c r="L553"/>
  <c r="H551"/>
  <c r="L550"/>
  <c r="K550"/>
  <c r="J550"/>
  <c r="I550"/>
  <c r="H549"/>
  <c r="L548"/>
  <c r="L547" s="1"/>
  <c r="K548"/>
  <c r="K547" s="1"/>
  <c r="J548"/>
  <c r="J547" s="1"/>
  <c r="J546" s="1"/>
  <c r="I548"/>
  <c r="I547" s="1"/>
  <c r="H543"/>
  <c r="L542"/>
  <c r="L541" s="1"/>
  <c r="K542"/>
  <c r="K541" s="1"/>
  <c r="J542"/>
  <c r="J541" s="1"/>
  <c r="I542"/>
  <c r="I541" s="1"/>
  <c r="H537"/>
  <c r="L536"/>
  <c r="L535" s="1"/>
  <c r="K536"/>
  <c r="K535" s="1"/>
  <c r="J536"/>
  <c r="J535" s="1"/>
  <c r="I536"/>
  <c r="H533"/>
  <c r="L532"/>
  <c r="L531" s="1"/>
  <c r="K532"/>
  <c r="K531" s="1"/>
  <c r="J532"/>
  <c r="J531" s="1"/>
  <c r="I532"/>
  <c r="H521"/>
  <c r="L520"/>
  <c r="K520"/>
  <c r="K519" s="1"/>
  <c r="J520"/>
  <c r="I520"/>
  <c r="H517"/>
  <c r="L516"/>
  <c r="K516"/>
  <c r="J516"/>
  <c r="I516"/>
  <c r="L515"/>
  <c r="H513"/>
  <c r="L512"/>
  <c r="K512"/>
  <c r="J512"/>
  <c r="I512"/>
  <c r="I510"/>
  <c r="L509"/>
  <c r="K509"/>
  <c r="J509"/>
  <c r="H503"/>
  <c r="L502"/>
  <c r="L501" s="1"/>
  <c r="K502"/>
  <c r="K501" s="1"/>
  <c r="J502"/>
  <c r="J501" s="1"/>
  <c r="I502"/>
  <c r="I498"/>
  <c r="L497"/>
  <c r="L496" s="1"/>
  <c r="K497"/>
  <c r="K496" s="1"/>
  <c r="J497"/>
  <c r="J496" s="1"/>
  <c r="H485"/>
  <c r="L484"/>
  <c r="L483" s="1"/>
  <c r="K484"/>
  <c r="J484"/>
  <c r="J483" s="1"/>
  <c r="I484"/>
  <c r="I483" s="1"/>
  <c r="I482" s="1"/>
  <c r="H481"/>
  <c r="L480"/>
  <c r="K480"/>
  <c r="K479" s="1"/>
  <c r="J480"/>
  <c r="I480"/>
  <c r="I479" s="1"/>
  <c r="I477"/>
  <c r="L476"/>
  <c r="L475" s="1"/>
  <c r="K476"/>
  <c r="K475" s="1"/>
  <c r="J476"/>
  <c r="J475" s="1"/>
  <c r="H473"/>
  <c r="I472"/>
  <c r="H471"/>
  <c r="L470"/>
  <c r="L469" s="1"/>
  <c r="K470"/>
  <c r="K469" s="1"/>
  <c r="J470"/>
  <c r="J469" s="1"/>
  <c r="H468"/>
  <c r="H467"/>
  <c r="L466"/>
  <c r="L465" s="1"/>
  <c r="K466"/>
  <c r="K465" s="1"/>
  <c r="J466"/>
  <c r="J465" s="1"/>
  <c r="I466"/>
  <c r="I465" s="1"/>
  <c r="H463"/>
  <c r="H462"/>
  <c r="L461"/>
  <c r="K461"/>
  <c r="J461"/>
  <c r="H456"/>
  <c r="L455"/>
  <c r="L454" s="1"/>
  <c r="K455"/>
  <c r="J455"/>
  <c r="J454" s="1"/>
  <c r="I455"/>
  <c r="I454" s="1"/>
  <c r="I453" s="1"/>
  <c r="H452"/>
  <c r="L451"/>
  <c r="L450" s="1"/>
  <c r="K451"/>
  <c r="J451"/>
  <c r="J450" s="1"/>
  <c r="I451"/>
  <c r="I450" s="1"/>
  <c r="H448"/>
  <c r="L447"/>
  <c r="L446" s="1"/>
  <c r="K447"/>
  <c r="J447"/>
  <c r="I447"/>
  <c r="I446" s="1"/>
  <c r="I445" s="1"/>
  <c r="H444"/>
  <c r="K443"/>
  <c r="K442" s="1"/>
  <c r="L440"/>
  <c r="K440"/>
  <c r="J440"/>
  <c r="I440"/>
  <c r="H439"/>
  <c r="H438"/>
  <c r="L437"/>
  <c r="L436" s="1"/>
  <c r="K437"/>
  <c r="K436" s="1"/>
  <c r="J437"/>
  <c r="J436" s="1"/>
  <c r="I437"/>
  <c r="I436" s="1"/>
  <c r="H434"/>
  <c r="H433"/>
  <c r="H432"/>
  <c r="L431" s="1"/>
  <c r="K431" s="1"/>
  <c r="J431" s="1"/>
  <c r="I431" s="1"/>
  <c r="H431" s="1"/>
  <c r="L430" s="1"/>
  <c r="K429"/>
  <c r="L428"/>
  <c r="J428"/>
  <c r="I428"/>
  <c r="I425"/>
  <c r="L424"/>
  <c r="K424"/>
  <c r="J424"/>
  <c r="K421"/>
  <c r="L420"/>
  <c r="J420"/>
  <c r="I420"/>
  <c r="I419" s="1"/>
  <c r="I418" s="1"/>
  <c r="I417"/>
  <c r="I416"/>
  <c r="L415"/>
  <c r="L414" s="1"/>
  <c r="K415"/>
  <c r="K414" s="1"/>
  <c r="J415"/>
  <c r="J414" s="1"/>
  <c r="I410"/>
  <c r="L409"/>
  <c r="K409"/>
  <c r="J409"/>
  <c r="H406"/>
  <c r="L405"/>
  <c r="K405"/>
  <c r="K404" s="1"/>
  <c r="J405"/>
  <c r="I405"/>
  <c r="I404" s="1"/>
  <c r="I403" s="1"/>
  <c r="I402" s="1"/>
  <c r="I401"/>
  <c r="H401" s="1"/>
  <c r="L400"/>
  <c r="K400"/>
  <c r="J400"/>
  <c r="H399"/>
  <c r="L398"/>
  <c r="K398"/>
  <c r="J398"/>
  <c r="I398"/>
  <c r="I397" s="1"/>
  <c r="K395"/>
  <c r="L394"/>
  <c r="J394"/>
  <c r="I394"/>
  <c r="H393"/>
  <c r="L392"/>
  <c r="K392"/>
  <c r="K391" s="1"/>
  <c r="J392"/>
  <c r="I392"/>
  <c r="I389"/>
  <c r="L388"/>
  <c r="K388"/>
  <c r="J388"/>
  <c r="H383"/>
  <c r="L382"/>
  <c r="K382"/>
  <c r="J382"/>
  <c r="I382"/>
  <c r="H381"/>
  <c r="L380"/>
  <c r="K380"/>
  <c r="J380"/>
  <c r="I380"/>
  <c r="H378"/>
  <c r="L377"/>
  <c r="L376" s="1"/>
  <c r="K377"/>
  <c r="K376" s="1"/>
  <c r="J377"/>
  <c r="J376" s="1"/>
  <c r="I377"/>
  <c r="I376" s="1"/>
  <c r="H372"/>
  <c r="I371"/>
  <c r="L370"/>
  <c r="L368" s="1"/>
  <c r="K370"/>
  <c r="K369" s="1"/>
  <c r="J370"/>
  <c r="J369" s="1"/>
  <c r="H365"/>
  <c r="L364"/>
  <c r="L363" s="1"/>
  <c r="K364"/>
  <c r="K363" s="1"/>
  <c r="J364"/>
  <c r="J363" s="1"/>
  <c r="I364"/>
  <c r="H361"/>
  <c r="L360"/>
  <c r="L359" s="1"/>
  <c r="K360"/>
  <c r="K359" s="1"/>
  <c r="J360"/>
  <c r="J359" s="1"/>
  <c r="I360"/>
  <c r="H357"/>
  <c r="L356"/>
  <c r="K356"/>
  <c r="J356"/>
  <c r="I356"/>
  <c r="H353"/>
  <c r="H352"/>
  <c r="L351"/>
  <c r="L350" s="1"/>
  <c r="K351"/>
  <c r="K350" s="1"/>
  <c r="J351"/>
  <c r="I351"/>
  <c r="I350" s="1"/>
  <c r="I349" s="1"/>
  <c r="H348"/>
  <c r="L347"/>
  <c r="K347"/>
  <c r="K346" s="1"/>
  <c r="J347"/>
  <c r="I347"/>
  <c r="I346" s="1"/>
  <c r="I345"/>
  <c r="L344"/>
  <c r="K344"/>
  <c r="J344"/>
  <c r="H340"/>
  <c r="L339"/>
  <c r="K339"/>
  <c r="K338" s="1"/>
  <c r="K337" s="1"/>
  <c r="J339"/>
  <c r="J338" s="1"/>
  <c r="J337" s="1"/>
  <c r="I339"/>
  <c r="L338"/>
  <c r="L337" s="1"/>
  <c r="H336"/>
  <c r="L335"/>
  <c r="L334" s="1"/>
  <c r="K335"/>
  <c r="K334" s="1"/>
  <c r="J335"/>
  <c r="J334" s="1"/>
  <c r="I335"/>
  <c r="H332"/>
  <c r="L331"/>
  <c r="L330" s="1"/>
  <c r="J331"/>
  <c r="I331"/>
  <c r="I330" s="1"/>
  <c r="K330"/>
  <c r="I400" l="1"/>
  <c r="H778"/>
  <c r="L777" s="1"/>
  <c r="K777" s="1"/>
  <c r="L1117"/>
  <c r="L369"/>
  <c r="H745"/>
  <c r="L744" s="1"/>
  <c r="K1286"/>
  <c r="I370"/>
  <c r="I368" s="1"/>
  <c r="H371"/>
  <c r="I721"/>
  <c r="I720" s="1"/>
  <c r="H395"/>
  <c r="J589"/>
  <c r="J368"/>
  <c r="J391"/>
  <c r="H763"/>
  <c r="L762" s="1"/>
  <c r="K762" s="1"/>
  <c r="J762" s="1"/>
  <c r="K483"/>
  <c r="H483" s="1"/>
  <c r="L482" s="1"/>
  <c r="K482" s="1"/>
  <c r="J482" s="1"/>
  <c r="H482" s="1"/>
  <c r="J379"/>
  <c r="J375" s="1"/>
  <c r="K394"/>
  <c r="H394" s="1"/>
  <c r="I396"/>
  <c r="K450"/>
  <c r="H450" s="1"/>
  <c r="L449" s="1"/>
  <c r="K449" s="1"/>
  <c r="J449" s="1"/>
  <c r="I509"/>
  <c r="I508" s="1"/>
  <c r="J479"/>
  <c r="K515"/>
  <c r="J519"/>
  <c r="H704"/>
  <c r="H429"/>
  <c r="H440"/>
  <c r="H455"/>
  <c r="K454"/>
  <c r="H454" s="1"/>
  <c r="L453" s="1"/>
  <c r="K453" s="1"/>
  <c r="J453" s="1"/>
  <c r="H453" s="1"/>
  <c r="I497"/>
  <c r="H497" s="1"/>
  <c r="H498"/>
  <c r="H510"/>
  <c r="H516"/>
  <c r="K567"/>
  <c r="J567" s="1"/>
  <c r="L379"/>
  <c r="H392"/>
  <c r="L391" s="1"/>
  <c r="L390" s="1"/>
  <c r="H405"/>
  <c r="L404" s="1"/>
  <c r="I409"/>
  <c r="H409" s="1"/>
  <c r="L408" s="1"/>
  <c r="K408" s="1"/>
  <c r="J408" s="1"/>
  <c r="H410"/>
  <c r="I424"/>
  <c r="H425"/>
  <c r="K428"/>
  <c r="H428" s="1"/>
  <c r="L427" s="1"/>
  <c r="K427" s="1"/>
  <c r="K426" s="1"/>
  <c r="H536"/>
  <c r="H590"/>
  <c r="K600"/>
  <c r="H600" s="1"/>
  <c r="L599" s="1"/>
  <c r="K599" s="1"/>
  <c r="J599" s="1"/>
  <c r="J515"/>
  <c r="H571"/>
  <c r="L570" s="1"/>
  <c r="K570" s="1"/>
  <c r="J570" s="1"/>
  <c r="H570" s="1"/>
  <c r="K379"/>
  <c r="K375" s="1"/>
  <c r="H447"/>
  <c r="I449"/>
  <c r="H461"/>
  <c r="L460" s="1"/>
  <c r="L459" s="1"/>
  <c r="H466"/>
  <c r="H484"/>
  <c r="H502"/>
  <c r="I515"/>
  <c r="H550"/>
  <c r="H556"/>
  <c r="H562"/>
  <c r="H580"/>
  <c r="L579" s="1"/>
  <c r="K579" s="1"/>
  <c r="J579" s="1"/>
  <c r="I579" s="1"/>
  <c r="H579" s="1"/>
  <c r="H597"/>
  <c r="H601"/>
  <c r="K614"/>
  <c r="H623"/>
  <c r="H376"/>
  <c r="H547"/>
  <c r="L546" s="1"/>
  <c r="H370"/>
  <c r="L375"/>
  <c r="H380"/>
  <c r="H398"/>
  <c r="L397" s="1"/>
  <c r="L396" s="1"/>
  <c r="H424"/>
  <c r="L423" s="1"/>
  <c r="K423" s="1"/>
  <c r="J423" s="1"/>
  <c r="H437"/>
  <c r="J446"/>
  <c r="K446"/>
  <c r="H532"/>
  <c r="H574"/>
  <c r="L573" s="1"/>
  <c r="K573" s="1"/>
  <c r="J573" s="1"/>
  <c r="H573" s="1"/>
  <c r="H577"/>
  <c r="L576" s="1"/>
  <c r="K576" s="1"/>
  <c r="J576" s="1"/>
  <c r="I576" s="1"/>
  <c r="H576" s="1"/>
  <c r="H609"/>
  <c r="H641"/>
  <c r="K744"/>
  <c r="J744" s="1"/>
  <c r="I744" s="1"/>
  <c r="H744" s="1"/>
  <c r="H1298"/>
  <c r="H567"/>
  <c r="L566" s="1"/>
  <c r="J346"/>
  <c r="H382"/>
  <c r="H400"/>
  <c r="I460"/>
  <c r="H512"/>
  <c r="L511" s="1"/>
  <c r="K511" s="1"/>
  <c r="J511" s="1"/>
  <c r="H520"/>
  <c r="L519" s="1"/>
  <c r="H554"/>
  <c r="H560"/>
  <c r="H568"/>
  <c r="H585"/>
  <c r="L584" s="1"/>
  <c r="I589"/>
  <c r="H589" s="1"/>
  <c r="H605"/>
  <c r="L614"/>
  <c r="H627"/>
  <c r="H637"/>
  <c r="J1117"/>
  <c r="J1085" s="1"/>
  <c r="H364"/>
  <c r="I363"/>
  <c r="K566"/>
  <c r="H360"/>
  <c r="I359"/>
  <c r="H359" s="1"/>
  <c r="L358" s="1"/>
  <c r="K358" s="1"/>
  <c r="J358" s="1"/>
  <c r="I358" s="1"/>
  <c r="H358" s="1"/>
  <c r="K397"/>
  <c r="H335"/>
  <c r="I334"/>
  <c r="H334" s="1"/>
  <c r="L333" s="1"/>
  <c r="K333" s="1"/>
  <c r="J333" s="1"/>
  <c r="I333" s="1"/>
  <c r="H333" s="1"/>
  <c r="H339"/>
  <c r="I338"/>
  <c r="J427"/>
  <c r="H436"/>
  <c r="K460"/>
  <c r="I546"/>
  <c r="H608"/>
  <c r="L607" s="1"/>
  <c r="K607" s="1"/>
  <c r="J607" s="1"/>
  <c r="K430"/>
  <c r="K546"/>
  <c r="J350"/>
  <c r="H350" s="1"/>
  <c r="L349" s="1"/>
  <c r="K349" s="1"/>
  <c r="J349" s="1"/>
  <c r="H349" s="1"/>
  <c r="H351"/>
  <c r="H541"/>
  <c r="L540" s="1"/>
  <c r="K540" s="1"/>
  <c r="J540" s="1"/>
  <c r="I540" s="1"/>
  <c r="H356"/>
  <c r="L355" s="1"/>
  <c r="K355" s="1"/>
  <c r="J355" s="1"/>
  <c r="I355"/>
  <c r="I443"/>
  <c r="H465"/>
  <c r="I769"/>
  <c r="H770"/>
  <c r="L769" s="1"/>
  <c r="I834"/>
  <c r="H835"/>
  <c r="L834" s="1"/>
  <c r="I700"/>
  <c r="J646"/>
  <c r="K645"/>
  <c r="H331"/>
  <c r="I344"/>
  <c r="H345"/>
  <c r="H347"/>
  <c r="L346" s="1"/>
  <c r="I369"/>
  <c r="I379"/>
  <c r="I388"/>
  <c r="H389"/>
  <c r="H417"/>
  <c r="K420"/>
  <c r="H420" s="1"/>
  <c r="L419" s="1"/>
  <c r="K419" s="1"/>
  <c r="J419" s="1"/>
  <c r="H419" s="1"/>
  <c r="L418" s="1"/>
  <c r="K418" s="1"/>
  <c r="J418" s="1"/>
  <c r="H418" s="1"/>
  <c r="H451"/>
  <c r="I470"/>
  <c r="H472"/>
  <c r="K478"/>
  <c r="H480"/>
  <c r="L479" s="1"/>
  <c r="I519"/>
  <c r="I559"/>
  <c r="J584"/>
  <c r="I584" s="1"/>
  <c r="H584" s="1"/>
  <c r="L583" s="1"/>
  <c r="K583" s="1"/>
  <c r="J583" s="1"/>
  <c r="I583" s="1"/>
  <c r="H591"/>
  <c r="I593"/>
  <c r="H594"/>
  <c r="I596"/>
  <c r="H596" s="1"/>
  <c r="L595" s="1"/>
  <c r="I616"/>
  <c r="H617"/>
  <c r="I619"/>
  <c r="H620"/>
  <c r="I622"/>
  <c r="I626"/>
  <c r="H626" s="1"/>
  <c r="L625" s="1"/>
  <c r="K625" s="1"/>
  <c r="I633"/>
  <c r="H634"/>
  <c r="I636"/>
  <c r="I640"/>
  <c r="H1038"/>
  <c r="L1037" s="1"/>
  <c r="L1010" s="1"/>
  <c r="K1010" s="1"/>
  <c r="K949" s="1"/>
  <c r="J949" s="1"/>
  <c r="I1037"/>
  <c r="K727"/>
  <c r="L726"/>
  <c r="H758"/>
  <c r="L757" s="1"/>
  <c r="K757" s="1"/>
  <c r="J757" s="1"/>
  <c r="I757"/>
  <c r="I391"/>
  <c r="H542"/>
  <c r="H548"/>
  <c r="I607"/>
  <c r="H1060"/>
  <c r="K749"/>
  <c r="J749" s="1"/>
  <c r="L748"/>
  <c r="H694"/>
  <c r="L693" s="1"/>
  <c r="K693" s="1"/>
  <c r="J693" s="1"/>
  <c r="I693"/>
  <c r="H660"/>
  <c r="I659"/>
  <c r="I1286"/>
  <c r="H1287"/>
  <c r="L1286" s="1"/>
  <c r="H1297"/>
  <c r="J792"/>
  <c r="K790"/>
  <c r="K789" s="1"/>
  <c r="J404"/>
  <c r="K368"/>
  <c r="H377"/>
  <c r="I408"/>
  <c r="I423"/>
  <c r="I511"/>
  <c r="J330"/>
  <c r="H330" s="1"/>
  <c r="L329" s="1"/>
  <c r="K329" s="1"/>
  <c r="J329" s="1"/>
  <c r="I415"/>
  <c r="H416"/>
  <c r="H421"/>
  <c r="I476"/>
  <c r="H477"/>
  <c r="I501"/>
  <c r="H501" s="1"/>
  <c r="L500" s="1"/>
  <c r="K500" s="1"/>
  <c r="J500" s="1"/>
  <c r="I500" s="1"/>
  <c r="H500" s="1"/>
  <c r="L499" s="1"/>
  <c r="K499" s="1"/>
  <c r="J499" s="1"/>
  <c r="I499" s="1"/>
  <c r="H499" s="1"/>
  <c r="I531"/>
  <c r="H531" s="1"/>
  <c r="L530" s="1"/>
  <c r="K530" s="1"/>
  <c r="J530" s="1"/>
  <c r="I530" s="1"/>
  <c r="H530" s="1"/>
  <c r="I535"/>
  <c r="H535" s="1"/>
  <c r="L534" s="1"/>
  <c r="K534" s="1"/>
  <c r="J534" s="1"/>
  <c r="I534" s="1"/>
  <c r="H534" s="1"/>
  <c r="I553"/>
  <c r="H553" s="1"/>
  <c r="L552" s="1"/>
  <c r="K552" s="1"/>
  <c r="J552" s="1"/>
  <c r="I552" s="1"/>
  <c r="H552" s="1"/>
  <c r="I599"/>
  <c r="I604"/>
  <c r="H678"/>
  <c r="L677" s="1"/>
  <c r="K677" s="1"/>
  <c r="J677" s="1"/>
  <c r="I677"/>
  <c r="K1117"/>
  <c r="H762"/>
  <c r="I797"/>
  <c r="H798"/>
  <c r="L797" s="1"/>
  <c r="H934"/>
  <c r="L933" s="1"/>
  <c r="I933"/>
  <c r="J777"/>
  <c r="I777" s="1"/>
  <c r="H777" s="1"/>
  <c r="I714"/>
  <c r="J673"/>
  <c r="K672"/>
  <c r="I329"/>
  <c r="H328"/>
  <c r="H327"/>
  <c r="L326"/>
  <c r="J326"/>
  <c r="J325" s="1"/>
  <c r="I326"/>
  <c r="K325"/>
  <c r="I325"/>
  <c r="I324" s="1"/>
  <c r="H323"/>
  <c r="I322"/>
  <c r="H322" s="1"/>
  <c r="L321"/>
  <c r="K321"/>
  <c r="J321"/>
  <c r="L316"/>
  <c r="K316"/>
  <c r="J316"/>
  <c r="I316"/>
  <c r="H314"/>
  <c r="L313"/>
  <c r="K313"/>
  <c r="J313"/>
  <c r="I313"/>
  <c r="K307"/>
  <c r="K306" s="1"/>
  <c r="J307"/>
  <c r="I307"/>
  <c r="I306" s="1"/>
  <c r="I305" s="1"/>
  <c r="L304"/>
  <c r="K304"/>
  <c r="K303" s="1"/>
  <c r="J304"/>
  <c r="I303"/>
  <c r="I302" s="1"/>
  <c r="I301" s="1"/>
  <c r="J298"/>
  <c r="L297"/>
  <c r="K297"/>
  <c r="I297"/>
  <c r="H296"/>
  <c r="H295"/>
  <c r="L294"/>
  <c r="L293" s="1"/>
  <c r="K294"/>
  <c r="K293" s="1"/>
  <c r="J294"/>
  <c r="J293" s="1"/>
  <c r="I294"/>
  <c r="I293" s="1"/>
  <c r="H368" l="1"/>
  <c r="L367" s="1"/>
  <c r="K367" s="1"/>
  <c r="J367" s="1"/>
  <c r="H509"/>
  <c r="L508" s="1"/>
  <c r="K508" s="1"/>
  <c r="J508" s="1"/>
  <c r="H607"/>
  <c r="L1085"/>
  <c r="H1117"/>
  <c r="H511"/>
  <c r="K390"/>
  <c r="J390" s="1"/>
  <c r="I390" s="1"/>
  <c r="H721"/>
  <c r="L720" s="1"/>
  <c r="K720" s="1"/>
  <c r="J720" s="1"/>
  <c r="H720" s="1"/>
  <c r="L719" s="1"/>
  <c r="K719" s="1"/>
  <c r="J719" s="1"/>
  <c r="I496"/>
  <c r="H496" s="1"/>
  <c r="L495" s="1"/>
  <c r="K495" s="1"/>
  <c r="J495" s="1"/>
  <c r="I495" s="1"/>
  <c r="H495" s="1"/>
  <c r="L494" s="1"/>
  <c r="K494" s="1"/>
  <c r="J494" s="1"/>
  <c r="I494" s="1"/>
  <c r="H494" s="1"/>
  <c r="H449"/>
  <c r="H391"/>
  <c r="J443"/>
  <c r="J442" s="1"/>
  <c r="K748"/>
  <c r="L443"/>
  <c r="H933"/>
  <c r="H390"/>
  <c r="H479"/>
  <c r="L478" s="1"/>
  <c r="J478"/>
  <c r="I478" s="1"/>
  <c r="H508"/>
  <c r="H446"/>
  <c r="L445" s="1"/>
  <c r="K445" s="1"/>
  <c r="J445" s="1"/>
  <c r="H445" s="1"/>
  <c r="J306"/>
  <c r="H326"/>
  <c r="H404"/>
  <c r="L403" s="1"/>
  <c r="K403" s="1"/>
  <c r="J403" s="1"/>
  <c r="H403" s="1"/>
  <c r="L402" s="1"/>
  <c r="K402" s="1"/>
  <c r="J402" s="1"/>
  <c r="H402" s="1"/>
  <c r="H346"/>
  <c r="L507"/>
  <c r="J507"/>
  <c r="H515"/>
  <c r="L514" s="1"/>
  <c r="K514" s="1"/>
  <c r="J514" s="1"/>
  <c r="J297"/>
  <c r="H297" s="1"/>
  <c r="H379"/>
  <c r="K507"/>
  <c r="H1286"/>
  <c r="J303"/>
  <c r="H298"/>
  <c r="H313"/>
  <c r="L312" s="1"/>
  <c r="K312" s="1"/>
  <c r="J312" s="1"/>
  <c r="H294"/>
  <c r="K1085"/>
  <c r="I625"/>
  <c r="H625" s="1"/>
  <c r="I321"/>
  <c r="H321" s="1"/>
  <c r="L320" s="1"/>
  <c r="K320" s="1"/>
  <c r="J320" s="1"/>
  <c r="I514"/>
  <c r="H757"/>
  <c r="L949"/>
  <c r="L292"/>
  <c r="H316"/>
  <c r="H599"/>
  <c r="L565"/>
  <c r="H293"/>
  <c r="I713"/>
  <c r="H714"/>
  <c r="L713" s="1"/>
  <c r="K713" s="1"/>
  <c r="J713" s="1"/>
  <c r="H677"/>
  <c r="H604"/>
  <c r="L603" s="1"/>
  <c r="K603" s="1"/>
  <c r="J603" s="1"/>
  <c r="I603"/>
  <c r="I692"/>
  <c r="H693"/>
  <c r="L692" s="1"/>
  <c r="K692" s="1"/>
  <c r="J692" s="1"/>
  <c r="L725"/>
  <c r="K834"/>
  <c r="L833"/>
  <c r="K769"/>
  <c r="L768"/>
  <c r="I442"/>
  <c r="I427"/>
  <c r="J426"/>
  <c r="I312"/>
  <c r="H329"/>
  <c r="J672"/>
  <c r="H672" s="1"/>
  <c r="H673"/>
  <c r="H423"/>
  <c r="L422" s="1"/>
  <c r="K422" s="1"/>
  <c r="J422" s="1"/>
  <c r="I422"/>
  <c r="I749"/>
  <c r="J748"/>
  <c r="I1085"/>
  <c r="I639"/>
  <c r="H640"/>
  <c r="L639" s="1"/>
  <c r="K639" s="1"/>
  <c r="J639" s="1"/>
  <c r="I592"/>
  <c r="H593"/>
  <c r="L592" s="1"/>
  <c r="K592" s="1"/>
  <c r="J592" s="1"/>
  <c r="I558"/>
  <c r="I545" s="1"/>
  <c r="H559"/>
  <c r="L558" s="1"/>
  <c r="K558" s="1"/>
  <c r="J558" s="1"/>
  <c r="J545" s="1"/>
  <c r="J544" s="1"/>
  <c r="I367"/>
  <c r="H369"/>
  <c r="I507"/>
  <c r="J397"/>
  <c r="K396"/>
  <c r="L325"/>
  <c r="H325" s="1"/>
  <c r="L324" s="1"/>
  <c r="K324" s="1"/>
  <c r="J324" s="1"/>
  <c r="H324" s="1"/>
  <c r="I407"/>
  <c r="H408"/>
  <c r="L407" s="1"/>
  <c r="K407" s="1"/>
  <c r="J407" s="1"/>
  <c r="I635"/>
  <c r="H636"/>
  <c r="L635" s="1"/>
  <c r="K635" s="1"/>
  <c r="J635" s="1"/>
  <c r="I621"/>
  <c r="H622"/>
  <c r="L621" s="1"/>
  <c r="K621" s="1"/>
  <c r="J621" s="1"/>
  <c r="J613" s="1"/>
  <c r="H616"/>
  <c r="I615"/>
  <c r="I518"/>
  <c r="H519"/>
  <c r="L518" s="1"/>
  <c r="K518" s="1"/>
  <c r="J518" s="1"/>
  <c r="I469"/>
  <c r="H470"/>
  <c r="I387"/>
  <c r="H388"/>
  <c r="L387" s="1"/>
  <c r="K387" s="1"/>
  <c r="J387" s="1"/>
  <c r="I719"/>
  <c r="H355"/>
  <c r="L354" s="1"/>
  <c r="K354" s="1"/>
  <c r="J354" s="1"/>
  <c r="I354"/>
  <c r="H546"/>
  <c r="J566"/>
  <c r="K565"/>
  <c r="H363"/>
  <c r="L362" s="1"/>
  <c r="K362" s="1"/>
  <c r="J362" s="1"/>
  <c r="I362"/>
  <c r="H797"/>
  <c r="H476"/>
  <c r="I475"/>
  <c r="H1037"/>
  <c r="I1010"/>
  <c r="K595"/>
  <c r="J645"/>
  <c r="I645" s="1"/>
  <c r="H645" s="1"/>
  <c r="L644" s="1"/>
  <c r="H646"/>
  <c r="J430"/>
  <c r="H304"/>
  <c r="L303" s="1"/>
  <c r="H415"/>
  <c r="I414"/>
  <c r="I792"/>
  <c r="H792" s="1"/>
  <c r="J790"/>
  <c r="H659"/>
  <c r="L658" s="1"/>
  <c r="K658" s="1"/>
  <c r="J658" s="1"/>
  <c r="I658"/>
  <c r="J727"/>
  <c r="K726"/>
  <c r="K725" s="1"/>
  <c r="H633"/>
  <c r="I632"/>
  <c r="H619"/>
  <c r="I618"/>
  <c r="H618" s="1"/>
  <c r="H583"/>
  <c r="L582" s="1"/>
  <c r="K582" s="1"/>
  <c r="J582" s="1"/>
  <c r="I582"/>
  <c r="I375"/>
  <c r="I343"/>
  <c r="H344"/>
  <c r="L343" s="1"/>
  <c r="H700"/>
  <c r="L699" s="1"/>
  <c r="K699" s="1"/>
  <c r="J699" s="1"/>
  <c r="I699"/>
  <c r="I539"/>
  <c r="H540"/>
  <c r="L539" s="1"/>
  <c r="K539" s="1"/>
  <c r="J539" s="1"/>
  <c r="J460"/>
  <c r="K459"/>
  <c r="I337"/>
  <c r="H337" s="1"/>
  <c r="H338"/>
  <c r="K305"/>
  <c r="K292"/>
  <c r="J292"/>
  <c r="I292" s="1"/>
  <c r="I291" s="1"/>
  <c r="H287"/>
  <c r="H286"/>
  <c r="L285"/>
  <c r="K285"/>
  <c r="J285"/>
  <c r="J284" s="1"/>
  <c r="J283" s="1"/>
  <c r="I284"/>
  <c r="L284"/>
  <c r="K283"/>
  <c r="H281"/>
  <c r="L280"/>
  <c r="L279" s="1"/>
  <c r="K280"/>
  <c r="J280"/>
  <c r="J279" s="1"/>
  <c r="I279"/>
  <c r="I278" s="1"/>
  <c r="K278"/>
  <c r="H277"/>
  <c r="L276"/>
  <c r="K276"/>
  <c r="K275" s="1"/>
  <c r="J276"/>
  <c r="J275" s="1"/>
  <c r="I276"/>
  <c r="I275" s="1"/>
  <c r="H274"/>
  <c r="L273"/>
  <c r="L272" s="1"/>
  <c r="K273"/>
  <c r="K272" s="1"/>
  <c r="J273"/>
  <c r="I273"/>
  <c r="I272" s="1"/>
  <c r="H270"/>
  <c r="J268"/>
  <c r="L268"/>
  <c r="I268"/>
  <c r="H262"/>
  <c r="L261"/>
  <c r="L260" s="1"/>
  <c r="K261"/>
  <c r="K260" s="1"/>
  <c r="J261"/>
  <c r="I261"/>
  <c r="I260" s="1"/>
  <c r="I259" s="1"/>
  <c r="I258" s="1"/>
  <c r="H257"/>
  <c r="L256"/>
  <c r="K256"/>
  <c r="J256"/>
  <c r="I256"/>
  <c r="H251"/>
  <c r="L250"/>
  <c r="K250"/>
  <c r="J250"/>
  <c r="I250"/>
  <c r="H249"/>
  <c r="L248"/>
  <c r="K248"/>
  <c r="J248"/>
  <c r="I248"/>
  <c r="H244"/>
  <c r="L243"/>
  <c r="K243"/>
  <c r="J243"/>
  <c r="I243"/>
  <c r="H242"/>
  <c r="L241"/>
  <c r="K241"/>
  <c r="J241"/>
  <c r="I241"/>
  <c r="H237"/>
  <c r="L236"/>
  <c r="L235" s="1"/>
  <c r="K236"/>
  <c r="K235" s="1"/>
  <c r="J236"/>
  <c r="J235" s="1"/>
  <c r="I236"/>
  <c r="H234"/>
  <c r="L233"/>
  <c r="K233"/>
  <c r="J233"/>
  <c r="I233"/>
  <c r="H230"/>
  <c r="L229"/>
  <c r="L228" s="1"/>
  <c r="K229"/>
  <c r="K228" s="1"/>
  <c r="J229"/>
  <c r="J228" s="1"/>
  <c r="I229"/>
  <c r="H226"/>
  <c r="L225"/>
  <c r="L224" s="1"/>
  <c r="K225"/>
  <c r="K224" s="1"/>
  <c r="J225"/>
  <c r="J224" s="1"/>
  <c r="I225"/>
  <c r="I224" s="1"/>
  <c r="H222"/>
  <c r="L221"/>
  <c r="L220" s="1"/>
  <c r="K221"/>
  <c r="K220" s="1"/>
  <c r="J221"/>
  <c r="J220" s="1"/>
  <c r="I221"/>
  <c r="I220" s="1"/>
  <c r="H218"/>
  <c r="L217"/>
  <c r="L216" s="1"/>
  <c r="K217"/>
  <c r="K216" s="1"/>
  <c r="J217"/>
  <c r="J216" s="1"/>
  <c r="I217"/>
  <c r="H211"/>
  <c r="L210"/>
  <c r="L209" s="1"/>
  <c r="K210"/>
  <c r="K209" s="1"/>
  <c r="J210"/>
  <c r="J209" s="1"/>
  <c r="I210"/>
  <c r="H207"/>
  <c r="H206"/>
  <c r="L205"/>
  <c r="K205"/>
  <c r="J205"/>
  <c r="J204" s="1"/>
  <c r="I205"/>
  <c r="I204" s="1"/>
  <c r="L204"/>
  <c r="H202"/>
  <c r="L201"/>
  <c r="L200" s="1"/>
  <c r="K201"/>
  <c r="K200" s="1"/>
  <c r="J201"/>
  <c r="J200" s="1"/>
  <c r="I201"/>
  <c r="I200" s="1"/>
  <c r="H198"/>
  <c r="H197"/>
  <c r="L196"/>
  <c r="L195" s="1"/>
  <c r="K196"/>
  <c r="K195" s="1"/>
  <c r="J196"/>
  <c r="J195" s="1"/>
  <c r="I195"/>
  <c r="J190"/>
  <c r="H189"/>
  <c r="L188"/>
  <c r="L187" s="1"/>
  <c r="K188"/>
  <c r="K187" s="1"/>
  <c r="I188"/>
  <c r="H185"/>
  <c r="H184"/>
  <c r="L182"/>
  <c r="J182"/>
  <c r="K182"/>
  <c r="J179"/>
  <c r="H179" s="1"/>
  <c r="L176"/>
  <c r="K176"/>
  <c r="I170"/>
  <c r="L169"/>
  <c r="L168" s="1"/>
  <c r="K169"/>
  <c r="K168" s="1"/>
  <c r="J169"/>
  <c r="J168" s="1"/>
  <c r="I165"/>
  <c r="L164"/>
  <c r="L163" s="1"/>
  <c r="K164"/>
  <c r="K163" s="1"/>
  <c r="J164"/>
  <c r="J163" s="1"/>
  <c r="H160"/>
  <c r="L159"/>
  <c r="L158" s="1"/>
  <c r="K159"/>
  <c r="K158" s="1"/>
  <c r="J159"/>
  <c r="J158" s="1"/>
  <c r="I159"/>
  <c r="I158" s="1"/>
  <c r="I157" s="1"/>
  <c r="H154"/>
  <c r="H153"/>
  <c r="L152"/>
  <c r="L151" s="1"/>
  <c r="K152"/>
  <c r="K151" s="1"/>
  <c r="J152"/>
  <c r="I152"/>
  <c r="I151" s="1"/>
  <c r="J151"/>
  <c r="H149"/>
  <c r="H148"/>
  <c r="K146"/>
  <c r="J146"/>
  <c r="I146"/>
  <c r="H144"/>
  <c r="H143"/>
  <c r="L142"/>
  <c r="L141" s="1"/>
  <c r="K142"/>
  <c r="K141" s="1"/>
  <c r="J142"/>
  <c r="I142"/>
  <c r="I141" s="1"/>
  <c r="J141"/>
  <c r="H139"/>
  <c r="H138"/>
  <c r="L136"/>
  <c r="K136"/>
  <c r="J136"/>
  <c r="H131"/>
  <c r="L130"/>
  <c r="L129" s="1"/>
  <c r="L128" s="1"/>
  <c r="K130"/>
  <c r="K129" s="1"/>
  <c r="K127" s="1"/>
  <c r="J130"/>
  <c r="J129" s="1"/>
  <c r="J128" s="1"/>
  <c r="I130"/>
  <c r="I129" s="1"/>
  <c r="I128" s="1"/>
  <c r="H124"/>
  <c r="L123"/>
  <c r="L122" s="1"/>
  <c r="K123"/>
  <c r="K122" s="1"/>
  <c r="J123"/>
  <c r="J122" s="1"/>
  <c r="I123"/>
  <c r="H117"/>
  <c r="H116"/>
  <c r="L115"/>
  <c r="L114" s="1"/>
  <c r="K115"/>
  <c r="J115"/>
  <c r="J114" s="1"/>
  <c r="I115"/>
  <c r="I114" s="1"/>
  <c r="I113" s="1"/>
  <c r="H112"/>
  <c r="I111"/>
  <c r="H110"/>
  <c r="L109"/>
  <c r="L108" s="1"/>
  <c r="K109"/>
  <c r="K108" s="1"/>
  <c r="J109"/>
  <c r="J108" s="1"/>
  <c r="I107"/>
  <c r="H106"/>
  <c r="L105"/>
  <c r="L104" s="1"/>
  <c r="K105"/>
  <c r="K104" s="1"/>
  <c r="J105"/>
  <c r="J104" s="1"/>
  <c r="H102"/>
  <c r="H101"/>
  <c r="L100"/>
  <c r="L99" s="1"/>
  <c r="K100"/>
  <c r="K99" s="1"/>
  <c r="J100"/>
  <c r="J99" s="1"/>
  <c r="I94"/>
  <c r="H93"/>
  <c r="L92"/>
  <c r="L91" s="1"/>
  <c r="K92"/>
  <c r="K91" s="1"/>
  <c r="J92"/>
  <c r="J91" s="1"/>
  <c r="H89"/>
  <c r="H88"/>
  <c r="L87"/>
  <c r="L86" s="1"/>
  <c r="K87"/>
  <c r="K86" s="1"/>
  <c r="J87"/>
  <c r="J86" s="1"/>
  <c r="H83"/>
  <c r="H82"/>
  <c r="L81"/>
  <c r="L80" s="1"/>
  <c r="K81"/>
  <c r="J81"/>
  <c r="J80" s="1"/>
  <c r="I80"/>
  <c r="I169" l="1"/>
  <c r="I168" s="1"/>
  <c r="I167" s="1"/>
  <c r="H170"/>
  <c r="H603"/>
  <c r="H478"/>
  <c r="H443"/>
  <c r="L442" s="1"/>
  <c r="H442" s="1"/>
  <c r="L441" s="1"/>
  <c r="K441" s="1"/>
  <c r="J441" s="1"/>
  <c r="I247"/>
  <c r="J145"/>
  <c r="J177"/>
  <c r="H292"/>
  <c r="L291" s="1"/>
  <c r="K291" s="1"/>
  <c r="J291" s="1"/>
  <c r="H291" s="1"/>
  <c r="L290" s="1"/>
  <c r="K290" s="1"/>
  <c r="J290" s="1"/>
  <c r="H407"/>
  <c r="J305"/>
  <c r="H261"/>
  <c r="I145"/>
  <c r="J135"/>
  <c r="H224"/>
  <c r="L223" s="1"/>
  <c r="K223" s="1"/>
  <c r="J223" s="1"/>
  <c r="K240"/>
  <c r="H248"/>
  <c r="H247" s="1"/>
  <c r="K80"/>
  <c r="H80" s="1"/>
  <c r="L79" s="1"/>
  <c r="K79" s="1"/>
  <c r="J79" s="1"/>
  <c r="J85"/>
  <c r="H221"/>
  <c r="H514"/>
  <c r="H1085"/>
  <c r="H303"/>
  <c r="L302" s="1"/>
  <c r="K302" s="1"/>
  <c r="J302" s="1"/>
  <c r="H302" s="1"/>
  <c r="L301" s="1"/>
  <c r="K301" s="1"/>
  <c r="K300" s="1"/>
  <c r="H94"/>
  <c r="H100"/>
  <c r="I109"/>
  <c r="H111"/>
  <c r="H123"/>
  <c r="H137"/>
  <c r="H210"/>
  <c r="J267"/>
  <c r="H276"/>
  <c r="H692"/>
  <c r="H147"/>
  <c r="H159"/>
  <c r="J176"/>
  <c r="H196"/>
  <c r="H229"/>
  <c r="J247"/>
  <c r="H280"/>
  <c r="L85"/>
  <c r="I92"/>
  <c r="L98"/>
  <c r="H107"/>
  <c r="H115"/>
  <c r="I122"/>
  <c r="I121" s="1"/>
  <c r="I136"/>
  <c r="I135" s="1"/>
  <c r="H152"/>
  <c r="J188"/>
  <c r="J187" s="1"/>
  <c r="J181" s="1"/>
  <c r="H190"/>
  <c r="L247"/>
  <c r="L246" s="1"/>
  <c r="K246" s="1"/>
  <c r="J246" s="1"/>
  <c r="I246" s="1"/>
  <c r="K85"/>
  <c r="H130"/>
  <c r="H142"/>
  <c r="K145"/>
  <c r="H151"/>
  <c r="H169"/>
  <c r="H201"/>
  <c r="H225"/>
  <c r="H233"/>
  <c r="L232" s="1"/>
  <c r="K232" s="1"/>
  <c r="J232" s="1"/>
  <c r="I232" s="1"/>
  <c r="H232" s="1"/>
  <c r="L231" s="1"/>
  <c r="K231" s="1"/>
  <c r="J231" s="1"/>
  <c r="H236"/>
  <c r="K247"/>
  <c r="H256"/>
  <c r="L255" s="1"/>
  <c r="K255" s="1"/>
  <c r="J255" s="1"/>
  <c r="H269"/>
  <c r="H273"/>
  <c r="I283"/>
  <c r="I790"/>
  <c r="H790" s="1"/>
  <c r="L789" s="1"/>
  <c r="H719"/>
  <c r="L718" s="1"/>
  <c r="K718" s="1"/>
  <c r="H81"/>
  <c r="J98"/>
  <c r="H109"/>
  <c r="H183"/>
  <c r="I228"/>
  <c r="H228" s="1"/>
  <c r="L227" s="1"/>
  <c r="K227" s="1"/>
  <c r="J227" s="1"/>
  <c r="I227" s="1"/>
  <c r="H227" s="1"/>
  <c r="H241"/>
  <c r="L240"/>
  <c r="H279"/>
  <c r="L278" s="1"/>
  <c r="H285"/>
  <c r="H518"/>
  <c r="H635"/>
  <c r="H592"/>
  <c r="I320"/>
  <c r="H320" s="1"/>
  <c r="L319" s="1"/>
  <c r="H268"/>
  <c r="H87"/>
  <c r="H92"/>
  <c r="K98"/>
  <c r="J127"/>
  <c r="I127" s="1"/>
  <c r="L194"/>
  <c r="H205"/>
  <c r="H217"/>
  <c r="J240"/>
  <c r="H250"/>
  <c r="J278"/>
  <c r="H278" s="1"/>
  <c r="H284"/>
  <c r="L283" s="1"/>
  <c r="H283" s="1"/>
  <c r="L588"/>
  <c r="I544"/>
  <c r="H220"/>
  <c r="H129"/>
  <c r="K135"/>
  <c r="H141"/>
  <c r="I166"/>
  <c r="H200"/>
  <c r="J194"/>
  <c r="K128"/>
  <c r="H128" s="1"/>
  <c r="L127" s="1"/>
  <c r="I120"/>
  <c r="I156"/>
  <c r="H195"/>
  <c r="I86"/>
  <c r="I91"/>
  <c r="H91" s="1"/>
  <c r="I105"/>
  <c r="I108"/>
  <c r="H108" s="1"/>
  <c r="K114"/>
  <c r="H114" s="1"/>
  <c r="L113" s="1"/>
  <c r="K113" s="1"/>
  <c r="J113" s="1"/>
  <c r="H113" s="1"/>
  <c r="L146"/>
  <c r="H146" s="1"/>
  <c r="L145" s="1"/>
  <c r="H158"/>
  <c r="L157" s="1"/>
  <c r="K157" s="1"/>
  <c r="J157" s="1"/>
  <c r="H157" s="1"/>
  <c r="L156" s="1"/>
  <c r="H168"/>
  <c r="L167" s="1"/>
  <c r="K167" s="1"/>
  <c r="J167" s="1"/>
  <c r="H167" s="1"/>
  <c r="L166" s="1"/>
  <c r="K166" s="1"/>
  <c r="J166" s="1"/>
  <c r="H178"/>
  <c r="I182"/>
  <c r="I187"/>
  <c r="I194"/>
  <c r="K204"/>
  <c r="K194" s="1"/>
  <c r="I223"/>
  <c r="I235"/>
  <c r="I240"/>
  <c r="I255"/>
  <c r="J260"/>
  <c r="H260" s="1"/>
  <c r="L259" s="1"/>
  <c r="K259" s="1"/>
  <c r="J259" s="1"/>
  <c r="H259" s="1"/>
  <c r="L258" s="1"/>
  <c r="K258" s="1"/>
  <c r="J258" s="1"/>
  <c r="H258" s="1"/>
  <c r="J272"/>
  <c r="H272" s="1"/>
  <c r="I290"/>
  <c r="L545"/>
  <c r="I727"/>
  <c r="J726"/>
  <c r="J725" s="1"/>
  <c r="I413"/>
  <c r="H414"/>
  <c r="L413" s="1"/>
  <c r="H1010"/>
  <c r="I949"/>
  <c r="H949" s="1"/>
  <c r="J789"/>
  <c r="H615"/>
  <c r="I614"/>
  <c r="H367"/>
  <c r="L366" s="1"/>
  <c r="K366" s="1"/>
  <c r="J366" s="1"/>
  <c r="I366"/>
  <c r="I441"/>
  <c r="J834"/>
  <c r="K833"/>
  <c r="L676"/>
  <c r="K676" s="1"/>
  <c r="J676" s="1"/>
  <c r="I216"/>
  <c r="I267"/>
  <c r="L275"/>
  <c r="L267" s="1"/>
  <c r="K267" s="1"/>
  <c r="K343"/>
  <c r="L342"/>
  <c r="L341" s="1"/>
  <c r="H582"/>
  <c r="H632"/>
  <c r="L631" s="1"/>
  <c r="I631"/>
  <c r="K644"/>
  <c r="H354"/>
  <c r="K545"/>
  <c r="H545" s="1"/>
  <c r="L544" s="1"/>
  <c r="K544" s="1"/>
  <c r="H422"/>
  <c r="I426"/>
  <c r="H427"/>
  <c r="L426" s="1"/>
  <c r="I676"/>
  <c r="H243"/>
  <c r="J718"/>
  <c r="I718" s="1"/>
  <c r="H539"/>
  <c r="L538" s="1"/>
  <c r="K538" s="1"/>
  <c r="J538" s="1"/>
  <c r="I538"/>
  <c r="I342"/>
  <c r="I566"/>
  <c r="H566" s="1"/>
  <c r="J565"/>
  <c r="J396"/>
  <c r="H396" s="1"/>
  <c r="H397"/>
  <c r="I748"/>
  <c r="H748" s="1"/>
  <c r="H749"/>
  <c r="J769"/>
  <c r="K768"/>
  <c r="I79"/>
  <c r="I99"/>
  <c r="I164"/>
  <c r="H165"/>
  <c r="I176"/>
  <c r="H203"/>
  <c r="I209"/>
  <c r="J459"/>
  <c r="H460"/>
  <c r="I698"/>
  <c r="H699"/>
  <c r="L698" s="1"/>
  <c r="K698" s="1"/>
  <c r="J698" s="1"/>
  <c r="I374"/>
  <c r="H375"/>
  <c r="L374" s="1"/>
  <c r="K374" s="1"/>
  <c r="J374" s="1"/>
  <c r="H658"/>
  <c r="L657" s="1"/>
  <c r="K657" s="1"/>
  <c r="J657" s="1"/>
  <c r="I657"/>
  <c r="I430"/>
  <c r="H430" s="1"/>
  <c r="J595"/>
  <c r="I474"/>
  <c r="H475"/>
  <c r="L474" s="1"/>
  <c r="L458" s="1"/>
  <c r="H362"/>
  <c r="H387"/>
  <c r="L386" s="1"/>
  <c r="H469"/>
  <c r="I459"/>
  <c r="H621"/>
  <c r="H507"/>
  <c r="H558"/>
  <c r="H639"/>
  <c r="H312"/>
  <c r="L311" s="1"/>
  <c r="K311" s="1"/>
  <c r="J311" s="1"/>
  <c r="I311"/>
  <c r="H713"/>
  <c r="L712" s="1"/>
  <c r="I712"/>
  <c r="I73"/>
  <c r="I72" s="1"/>
  <c r="I71" s="1"/>
  <c r="L72"/>
  <c r="K72"/>
  <c r="J72"/>
  <c r="K134" l="1"/>
  <c r="J134"/>
  <c r="H136"/>
  <c r="L135" s="1"/>
  <c r="H187"/>
  <c r="H235"/>
  <c r="H122"/>
  <c r="L121" s="1"/>
  <c r="K121" s="1"/>
  <c r="J121" s="1"/>
  <c r="H121" s="1"/>
  <c r="L120" s="1"/>
  <c r="K120" s="1"/>
  <c r="J120" s="1"/>
  <c r="H120" s="1"/>
  <c r="L119" s="1"/>
  <c r="K119" s="1"/>
  <c r="J119" s="1"/>
  <c r="I134"/>
  <c r="L219"/>
  <c r="K219" s="1"/>
  <c r="J219" s="1"/>
  <c r="I219" s="1"/>
  <c r="H219" s="1"/>
  <c r="I789"/>
  <c r="K505"/>
  <c r="I319"/>
  <c r="H223"/>
  <c r="H145"/>
  <c r="J301"/>
  <c r="H301" s="1"/>
  <c r="H188"/>
  <c r="H676"/>
  <c r="H177"/>
  <c r="H426"/>
  <c r="I565"/>
  <c r="H565" s="1"/>
  <c r="H718"/>
  <c r="H240"/>
  <c r="L239" s="1"/>
  <c r="K239" s="1"/>
  <c r="J239" s="1"/>
  <c r="I239" s="1"/>
  <c r="H239" s="1"/>
  <c r="L238" s="1"/>
  <c r="K238" s="1"/>
  <c r="J238" s="1"/>
  <c r="I238" s="1"/>
  <c r="H238" s="1"/>
  <c r="K588"/>
  <c r="L587"/>
  <c r="H459"/>
  <c r="H72"/>
  <c r="L71" s="1"/>
  <c r="K71" s="1"/>
  <c r="J71" s="1"/>
  <c r="H71" s="1"/>
  <c r="L70" s="1"/>
  <c r="K70" s="1"/>
  <c r="J70" s="1"/>
  <c r="H657"/>
  <c r="H538"/>
  <c r="H366"/>
  <c r="H127"/>
  <c r="L126" s="1"/>
  <c r="K126" s="1"/>
  <c r="J126" s="1"/>
  <c r="I126" s="1"/>
  <c r="H126" s="1"/>
  <c r="L125" s="1"/>
  <c r="K125" s="1"/>
  <c r="J125" s="1"/>
  <c r="J505"/>
  <c r="I70"/>
  <c r="K156"/>
  <c r="H246"/>
  <c r="L245" s="1"/>
  <c r="K245" s="1"/>
  <c r="J245" s="1"/>
  <c r="I245"/>
  <c r="L505"/>
  <c r="K631"/>
  <c r="L630"/>
  <c r="H255"/>
  <c r="L254" s="1"/>
  <c r="K254" s="1"/>
  <c r="J254" s="1"/>
  <c r="I254"/>
  <c r="K413"/>
  <c r="L412"/>
  <c r="H182"/>
  <c r="L181" s="1"/>
  <c r="K181" s="1"/>
  <c r="I181"/>
  <c r="I133"/>
  <c r="H275"/>
  <c r="I711"/>
  <c r="K712"/>
  <c r="L711"/>
  <c r="K386"/>
  <c r="J386" s="1"/>
  <c r="I386" s="1"/>
  <c r="H386" s="1"/>
  <c r="L385"/>
  <c r="H698"/>
  <c r="L697" s="1"/>
  <c r="K697" s="1"/>
  <c r="J697" s="1"/>
  <c r="I697"/>
  <c r="H99"/>
  <c r="L643"/>
  <c r="I630"/>
  <c r="J343"/>
  <c r="K342"/>
  <c r="K341" s="1"/>
  <c r="H441"/>
  <c r="H194"/>
  <c r="L193" s="1"/>
  <c r="K193" s="1"/>
  <c r="J193" s="1"/>
  <c r="H86"/>
  <c r="I85"/>
  <c r="H85" s="1"/>
  <c r="I119"/>
  <c r="H166"/>
  <c r="I310"/>
  <c r="H311"/>
  <c r="K474"/>
  <c r="K458" s="1"/>
  <c r="I595"/>
  <c r="J768"/>
  <c r="H769"/>
  <c r="I341"/>
  <c r="J644"/>
  <c r="K643"/>
  <c r="H614"/>
  <c r="L613" s="1"/>
  <c r="K613" s="1"/>
  <c r="I613"/>
  <c r="H727"/>
  <c r="I726"/>
  <c r="H290"/>
  <c r="L134"/>
  <c r="H134" s="1"/>
  <c r="H204"/>
  <c r="H73"/>
  <c r="H374"/>
  <c r="L373" s="1"/>
  <c r="K373" s="1"/>
  <c r="J373" s="1"/>
  <c r="I373"/>
  <c r="I266"/>
  <c r="H267"/>
  <c r="L266" s="1"/>
  <c r="K266" s="1"/>
  <c r="J266" s="1"/>
  <c r="J833"/>
  <c r="I833" s="1"/>
  <c r="H834"/>
  <c r="H105"/>
  <c r="I104"/>
  <c r="H104" s="1"/>
  <c r="H544"/>
  <c r="I505"/>
  <c r="H506"/>
  <c r="H789"/>
  <c r="L788" s="1"/>
  <c r="K788" s="1"/>
  <c r="J788" s="1"/>
  <c r="I788"/>
  <c r="H209"/>
  <c r="L208" s="1"/>
  <c r="K208" s="1"/>
  <c r="J208" s="1"/>
  <c r="I208"/>
  <c r="I193" s="1"/>
  <c r="H176"/>
  <c r="L175" s="1"/>
  <c r="I175"/>
  <c r="H164"/>
  <c r="I163"/>
  <c r="H163" s="1"/>
  <c r="L162" s="1"/>
  <c r="K162" s="1"/>
  <c r="J162" s="1"/>
  <c r="I162" s="1"/>
  <c r="H79"/>
  <c r="L78" s="1"/>
  <c r="K78" s="1"/>
  <c r="J78" s="1"/>
  <c r="I78" s="1"/>
  <c r="K319"/>
  <c r="L318"/>
  <c r="L308" s="1"/>
  <c r="I215"/>
  <c r="H216"/>
  <c r="L215" s="1"/>
  <c r="K215" s="1"/>
  <c r="I231"/>
  <c r="H231" s="1"/>
  <c r="H135"/>
  <c r="I300"/>
  <c r="I299" s="1"/>
  <c r="I289" s="1"/>
  <c r="L564" l="1"/>
  <c r="J300"/>
  <c r="H697"/>
  <c r="I125"/>
  <c r="H125" s="1"/>
  <c r="H373"/>
  <c r="I98"/>
  <c r="H98" s="1"/>
  <c r="L97" s="1"/>
  <c r="K97" s="1"/>
  <c r="J97" s="1"/>
  <c r="H245"/>
  <c r="J588"/>
  <c r="K587"/>
  <c r="K564" s="1"/>
  <c r="L133"/>
  <c r="H505"/>
  <c r="H613"/>
  <c r="L612" s="1"/>
  <c r="I612"/>
  <c r="I768"/>
  <c r="J767"/>
  <c r="J319"/>
  <c r="K318"/>
  <c r="I787"/>
  <c r="H788"/>
  <c r="L787" s="1"/>
  <c r="K787" s="1"/>
  <c r="J787" s="1"/>
  <c r="H833"/>
  <c r="L832" s="1"/>
  <c r="K832" s="1"/>
  <c r="J832" s="1"/>
  <c r="I832"/>
  <c r="L310"/>
  <c r="K310" s="1"/>
  <c r="J310" s="1"/>
  <c r="H193"/>
  <c r="I192"/>
  <c r="J413"/>
  <c r="K412"/>
  <c r="J631"/>
  <c r="K630"/>
  <c r="J215"/>
  <c r="J214" s="1"/>
  <c r="K214"/>
  <c r="K175"/>
  <c r="L174"/>
  <c r="I214"/>
  <c r="I161"/>
  <c r="H162"/>
  <c r="L161" s="1"/>
  <c r="H208"/>
  <c r="H266"/>
  <c r="L265" s="1"/>
  <c r="K265" s="1"/>
  <c r="J265" s="1"/>
  <c r="I265"/>
  <c r="I644"/>
  <c r="J643"/>
  <c r="I629"/>
  <c r="L307"/>
  <c r="H308"/>
  <c r="J474"/>
  <c r="H70"/>
  <c r="L69" s="1"/>
  <c r="K69" s="1"/>
  <c r="J69" s="1"/>
  <c r="I69"/>
  <c r="I174"/>
  <c r="J712"/>
  <c r="K711"/>
  <c r="I77"/>
  <c r="H78"/>
  <c r="L77" s="1"/>
  <c r="K77" s="1"/>
  <c r="J77" s="1"/>
  <c r="H726"/>
  <c r="I725"/>
  <c r="H595"/>
  <c r="H310"/>
  <c r="L309" s="1"/>
  <c r="K309" s="1"/>
  <c r="J309" s="1"/>
  <c r="I309"/>
  <c r="I118"/>
  <c r="H119"/>
  <c r="L118" s="1"/>
  <c r="K118" s="1"/>
  <c r="J118" s="1"/>
  <c r="J342"/>
  <c r="H343"/>
  <c r="K385"/>
  <c r="J385" s="1"/>
  <c r="H181"/>
  <c r="I318"/>
  <c r="H254"/>
  <c r="L253" s="1"/>
  <c r="K253" s="1"/>
  <c r="J253" s="1"/>
  <c r="I253"/>
  <c r="J156"/>
  <c r="K299"/>
  <c r="H64"/>
  <c r="K62"/>
  <c r="L62"/>
  <c r="J62"/>
  <c r="I60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I35"/>
  <c r="H35"/>
  <c r="L34"/>
  <c r="K34"/>
  <c r="K33" s="1"/>
  <c r="J34"/>
  <c r="I34"/>
  <c r="L33"/>
  <c r="J33"/>
  <c r="I32"/>
  <c r="L31"/>
  <c r="L30" s="1"/>
  <c r="K31"/>
  <c r="K30" s="1"/>
  <c r="J31"/>
  <c r="J30" s="1"/>
  <c r="I28"/>
  <c r="H27"/>
  <c r="L26"/>
  <c r="L25" s="1"/>
  <c r="K26"/>
  <c r="K25" s="1"/>
  <c r="J26"/>
  <c r="J25" s="1"/>
  <c r="H20"/>
  <c r="H19"/>
  <c r="L18"/>
  <c r="K18"/>
  <c r="K17" s="1"/>
  <c r="J18"/>
  <c r="J17" s="1"/>
  <c r="I18"/>
  <c r="L17"/>
  <c r="H474" l="1"/>
  <c r="J458"/>
  <c r="I97"/>
  <c r="J299"/>
  <c r="I26"/>
  <c r="I31"/>
  <c r="I30" s="1"/>
  <c r="H30" s="1"/>
  <c r="H32"/>
  <c r="H39"/>
  <c r="K52"/>
  <c r="I38"/>
  <c r="I37" s="1"/>
  <c r="H28"/>
  <c r="H54"/>
  <c r="L53" s="1"/>
  <c r="K38"/>
  <c r="H45"/>
  <c r="H34"/>
  <c r="H458"/>
  <c r="L457" s="1"/>
  <c r="K457" s="1"/>
  <c r="J457" s="1"/>
  <c r="H832"/>
  <c r="J53"/>
  <c r="J52" s="1"/>
  <c r="I588"/>
  <c r="J587"/>
  <c r="J564" s="1"/>
  <c r="H18"/>
  <c r="H31"/>
  <c r="H63"/>
  <c r="H309"/>
  <c r="I317"/>
  <c r="J412"/>
  <c r="I412" s="1"/>
  <c r="H412" s="1"/>
  <c r="L411" s="1"/>
  <c r="K411" s="1"/>
  <c r="J411" s="1"/>
  <c r="I411" s="1"/>
  <c r="H411" s="1"/>
  <c r="H413"/>
  <c r="I191"/>
  <c r="H787"/>
  <c r="L786" s="1"/>
  <c r="I786"/>
  <c r="I611"/>
  <c r="H118"/>
  <c r="J175"/>
  <c r="H175" s="1"/>
  <c r="K174"/>
  <c r="I17"/>
  <c r="I33"/>
  <c r="H33" s="1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156"/>
  <c r="H725"/>
  <c r="L724" s="1"/>
  <c r="I724"/>
  <c r="H69"/>
  <c r="L68" s="1"/>
  <c r="I68"/>
  <c r="L306"/>
  <c r="H306" s="1"/>
  <c r="L305" s="1"/>
  <c r="H307"/>
  <c r="I264"/>
  <c r="H265"/>
  <c r="L264" s="1"/>
  <c r="K264" s="1"/>
  <c r="J264" s="1"/>
  <c r="I155"/>
  <c r="H215"/>
  <c r="L214" s="1"/>
  <c r="I767"/>
  <c r="H768"/>
  <c r="J630"/>
  <c r="H630" s="1"/>
  <c r="L629" s="1"/>
  <c r="K629" s="1"/>
  <c r="J629" s="1"/>
  <c r="H629" s="1"/>
  <c r="H631"/>
  <c r="I385"/>
  <c r="I173"/>
  <c r="H97"/>
  <c r="L96" s="1"/>
  <c r="K96" s="1"/>
  <c r="J96" s="1"/>
  <c r="I96"/>
  <c r="L192"/>
  <c r="K192" s="1"/>
  <c r="J192" s="1"/>
  <c r="K612"/>
  <c r="H253"/>
  <c r="L252" s="1"/>
  <c r="K252" s="1"/>
  <c r="J252" s="1"/>
  <c r="I252"/>
  <c r="J341"/>
  <c r="H341" s="1"/>
  <c r="H342"/>
  <c r="H77"/>
  <c r="L76" s="1"/>
  <c r="K76" s="1"/>
  <c r="J76" s="1"/>
  <c r="I76"/>
  <c r="J711"/>
  <c r="H711" s="1"/>
  <c r="L710" s="1"/>
  <c r="K710" s="1"/>
  <c r="J710" s="1"/>
  <c r="I710" s="1"/>
  <c r="H712"/>
  <c r="I457"/>
  <c r="H644"/>
  <c r="I643"/>
  <c r="H643" s="1"/>
  <c r="K161"/>
  <c r="L155"/>
  <c r="L132" s="1"/>
  <c r="H214"/>
  <c r="H319"/>
  <c r="K133"/>
  <c r="J133" s="1"/>
  <c r="H133" s="1"/>
  <c r="K289"/>
  <c r="H53" l="1"/>
  <c r="L52" s="1"/>
  <c r="J384"/>
  <c r="H38"/>
  <c r="L37" s="1"/>
  <c r="K37" s="1"/>
  <c r="J37" s="1"/>
  <c r="H37" s="1"/>
  <c r="L611"/>
  <c r="L504" s="1"/>
  <c r="J174"/>
  <c r="H174" s="1"/>
  <c r="L173" s="1"/>
  <c r="K173" s="1"/>
  <c r="J173" s="1"/>
  <c r="H173" s="1"/>
  <c r="L172" s="1"/>
  <c r="K51"/>
  <c r="J51" s="1"/>
  <c r="H588"/>
  <c r="I587"/>
  <c r="H17"/>
  <c r="L16" s="1"/>
  <c r="I16"/>
  <c r="H457"/>
  <c r="H76"/>
  <c r="H385"/>
  <c r="L384" s="1"/>
  <c r="K384" s="1"/>
  <c r="I384"/>
  <c r="K68"/>
  <c r="J68" s="1"/>
  <c r="H68" s="1"/>
  <c r="L67"/>
  <c r="H59"/>
  <c r="I58"/>
  <c r="H26"/>
  <c r="I25"/>
  <c r="K786"/>
  <c r="L785"/>
  <c r="L213"/>
  <c r="K213" s="1"/>
  <c r="J213" s="1"/>
  <c r="I213" s="1"/>
  <c r="I315"/>
  <c r="J318"/>
  <c r="H318" s="1"/>
  <c r="H264"/>
  <c r="H305"/>
  <c r="L300"/>
  <c r="H300" s="1"/>
  <c r="L299" s="1"/>
  <c r="H192"/>
  <c r="L191" s="1"/>
  <c r="K191" s="1"/>
  <c r="J191" s="1"/>
  <c r="H191" s="1"/>
  <c r="K724"/>
  <c r="I95"/>
  <c r="H96"/>
  <c r="L95" s="1"/>
  <c r="K95" s="1"/>
  <c r="J95" s="1"/>
  <c r="I172"/>
  <c r="J161"/>
  <c r="K155"/>
  <c r="K132" s="1"/>
  <c r="H710"/>
  <c r="H252"/>
  <c r="J612"/>
  <c r="H612" s="1"/>
  <c r="K611"/>
  <c r="L767"/>
  <c r="K767" s="1"/>
  <c r="H767" s="1"/>
  <c r="I132"/>
  <c r="I67"/>
  <c r="I785"/>
  <c r="L51"/>
  <c r="J289"/>
  <c r="H384" l="1"/>
  <c r="I263"/>
  <c r="L717"/>
  <c r="L709" s="1"/>
  <c r="H587"/>
  <c r="I564"/>
  <c r="H95"/>
  <c r="K67"/>
  <c r="J67" s="1"/>
  <c r="J611"/>
  <c r="H611" s="1"/>
  <c r="K504"/>
  <c r="J155"/>
  <c r="H155" s="1"/>
  <c r="H161"/>
  <c r="L317"/>
  <c r="J786"/>
  <c r="K785"/>
  <c r="I52"/>
  <c r="H58"/>
  <c r="I75"/>
  <c r="K172"/>
  <c r="L289"/>
  <c r="H289" s="1"/>
  <c r="H299"/>
  <c r="L75"/>
  <c r="K75" s="1"/>
  <c r="I15"/>
  <c r="H67"/>
  <c r="J724"/>
  <c r="H724" s="1"/>
  <c r="K717"/>
  <c r="H213"/>
  <c r="L212" s="1"/>
  <c r="K212" s="1"/>
  <c r="J212" s="1"/>
  <c r="I212"/>
  <c r="H25"/>
  <c r="L24" s="1"/>
  <c r="I24"/>
  <c r="K16"/>
  <c r="L15"/>
  <c r="J504" l="1"/>
  <c r="K709"/>
  <c r="H564"/>
  <c r="I504"/>
  <c r="H504" s="1"/>
  <c r="H212"/>
  <c r="J785"/>
  <c r="H785" s="1"/>
  <c r="H786"/>
  <c r="I14"/>
  <c r="I171"/>
  <c r="J717"/>
  <c r="L171"/>
  <c r="H52"/>
  <c r="I51"/>
  <c r="K317"/>
  <c r="J317" s="1"/>
  <c r="H317" s="1"/>
  <c r="L315"/>
  <c r="L263" s="1"/>
  <c r="L74" s="1"/>
  <c r="J16"/>
  <c r="K15"/>
  <c r="K24"/>
  <c r="L23"/>
  <c r="J172"/>
  <c r="K171"/>
  <c r="J132"/>
  <c r="H132" s="1"/>
  <c r="J75" l="1"/>
  <c r="H75" s="1"/>
  <c r="J15"/>
  <c r="H15" s="1"/>
  <c r="H16"/>
  <c r="I50"/>
  <c r="H51"/>
  <c r="L50" s="1"/>
  <c r="K50" s="1"/>
  <c r="J50" s="1"/>
  <c r="I717"/>
  <c r="J709"/>
  <c r="J24"/>
  <c r="K23"/>
  <c r="J171"/>
  <c r="H171" s="1"/>
  <c r="H172"/>
  <c r="K315"/>
  <c r="I13"/>
  <c r="H50" l="1"/>
  <c r="L49" s="1"/>
  <c r="K49" s="1"/>
  <c r="J49" s="1"/>
  <c r="I49"/>
  <c r="J23"/>
  <c r="I23" s="1"/>
  <c r="H24"/>
  <c r="J315"/>
  <c r="K263"/>
  <c r="K74" s="1"/>
  <c r="H717"/>
  <c r="I709"/>
  <c r="L14"/>
  <c r="K14" s="1"/>
  <c r="J14" s="1"/>
  <c r="H14" s="1"/>
  <c r="L13" s="1"/>
  <c r="H49" l="1"/>
  <c r="K13"/>
  <c r="I22"/>
  <c r="H23"/>
  <c r="J263"/>
  <c r="H315"/>
  <c r="H709"/>
  <c r="I74"/>
  <c r="H59" i="46"/>
  <c r="G59" s="1"/>
  <c r="F59"/>
  <c r="F58" s="1"/>
  <c r="H22" i="44" l="1"/>
  <c r="L22"/>
  <c r="K22" s="1"/>
  <c r="J22" s="1"/>
  <c r="H263"/>
  <c r="J74"/>
  <c r="H74" s="1"/>
  <c r="J13"/>
  <c r="D486" i="45"/>
  <c r="D485" s="1"/>
  <c r="L21" i="44" l="1"/>
  <c r="H13"/>
  <c r="K21"/>
  <c r="L12"/>
  <c r="J21" l="1"/>
  <c r="K12"/>
  <c r="I21" l="1"/>
  <c r="H21" s="1"/>
  <c r="J12"/>
  <c r="I12" l="1"/>
  <c r="J11"/>
  <c r="J1353" s="1"/>
  <c r="I11" l="1"/>
  <c r="H12"/>
  <c r="L11" s="1"/>
  <c r="K11" l="1"/>
  <c r="K1353" s="1"/>
  <c r="L1353"/>
  <c r="I1353"/>
  <c r="H11" l="1"/>
  <c r="H1353"/>
  <c r="K927" i="43" l="1"/>
  <c r="K926" s="1"/>
  <c r="J927"/>
  <c r="J926" s="1"/>
  <c r="I927"/>
  <c r="I926" s="1"/>
  <c r="H927"/>
  <c r="K920"/>
  <c r="K919" s="1"/>
  <c r="J920"/>
  <c r="J919" s="1"/>
  <c r="I920"/>
  <c r="H920" s="1"/>
  <c r="H919" s="1"/>
  <c r="H918" s="1"/>
  <c r="K914"/>
  <c r="J914"/>
  <c r="I914"/>
  <c r="I913" s="1"/>
  <c r="H914"/>
  <c r="K910"/>
  <c r="J910"/>
  <c r="I910"/>
  <c r="H910" s="1"/>
  <c r="H909" s="1"/>
  <c r="I908"/>
  <c r="H908" s="1"/>
  <c r="I906"/>
  <c r="H906"/>
  <c r="H913" l="1"/>
  <c r="H912" s="1"/>
  <c r="G914"/>
  <c r="K913" s="1"/>
  <c r="J913" s="1"/>
  <c r="G920"/>
  <c r="I919"/>
  <c r="G919" s="1"/>
  <c r="K918" s="1"/>
  <c r="J918" s="1"/>
  <c r="I918" s="1"/>
  <c r="G918" s="1"/>
  <c r="K917" s="1"/>
  <c r="J917" s="1"/>
  <c r="G927"/>
  <c r="G910"/>
  <c r="K909" s="1"/>
  <c r="J909" s="1"/>
  <c r="I909" s="1"/>
  <c r="G909" s="1"/>
  <c r="K908" s="1"/>
  <c r="J908" s="1"/>
  <c r="G908" s="1"/>
  <c r="K907" s="1"/>
  <c r="J907" s="1"/>
  <c r="I907" s="1"/>
  <c r="H907"/>
  <c r="H926"/>
  <c r="H925" s="1"/>
  <c r="H924" s="1"/>
  <c r="H923" s="1"/>
  <c r="H922" s="1"/>
  <c r="H921" s="1"/>
  <c r="H917"/>
  <c r="H916" s="1"/>
  <c r="H915" s="1"/>
  <c r="J925"/>
  <c r="H905"/>
  <c r="G926" l="1"/>
  <c r="K925" s="1"/>
  <c r="K921" s="1"/>
  <c r="G913"/>
  <c r="K912" s="1"/>
  <c r="J912" s="1"/>
  <c r="I912" s="1"/>
  <c r="G912" s="1"/>
  <c r="K911" s="1"/>
  <c r="J911" s="1"/>
  <c r="I911" s="1"/>
  <c r="H911" s="1"/>
  <c r="G911" s="1"/>
  <c r="K924"/>
  <c r="G907"/>
  <c r="K906" s="1"/>
  <c r="J906"/>
  <c r="I917"/>
  <c r="G917" s="1"/>
  <c r="K916" s="1"/>
  <c r="K915" s="1"/>
  <c r="J916"/>
  <c r="H57" i="46" s="1"/>
  <c r="I925" i="43"/>
  <c r="J924"/>
  <c r="J921"/>
  <c r="J899"/>
  <c r="J898" s="1"/>
  <c r="H899"/>
  <c r="J897"/>
  <c r="H897"/>
  <c r="H896" s="1"/>
  <c r="J894"/>
  <c r="K892"/>
  <c r="J892"/>
  <c r="I892"/>
  <c r="H892"/>
  <c r="K891"/>
  <c r="J890"/>
  <c r="J889" s="1"/>
  <c r="J886"/>
  <c r="K885"/>
  <c r="J885"/>
  <c r="I885"/>
  <c r="H885"/>
  <c r="H884" s="1"/>
  <c r="K881"/>
  <c r="J881"/>
  <c r="I881"/>
  <c r="H881" s="1"/>
  <c r="H880" s="1"/>
  <c r="K879"/>
  <c r="K878" s="1"/>
  <c r="J879"/>
  <c r="I879"/>
  <c r="H879" s="1"/>
  <c r="K876"/>
  <c r="K875" s="1"/>
  <c r="J876"/>
  <c r="I876"/>
  <c r="H876" s="1"/>
  <c r="K874"/>
  <c r="J874"/>
  <c r="I874"/>
  <c r="H874" s="1"/>
  <c r="K872"/>
  <c r="J872"/>
  <c r="I872"/>
  <c r="H872" s="1"/>
  <c r="I866"/>
  <c r="H866" s="1"/>
  <c r="H864"/>
  <c r="K859"/>
  <c r="J859"/>
  <c r="I859"/>
  <c r="H859"/>
  <c r="K923" l="1"/>
  <c r="J923" s="1"/>
  <c r="I916"/>
  <c r="G57" i="46" s="1"/>
  <c r="J875" i="43"/>
  <c r="G876"/>
  <c r="G879"/>
  <c r="G881"/>
  <c r="K880" s="1"/>
  <c r="J880" s="1"/>
  <c r="I880" s="1"/>
  <c r="G880" s="1"/>
  <c r="G874"/>
  <c r="K873" s="1"/>
  <c r="J873" s="1"/>
  <c r="J878"/>
  <c r="I878" s="1"/>
  <c r="H891"/>
  <c r="G872"/>
  <c r="K871" s="1"/>
  <c r="J871" s="1"/>
  <c r="I871" s="1"/>
  <c r="I875"/>
  <c r="J915"/>
  <c r="I865"/>
  <c r="G885"/>
  <c r="K884" s="1"/>
  <c r="J884" s="1"/>
  <c r="I884" s="1"/>
  <c r="G884" s="1"/>
  <c r="K883" s="1"/>
  <c r="J883" s="1"/>
  <c r="I883" s="1"/>
  <c r="J891"/>
  <c r="I57" i="46"/>
  <c r="H871" i="43"/>
  <c r="I873"/>
  <c r="G892"/>
  <c r="D558" i="45" s="1"/>
  <c r="D557" s="1"/>
  <c r="I897" i="43"/>
  <c r="G906"/>
  <c r="K905" s="1"/>
  <c r="J905"/>
  <c r="I905" s="1"/>
  <c r="I890"/>
  <c r="I894"/>
  <c r="I899"/>
  <c r="H863"/>
  <c r="H865"/>
  <c r="H873"/>
  <c r="H875"/>
  <c r="H878"/>
  <c r="I891"/>
  <c r="H898"/>
  <c r="H895" s="1"/>
  <c r="H883"/>
  <c r="H882" s="1"/>
  <c r="I921"/>
  <c r="G921" s="1"/>
  <c r="I923"/>
  <c r="G923" s="1"/>
  <c r="K922" s="1"/>
  <c r="J922" s="1"/>
  <c r="I922" s="1"/>
  <c r="G922" s="1"/>
  <c r="G925"/>
  <c r="I924"/>
  <c r="G924" s="1"/>
  <c r="I915"/>
  <c r="G859"/>
  <c r="K858"/>
  <c r="J858" s="1"/>
  <c r="I858"/>
  <c r="G916" l="1"/>
  <c r="G915" s="1"/>
  <c r="J870"/>
  <c r="G871"/>
  <c r="I877"/>
  <c r="G878"/>
  <c r="K877" s="1"/>
  <c r="G875"/>
  <c r="J877"/>
  <c r="K870"/>
  <c r="G873"/>
  <c r="H862"/>
  <c r="H861" s="1"/>
  <c r="G891"/>
  <c r="K890" s="1"/>
  <c r="H877"/>
  <c r="H870"/>
  <c r="G905"/>
  <c r="K904" s="1"/>
  <c r="I898"/>
  <c r="H894"/>
  <c r="I893"/>
  <c r="H890"/>
  <c r="I889"/>
  <c r="I896"/>
  <c r="G883"/>
  <c r="K882" s="1"/>
  <c r="J882" s="1"/>
  <c r="I882" s="1"/>
  <c r="G882" s="1"/>
  <c r="I870"/>
  <c r="F57" i="46"/>
  <c r="G56"/>
  <c r="H858" i="43"/>
  <c r="G858" s="1"/>
  <c r="K857"/>
  <c r="J857" s="1"/>
  <c r="J856" s="1"/>
  <c r="J855" s="1"/>
  <c r="I857"/>
  <c r="I856" s="1"/>
  <c r="H857"/>
  <c r="H856" s="1"/>
  <c r="K853"/>
  <c r="K852" s="1"/>
  <c r="J853"/>
  <c r="J852" s="1"/>
  <c r="I853"/>
  <c r="H853"/>
  <c r="H852" s="1"/>
  <c r="K851"/>
  <c r="K850" s="1"/>
  <c r="J851"/>
  <c r="I851"/>
  <c r="I850" s="1"/>
  <c r="H851"/>
  <c r="H850" s="1"/>
  <c r="K847"/>
  <c r="J847"/>
  <c r="I847"/>
  <c r="H847"/>
  <c r="J846"/>
  <c r="I846" s="1"/>
  <c r="H846" s="1"/>
  <c r="K839"/>
  <c r="K838" s="1"/>
  <c r="J839"/>
  <c r="J838" s="1"/>
  <c r="I839"/>
  <c r="H839" s="1"/>
  <c r="K836"/>
  <c r="K835" s="1"/>
  <c r="K833"/>
  <c r="J833" s="1"/>
  <c r="I833"/>
  <c r="H833" s="1"/>
  <c r="K830"/>
  <c r="K829" s="1"/>
  <c r="J830"/>
  <c r="I830"/>
  <c r="H830" s="1"/>
  <c r="J827"/>
  <c r="I827"/>
  <c r="H827" s="1"/>
  <c r="H826" s="1"/>
  <c r="H825" s="1"/>
  <c r="K823"/>
  <c r="K822" s="1"/>
  <c r="J823"/>
  <c r="J822" s="1"/>
  <c r="I823"/>
  <c r="H823" s="1"/>
  <c r="K818"/>
  <c r="K817" s="1"/>
  <c r="J818"/>
  <c r="J817" s="1"/>
  <c r="I818"/>
  <c r="H818"/>
  <c r="K815"/>
  <c r="J815"/>
  <c r="I815"/>
  <c r="H869" l="1"/>
  <c r="H868" s="1"/>
  <c r="J869"/>
  <c r="K869"/>
  <c r="I822"/>
  <c r="I852"/>
  <c r="G852" s="1"/>
  <c r="G877"/>
  <c r="G823"/>
  <c r="G839"/>
  <c r="D293" i="45" s="1"/>
  <c r="D292" s="1"/>
  <c r="D291" s="1"/>
  <c r="D290" s="1"/>
  <c r="D289" s="1"/>
  <c r="G847" i="43"/>
  <c r="K846" s="1"/>
  <c r="G846" s="1"/>
  <c r="K845" s="1"/>
  <c r="J845" s="1"/>
  <c r="I845" s="1"/>
  <c r="G818"/>
  <c r="D495" i="45" s="1"/>
  <c r="D494" s="1"/>
  <c r="H822" i="43"/>
  <c r="H821" s="1"/>
  <c r="G830"/>
  <c r="D279" i="45" s="1"/>
  <c r="D278" s="1"/>
  <c r="D277" s="1"/>
  <c r="G851" i="43"/>
  <c r="I838"/>
  <c r="K856"/>
  <c r="K855" s="1"/>
  <c r="G833"/>
  <c r="G853"/>
  <c r="K889"/>
  <c r="H838"/>
  <c r="H837" s="1"/>
  <c r="H849"/>
  <c r="H848" s="1"/>
  <c r="J829"/>
  <c r="I829" s="1"/>
  <c r="K832"/>
  <c r="J832" s="1"/>
  <c r="I832" s="1"/>
  <c r="G857"/>
  <c r="D288" i="45" s="1"/>
  <c r="D287" s="1"/>
  <c r="H817" i="43"/>
  <c r="I817"/>
  <c r="J904"/>
  <c r="K903"/>
  <c r="J850"/>
  <c r="J849" s="1"/>
  <c r="K849"/>
  <c r="G890"/>
  <c r="D556" i="45" s="1"/>
  <c r="D555" s="1"/>
  <c r="H889" i="43"/>
  <c r="J836"/>
  <c r="I836" s="1"/>
  <c r="H836" s="1"/>
  <c r="I895"/>
  <c r="H893"/>
  <c r="H829"/>
  <c r="H832"/>
  <c r="H831" s="1"/>
  <c r="I855"/>
  <c r="H855" s="1"/>
  <c r="H854" s="1"/>
  <c r="H860"/>
  <c r="J821"/>
  <c r="E57" i="46"/>
  <c r="I56" s="1"/>
  <c r="H56" s="1"/>
  <c r="F56"/>
  <c r="I869" i="43"/>
  <c r="G870"/>
  <c r="K811"/>
  <c r="J811"/>
  <c r="I811"/>
  <c r="H811" s="1"/>
  <c r="K808"/>
  <c r="K807" s="1"/>
  <c r="J808"/>
  <c r="J807" s="1"/>
  <c r="I808"/>
  <c r="I807" s="1"/>
  <c r="I806" s="1"/>
  <c r="K805"/>
  <c r="I805"/>
  <c r="H805" s="1"/>
  <c r="I849" l="1"/>
  <c r="G822"/>
  <c r="K821" s="1"/>
  <c r="G869"/>
  <c r="K868" s="1"/>
  <c r="J868" s="1"/>
  <c r="I868" s="1"/>
  <c r="G868" s="1"/>
  <c r="G832"/>
  <c r="K831" s="1"/>
  <c r="J831" s="1"/>
  <c r="I831" s="1"/>
  <c r="G831" s="1"/>
  <c r="H845"/>
  <c r="G845" s="1"/>
  <c r="I844"/>
  <c r="I843" s="1"/>
  <c r="I842" s="1"/>
  <c r="G811"/>
  <c r="K810" s="1"/>
  <c r="J810" s="1"/>
  <c r="I810" s="1"/>
  <c r="H810" s="1"/>
  <c r="G810" s="1"/>
  <c r="K809" s="1"/>
  <c r="J809" s="1"/>
  <c r="I809" s="1"/>
  <c r="H809" s="1"/>
  <c r="G809" s="1"/>
  <c r="G856"/>
  <c r="J835"/>
  <c r="I835" s="1"/>
  <c r="D286" i="45"/>
  <c r="J844" i="43"/>
  <c r="K844"/>
  <c r="G838"/>
  <c r="K837" s="1"/>
  <c r="J837" s="1"/>
  <c r="I837" s="1"/>
  <c r="G837" s="1"/>
  <c r="G817"/>
  <c r="G849"/>
  <c r="K848" s="1"/>
  <c r="J848" s="1"/>
  <c r="I848" s="1"/>
  <c r="G850"/>
  <c r="G829"/>
  <c r="K828" s="1"/>
  <c r="J828" s="1"/>
  <c r="I828" s="1"/>
  <c r="H816"/>
  <c r="H815" s="1"/>
  <c r="I904"/>
  <c r="J903"/>
  <c r="J805"/>
  <c r="G805" s="1"/>
  <c r="G836"/>
  <c r="D285" i="45" s="1"/>
  <c r="D284" s="1"/>
  <c r="D283" s="1"/>
  <c r="D282" s="1"/>
  <c r="D281" s="1"/>
  <c r="D280" s="1"/>
  <c r="H835" i="43"/>
  <c r="H808"/>
  <c r="H807" s="1"/>
  <c r="G807" s="1"/>
  <c r="K806" s="1"/>
  <c r="J806" s="1"/>
  <c r="H888"/>
  <c r="G889"/>
  <c r="G855"/>
  <c r="K854" s="1"/>
  <c r="J854" s="1"/>
  <c r="I854" s="1"/>
  <c r="G854" s="1"/>
  <c r="H828"/>
  <c r="E56" i="46"/>
  <c r="I821" i="43"/>
  <c r="K804"/>
  <c r="H804"/>
  <c r="H803" s="1"/>
  <c r="I841" l="1"/>
  <c r="H844"/>
  <c r="H843" s="1"/>
  <c r="J804"/>
  <c r="I804" s="1"/>
  <c r="G804" s="1"/>
  <c r="K803" s="1"/>
  <c r="J803" s="1"/>
  <c r="I803" s="1"/>
  <c r="G803" s="1"/>
  <c r="G844"/>
  <c r="K843" s="1"/>
  <c r="J843" s="1"/>
  <c r="G843" s="1"/>
  <c r="K842" s="1"/>
  <c r="J842" s="1"/>
  <c r="G848"/>
  <c r="G816"/>
  <c r="G828"/>
  <c r="K827" s="1"/>
  <c r="G827" s="1"/>
  <c r="D276" i="45" s="1"/>
  <c r="D275" s="1"/>
  <c r="D274" s="1"/>
  <c r="H904" i="43"/>
  <c r="I903"/>
  <c r="G815"/>
  <c r="K814" s="1"/>
  <c r="J814" s="1"/>
  <c r="H814"/>
  <c r="H806"/>
  <c r="G806" s="1"/>
  <c r="H834"/>
  <c r="H820" s="1"/>
  <c r="H819" s="1"/>
  <c r="F51" i="46" s="1"/>
  <c r="G835" i="43"/>
  <c r="K834" s="1"/>
  <c r="J834" s="1"/>
  <c r="I834" s="1"/>
  <c r="G808"/>
  <c r="H842"/>
  <c r="G821"/>
  <c r="K826" l="1"/>
  <c r="J826" s="1"/>
  <c r="I826" s="1"/>
  <c r="G826" s="1"/>
  <c r="K825" s="1"/>
  <c r="K820" s="1"/>
  <c r="K802"/>
  <c r="H813"/>
  <c r="G904"/>
  <c r="H903"/>
  <c r="J802"/>
  <c r="I802" s="1"/>
  <c r="H802" s="1"/>
  <c r="H801" s="1"/>
  <c r="H800" s="1"/>
  <c r="I814"/>
  <c r="I813" s="1"/>
  <c r="J813"/>
  <c r="J825"/>
  <c r="G834"/>
  <c r="G842"/>
  <c r="K841" s="1"/>
  <c r="H841"/>
  <c r="H902" l="1"/>
  <c r="G903"/>
  <c r="K902" s="1"/>
  <c r="J902" s="1"/>
  <c r="G802"/>
  <c r="K801" s="1"/>
  <c r="J801" s="1"/>
  <c r="I801" s="1"/>
  <c r="G814"/>
  <c r="K813" s="1"/>
  <c r="G813" s="1"/>
  <c r="I825"/>
  <c r="J820"/>
  <c r="J819" s="1"/>
  <c r="H840"/>
  <c r="J841"/>
  <c r="H799"/>
  <c r="J798"/>
  <c r="I798"/>
  <c r="H798" s="1"/>
  <c r="H797" s="1"/>
  <c r="H796" s="1"/>
  <c r="H795" s="1"/>
  <c r="H794" s="1"/>
  <c r="H793" s="1"/>
  <c r="F46" i="46" s="1"/>
  <c r="K792" i="43"/>
  <c r="J792"/>
  <c r="J791" s="1"/>
  <c r="I792"/>
  <c r="I791" s="1"/>
  <c r="H792"/>
  <c r="H788"/>
  <c r="K785"/>
  <c r="J785" s="1"/>
  <c r="J784" s="1"/>
  <c r="I785"/>
  <c r="K781"/>
  <c r="J781"/>
  <c r="I781"/>
  <c r="H781" s="1"/>
  <c r="K777"/>
  <c r="J777"/>
  <c r="I777"/>
  <c r="H777"/>
  <c r="H776" s="1"/>
  <c r="J774"/>
  <c r="I774"/>
  <c r="H774" s="1"/>
  <c r="H773" s="1"/>
  <c r="H772" s="1"/>
  <c r="K770"/>
  <c r="J770"/>
  <c r="I770"/>
  <c r="H770"/>
  <c r="K769"/>
  <c r="I766"/>
  <c r="H766" s="1"/>
  <c r="H765" s="1"/>
  <c r="H764" s="1"/>
  <c r="H763" s="1"/>
  <c r="J761"/>
  <c r="I761"/>
  <c r="H761" s="1"/>
  <c r="H760" s="1"/>
  <c r="H759" s="1"/>
  <c r="K757"/>
  <c r="J757"/>
  <c r="I757"/>
  <c r="H757"/>
  <c r="K754"/>
  <c r="J754"/>
  <c r="J753" s="1"/>
  <c r="I754"/>
  <c r="H754" s="1"/>
  <c r="K749"/>
  <c r="K748" s="1"/>
  <c r="J749"/>
  <c r="I749"/>
  <c r="H749" s="1"/>
  <c r="K746"/>
  <c r="K745" s="1"/>
  <c r="J746"/>
  <c r="I746"/>
  <c r="H746" s="1"/>
  <c r="K742"/>
  <c r="J742"/>
  <c r="I742"/>
  <c r="H742" s="1"/>
  <c r="K738"/>
  <c r="K737" s="1"/>
  <c r="J738"/>
  <c r="J737" s="1"/>
  <c r="I738"/>
  <c r="H738" s="1"/>
  <c r="K734"/>
  <c r="J734"/>
  <c r="I734"/>
  <c r="H734"/>
  <c r="K731"/>
  <c r="K730" s="1"/>
  <c r="J731"/>
  <c r="I731"/>
  <c r="H731"/>
  <c r="K728"/>
  <c r="K727" s="1"/>
  <c r="J728"/>
  <c r="J727" s="1"/>
  <c r="I728"/>
  <c r="I727" s="1"/>
  <c r="H728"/>
  <c r="H727" s="1"/>
  <c r="K720"/>
  <c r="J720" s="1"/>
  <c r="I720"/>
  <c r="H720" s="1"/>
  <c r="H719" s="1"/>
  <c r="K717"/>
  <c r="I716"/>
  <c r="J714"/>
  <c r="J713" s="1"/>
  <c r="I714"/>
  <c r="H714" s="1"/>
  <c r="H713" s="1"/>
  <c r="H712" s="1"/>
  <c r="K710"/>
  <c r="K709"/>
  <c r="K708" s="1"/>
  <c r="J709"/>
  <c r="J708" s="1"/>
  <c r="I709"/>
  <c r="I708" s="1"/>
  <c r="H709"/>
  <c r="K705"/>
  <c r="J705"/>
  <c r="I705"/>
  <c r="H705" s="1"/>
  <c r="K703"/>
  <c r="J703"/>
  <c r="I703"/>
  <c r="H703"/>
  <c r="K700"/>
  <c r="K699" s="1"/>
  <c r="J700"/>
  <c r="J699" s="1"/>
  <c r="I700"/>
  <c r="H700" s="1"/>
  <c r="K698"/>
  <c r="J698"/>
  <c r="I698"/>
  <c r="H698" s="1"/>
  <c r="H697" s="1"/>
  <c r="J696"/>
  <c r="J695" s="1"/>
  <c r="I696"/>
  <c r="H696" s="1"/>
  <c r="H695" s="1"/>
  <c r="K693"/>
  <c r="J693" s="1"/>
  <c r="I693"/>
  <c r="H693" s="1"/>
  <c r="H692" s="1"/>
  <c r="J683"/>
  <c r="I683"/>
  <c r="H683" s="1"/>
  <c r="K680"/>
  <c r="K679" s="1"/>
  <c r="J680"/>
  <c r="J679" s="1"/>
  <c r="I680"/>
  <c r="H680" s="1"/>
  <c r="H679" s="1"/>
  <c r="H678" s="1"/>
  <c r="K676"/>
  <c r="J676"/>
  <c r="I676"/>
  <c r="I675" s="1"/>
  <c r="H676"/>
  <c r="J672"/>
  <c r="I672" s="1"/>
  <c r="H672" s="1"/>
  <c r="H671" s="1"/>
  <c r="K669"/>
  <c r="K668" s="1"/>
  <c r="J669"/>
  <c r="I669"/>
  <c r="H669"/>
  <c r="H668" s="1"/>
  <c r="K664"/>
  <c r="J664"/>
  <c r="I664"/>
  <c r="H664" s="1"/>
  <c r="K660"/>
  <c r="J660"/>
  <c r="I660"/>
  <c r="H660"/>
  <c r="K659"/>
  <c r="K658" s="1"/>
  <c r="J659"/>
  <c r="J658" s="1"/>
  <c r="I659"/>
  <c r="H659" s="1"/>
  <c r="K656"/>
  <c r="J656"/>
  <c r="I656"/>
  <c r="H656"/>
  <c r="K655"/>
  <c r="J655"/>
  <c r="I655"/>
  <c r="H655"/>
  <c r="H654" s="1"/>
  <c r="H653" s="1"/>
  <c r="K652"/>
  <c r="J652"/>
  <c r="J651" s="1"/>
  <c r="I652"/>
  <c r="I651" s="1"/>
  <c r="H652"/>
  <c r="H651" s="1"/>
  <c r="H650" s="1"/>
  <c r="K651"/>
  <c r="K648"/>
  <c r="J648"/>
  <c r="I648"/>
  <c r="I647" s="1"/>
  <c r="H648"/>
  <c r="H647" s="1"/>
  <c r="K647"/>
  <c r="K642"/>
  <c r="K641" s="1"/>
  <c r="J642"/>
  <c r="J641" s="1"/>
  <c r="I642"/>
  <c r="I641" s="1"/>
  <c r="H642"/>
  <c r="H641" s="1"/>
  <c r="H640" s="1"/>
  <c r="K638"/>
  <c r="K637" s="1"/>
  <c r="I638"/>
  <c r="H638" s="1"/>
  <c r="H637" s="1"/>
  <c r="K635"/>
  <c r="K634" s="1"/>
  <c r="J635"/>
  <c r="J634" s="1"/>
  <c r="I635"/>
  <c r="H635"/>
  <c r="K632"/>
  <c r="K631" s="1"/>
  <c r="J632"/>
  <c r="I632"/>
  <c r="H632" s="1"/>
  <c r="J627"/>
  <c r="I627"/>
  <c r="H627" s="1"/>
  <c r="H626" s="1"/>
  <c r="H625" s="1"/>
  <c r="H624" s="1"/>
  <c r="K623"/>
  <c r="K622" s="1"/>
  <c r="J623"/>
  <c r="I623"/>
  <c r="H623"/>
  <c r="H622" s="1"/>
  <c r="K619"/>
  <c r="J619"/>
  <c r="I619"/>
  <c r="H619"/>
  <c r="H618" s="1"/>
  <c r="K616"/>
  <c r="J616"/>
  <c r="I616"/>
  <c r="H616"/>
  <c r="H615" s="1"/>
  <c r="H614" s="1"/>
  <c r="K612"/>
  <c r="J612"/>
  <c r="I612"/>
  <c r="H612" s="1"/>
  <c r="H611" s="1"/>
  <c r="K609"/>
  <c r="K608" s="1"/>
  <c r="J609"/>
  <c r="J608" s="1"/>
  <c r="I609"/>
  <c r="I608" s="1"/>
  <c r="H609"/>
  <c r="K606"/>
  <c r="K605" s="1"/>
  <c r="J606"/>
  <c r="J605" s="1"/>
  <c r="I606"/>
  <c r="I605" s="1"/>
  <c r="H606"/>
  <c r="K595"/>
  <c r="K592"/>
  <c r="K591" s="1"/>
  <c r="J592"/>
  <c r="J591" s="1"/>
  <c r="I592"/>
  <c r="I591" s="1"/>
  <c r="H592"/>
  <c r="H591" s="1"/>
  <c r="K590"/>
  <c r="J590"/>
  <c r="I590"/>
  <c r="H590"/>
  <c r="K784" l="1"/>
  <c r="K654"/>
  <c r="K611"/>
  <c r="I634"/>
  <c r="G700"/>
  <c r="G612"/>
  <c r="D183" i="45" s="1"/>
  <c r="G592" i="43"/>
  <c r="J769"/>
  <c r="J631"/>
  <c r="J630" s="1"/>
  <c r="G664"/>
  <c r="K663" s="1"/>
  <c r="J663" s="1"/>
  <c r="I663" s="1"/>
  <c r="G703"/>
  <c r="K702" s="1"/>
  <c r="J702" s="1"/>
  <c r="I702" s="1"/>
  <c r="H702" s="1"/>
  <c r="G702" s="1"/>
  <c r="G757"/>
  <c r="K756" s="1"/>
  <c r="J756" s="1"/>
  <c r="I756" s="1"/>
  <c r="J611"/>
  <c r="I611" s="1"/>
  <c r="I699"/>
  <c r="G781"/>
  <c r="K780" s="1"/>
  <c r="J780" s="1"/>
  <c r="I780" s="1"/>
  <c r="H780" s="1"/>
  <c r="G780" s="1"/>
  <c r="K779" s="1"/>
  <c r="J779" s="1"/>
  <c r="I779" s="1"/>
  <c r="G635"/>
  <c r="I658"/>
  <c r="G738"/>
  <c r="I769"/>
  <c r="I654"/>
  <c r="K594"/>
  <c r="G606"/>
  <c r="J622"/>
  <c r="I622" s="1"/>
  <c r="G622" s="1"/>
  <c r="K621" s="1"/>
  <c r="J621" s="1"/>
  <c r="I621" s="1"/>
  <c r="H634"/>
  <c r="H633" s="1"/>
  <c r="G655"/>
  <c r="G660"/>
  <c r="H663"/>
  <c r="G676"/>
  <c r="K675" s="1"/>
  <c r="J675" s="1"/>
  <c r="G698"/>
  <c r="K697" s="1"/>
  <c r="J697" s="1"/>
  <c r="I697" s="1"/>
  <c r="G697" s="1"/>
  <c r="K696" s="1"/>
  <c r="K695" s="1"/>
  <c r="H699"/>
  <c r="G699" s="1"/>
  <c r="I737"/>
  <c r="G770"/>
  <c r="I784"/>
  <c r="G792"/>
  <c r="G632"/>
  <c r="G659"/>
  <c r="G705"/>
  <c r="K704" s="1"/>
  <c r="J704" s="1"/>
  <c r="I704" s="1"/>
  <c r="G720"/>
  <c r="J745"/>
  <c r="J744" s="1"/>
  <c r="J748"/>
  <c r="H756"/>
  <c r="H755" s="1"/>
  <c r="G680"/>
  <c r="G709"/>
  <c r="G742"/>
  <c r="K741" s="1"/>
  <c r="J741" s="1"/>
  <c r="I741" s="1"/>
  <c r="G746"/>
  <c r="G749"/>
  <c r="G754"/>
  <c r="K753" s="1"/>
  <c r="H769"/>
  <c r="H768" s="1"/>
  <c r="H767" s="1"/>
  <c r="H791"/>
  <c r="J800"/>
  <c r="H48" i="46" s="1"/>
  <c r="H675" i="43"/>
  <c r="I674"/>
  <c r="I673" s="1"/>
  <c r="H605"/>
  <c r="H604" s="1"/>
  <c r="G623"/>
  <c r="I631"/>
  <c r="G642"/>
  <c r="G652"/>
  <c r="G669"/>
  <c r="G668" s="1"/>
  <c r="G693"/>
  <c r="I695"/>
  <c r="G734"/>
  <c r="K733" s="1"/>
  <c r="J733" s="1"/>
  <c r="I733" s="1"/>
  <c r="H737"/>
  <c r="H741"/>
  <c r="I745"/>
  <c r="I748"/>
  <c r="I753"/>
  <c r="K791"/>
  <c r="J654"/>
  <c r="G654" s="1"/>
  <c r="K653" s="1"/>
  <c r="J653" s="1"/>
  <c r="I653" s="1"/>
  <c r="G653" s="1"/>
  <c r="G616"/>
  <c r="K615" s="1"/>
  <c r="J615" s="1"/>
  <c r="I615" s="1"/>
  <c r="G615" s="1"/>
  <c r="K614" s="1"/>
  <c r="I679"/>
  <c r="G679" s="1"/>
  <c r="K678" s="1"/>
  <c r="J678" s="1"/>
  <c r="I678" s="1"/>
  <c r="G678" s="1"/>
  <c r="H704"/>
  <c r="K719"/>
  <c r="J719" s="1"/>
  <c r="I719" s="1"/>
  <c r="G719" s="1"/>
  <c r="K718" s="1"/>
  <c r="G728"/>
  <c r="J730"/>
  <c r="I730" s="1"/>
  <c r="G609"/>
  <c r="G619"/>
  <c r="K618" s="1"/>
  <c r="J618" s="1"/>
  <c r="I618" s="1"/>
  <c r="G618" s="1"/>
  <c r="K617" s="1"/>
  <c r="J617" s="1"/>
  <c r="I617" s="1"/>
  <c r="G648"/>
  <c r="G656"/>
  <c r="H658"/>
  <c r="J668"/>
  <c r="K692"/>
  <c r="J692" s="1"/>
  <c r="I692" s="1"/>
  <c r="G692" s="1"/>
  <c r="K691" s="1"/>
  <c r="J691" s="1"/>
  <c r="I691" s="1"/>
  <c r="I713"/>
  <c r="I712" s="1"/>
  <c r="G731"/>
  <c r="H733"/>
  <c r="G777"/>
  <c r="K776" s="1"/>
  <c r="J776" s="1"/>
  <c r="I776" s="1"/>
  <c r="G776" s="1"/>
  <c r="K775" s="1"/>
  <c r="J775" s="1"/>
  <c r="I775" s="1"/>
  <c r="H887"/>
  <c r="H886" s="1"/>
  <c r="I800"/>
  <c r="I799" s="1"/>
  <c r="G801"/>
  <c r="K800" s="1"/>
  <c r="I902"/>
  <c r="I901" s="1"/>
  <c r="J901"/>
  <c r="H901"/>
  <c r="J638"/>
  <c r="G638" s="1"/>
  <c r="G637" s="1"/>
  <c r="K636" s="1"/>
  <c r="H608"/>
  <c r="G608" s="1"/>
  <c r="K607" s="1"/>
  <c r="H631"/>
  <c r="H630" s="1"/>
  <c r="H785"/>
  <c r="J788"/>
  <c r="G825"/>
  <c r="I820"/>
  <c r="H682"/>
  <c r="H730"/>
  <c r="H729" s="1"/>
  <c r="H745"/>
  <c r="H744" s="1"/>
  <c r="H748"/>
  <c r="H747" s="1"/>
  <c r="H753"/>
  <c r="H646"/>
  <c r="G651"/>
  <c r="K650" s="1"/>
  <c r="J650" s="1"/>
  <c r="I650" s="1"/>
  <c r="G650" s="1"/>
  <c r="K649" s="1"/>
  <c r="J649" s="1"/>
  <c r="H718"/>
  <c r="G727"/>
  <c r="K726" s="1"/>
  <c r="J726" s="1"/>
  <c r="I726" s="1"/>
  <c r="H775"/>
  <c r="H771" s="1"/>
  <c r="H726"/>
  <c r="G591"/>
  <c r="H617"/>
  <c r="H613" s="1"/>
  <c r="H621"/>
  <c r="H620" s="1"/>
  <c r="H639"/>
  <c r="G641"/>
  <c r="K640" s="1"/>
  <c r="J640" s="1"/>
  <c r="I640" s="1"/>
  <c r="G640" s="1"/>
  <c r="K639" s="1"/>
  <c r="J639" s="1"/>
  <c r="I639" s="1"/>
  <c r="H667"/>
  <c r="H670"/>
  <c r="H691"/>
  <c r="H758"/>
  <c r="J607"/>
  <c r="I607" s="1"/>
  <c r="J752"/>
  <c r="F52" i="46"/>
  <c r="J867" i="43"/>
  <c r="K667"/>
  <c r="G841"/>
  <c r="G590"/>
  <c r="K589" s="1"/>
  <c r="J589"/>
  <c r="I589"/>
  <c r="H589"/>
  <c r="I701" l="1"/>
  <c r="G701" s="1"/>
  <c r="J637"/>
  <c r="I637" s="1"/>
  <c r="G658"/>
  <c r="K657" s="1"/>
  <c r="J657" s="1"/>
  <c r="I657" s="1"/>
  <c r="H779"/>
  <c r="H778" s="1"/>
  <c r="G611"/>
  <c r="K610" s="1"/>
  <c r="J610" s="1"/>
  <c r="I610" s="1"/>
  <c r="H610" s="1"/>
  <c r="G610" s="1"/>
  <c r="H657"/>
  <c r="H645" s="1"/>
  <c r="H644" s="1"/>
  <c r="G756"/>
  <c r="K755" s="1"/>
  <c r="J755" s="1"/>
  <c r="I755" s="1"/>
  <c r="G755" s="1"/>
  <c r="G704"/>
  <c r="G791"/>
  <c r="K790" s="1"/>
  <c r="J790" s="1"/>
  <c r="I790" s="1"/>
  <c r="H790" s="1"/>
  <c r="G790" s="1"/>
  <c r="K789" s="1"/>
  <c r="J789" s="1"/>
  <c r="I789" s="1"/>
  <c r="H789" s="1"/>
  <c r="G789" s="1"/>
  <c r="K788" s="1"/>
  <c r="G663"/>
  <c r="K662" s="1"/>
  <c r="J662" s="1"/>
  <c r="I662" s="1"/>
  <c r="D182" i="45"/>
  <c r="D181" s="1"/>
  <c r="D180" s="1"/>
  <c r="D179" s="1"/>
  <c r="D178" s="1"/>
  <c r="D177" s="1"/>
  <c r="D176" s="1"/>
  <c r="D175" s="1"/>
  <c r="J799" i="43"/>
  <c r="I752"/>
  <c r="H694"/>
  <c r="H690" s="1"/>
  <c r="G800"/>
  <c r="G741"/>
  <c r="K740" s="1"/>
  <c r="J740" s="1"/>
  <c r="I740" s="1"/>
  <c r="G631"/>
  <c r="K630" s="1"/>
  <c r="G675"/>
  <c r="K674" s="1"/>
  <c r="J674" s="1"/>
  <c r="G769"/>
  <c r="K768" s="1"/>
  <c r="J768" s="1"/>
  <c r="I768" s="1"/>
  <c r="G768" s="1"/>
  <c r="K767" s="1"/>
  <c r="J767" s="1"/>
  <c r="I767" s="1"/>
  <c r="G767" s="1"/>
  <c r="K766" s="1"/>
  <c r="D247" i="45"/>
  <c r="D246" s="1"/>
  <c r="D245" s="1"/>
  <c r="D244" s="1"/>
  <c r="H743" i="43"/>
  <c r="G634"/>
  <c r="K633" s="1"/>
  <c r="J633" s="1"/>
  <c r="I633" s="1"/>
  <c r="G633" s="1"/>
  <c r="H662"/>
  <c r="H661" s="1"/>
  <c r="G737"/>
  <c r="K736" s="1"/>
  <c r="J736" s="1"/>
  <c r="I736" s="1"/>
  <c r="G753"/>
  <c r="K752" s="1"/>
  <c r="H674"/>
  <c r="H673" s="1"/>
  <c r="G748"/>
  <c r="K747" s="1"/>
  <c r="J747" s="1"/>
  <c r="I747" s="1"/>
  <c r="G747" s="1"/>
  <c r="J636"/>
  <c r="I636" s="1"/>
  <c r="H636" s="1"/>
  <c r="G636" s="1"/>
  <c r="H607"/>
  <c r="G607" s="1"/>
  <c r="K613"/>
  <c r="G733"/>
  <c r="K732" s="1"/>
  <c r="J732" s="1"/>
  <c r="I732" s="1"/>
  <c r="G605"/>
  <c r="K604" s="1"/>
  <c r="J604" s="1"/>
  <c r="I604" s="1"/>
  <c r="G604" s="1"/>
  <c r="K603" s="1"/>
  <c r="J614"/>
  <c r="I614" s="1"/>
  <c r="I613" s="1"/>
  <c r="H732"/>
  <c r="H725" s="1"/>
  <c r="G730"/>
  <c r="K729" s="1"/>
  <c r="J729" s="1"/>
  <c r="G775"/>
  <c r="K774" s="1"/>
  <c r="G774" s="1"/>
  <c r="K773" s="1"/>
  <c r="J773" s="1"/>
  <c r="I773" s="1"/>
  <c r="G773" s="1"/>
  <c r="K772" s="1"/>
  <c r="K771" s="1"/>
  <c r="G691"/>
  <c r="G745"/>
  <c r="K744" s="1"/>
  <c r="H740"/>
  <c r="G617"/>
  <c r="H736"/>
  <c r="H735" s="1"/>
  <c r="G695"/>
  <c r="K694" s="1"/>
  <c r="J694" s="1"/>
  <c r="I694" s="1"/>
  <c r="H752"/>
  <c r="H751" s="1"/>
  <c r="H750" s="1"/>
  <c r="G902"/>
  <c r="K901" s="1"/>
  <c r="K900" s="1"/>
  <c r="J718"/>
  <c r="I718" s="1"/>
  <c r="G718" s="1"/>
  <c r="J717"/>
  <c r="G639"/>
  <c r="I668"/>
  <c r="I667" s="1"/>
  <c r="J667"/>
  <c r="G621"/>
  <c r="K620" s="1"/>
  <c r="J620" s="1"/>
  <c r="I620" s="1"/>
  <c r="G620" s="1"/>
  <c r="H900"/>
  <c r="H55" i="46"/>
  <c r="J900" i="43"/>
  <c r="K799"/>
  <c r="I48" i="46"/>
  <c r="G726" i="43"/>
  <c r="I900"/>
  <c r="G55" i="46"/>
  <c r="F55" s="1"/>
  <c r="I788" i="43"/>
  <c r="H784"/>
  <c r="G785"/>
  <c r="G696"/>
  <c r="I649"/>
  <c r="H649" s="1"/>
  <c r="G649" s="1"/>
  <c r="J647"/>
  <c r="G647" s="1"/>
  <c r="K646" s="1"/>
  <c r="J603"/>
  <c r="J896"/>
  <c r="G820"/>
  <c r="K819" s="1"/>
  <c r="I819"/>
  <c r="G589"/>
  <c r="K588" s="1"/>
  <c r="J588" s="1"/>
  <c r="I588" s="1"/>
  <c r="I744"/>
  <c r="I630"/>
  <c r="G48" i="46"/>
  <c r="H53"/>
  <c r="H588" i="43"/>
  <c r="K587"/>
  <c r="K586" s="1"/>
  <c r="J587"/>
  <c r="J586" s="1"/>
  <c r="I587"/>
  <c r="I586" s="1"/>
  <c r="H587"/>
  <c r="H586" s="1"/>
  <c r="H585" s="1"/>
  <c r="K584"/>
  <c r="K583" s="1"/>
  <c r="J584"/>
  <c r="J583" s="1"/>
  <c r="I584"/>
  <c r="I583" s="1"/>
  <c r="H584"/>
  <c r="K580"/>
  <c r="J580"/>
  <c r="H580" s="1"/>
  <c r="K579"/>
  <c r="J579"/>
  <c r="I579" s="1"/>
  <c r="I578" s="1"/>
  <c r="K575"/>
  <c r="K574" s="1"/>
  <c r="J575"/>
  <c r="J574" s="1"/>
  <c r="I575"/>
  <c r="H575" s="1"/>
  <c r="H574" s="1"/>
  <c r="H573" s="1"/>
  <c r="K572"/>
  <c r="K571" s="1"/>
  <c r="J572"/>
  <c r="J571" s="1"/>
  <c r="I572"/>
  <c r="H572" s="1"/>
  <c r="H571" s="1"/>
  <c r="K569"/>
  <c r="K568" s="1"/>
  <c r="J569"/>
  <c r="J568" s="1"/>
  <c r="I569"/>
  <c r="H569" s="1"/>
  <c r="K566"/>
  <c r="J566"/>
  <c r="I566"/>
  <c r="H566" s="1"/>
  <c r="H565" s="1"/>
  <c r="H564" s="1"/>
  <c r="K563"/>
  <c r="K562" s="1"/>
  <c r="J563"/>
  <c r="J562" s="1"/>
  <c r="I563"/>
  <c r="H563" s="1"/>
  <c r="K556"/>
  <c r="K555" s="1"/>
  <c r="J556"/>
  <c r="J555" s="1"/>
  <c r="I556"/>
  <c r="H556" s="1"/>
  <c r="K553"/>
  <c r="K552" s="1"/>
  <c r="J553"/>
  <c r="I553"/>
  <c r="H553"/>
  <c r="K551"/>
  <c r="J551"/>
  <c r="I551"/>
  <c r="H551"/>
  <c r="K547"/>
  <c r="J547" s="1"/>
  <c r="I547"/>
  <c r="H547"/>
  <c r="G779" l="1"/>
  <c r="K778" s="1"/>
  <c r="J778" s="1"/>
  <c r="I778" s="1"/>
  <c r="G778" s="1"/>
  <c r="K743"/>
  <c r="G694"/>
  <c r="G657"/>
  <c r="J743"/>
  <c r="I751"/>
  <c r="G580"/>
  <c r="J751"/>
  <c r="G901"/>
  <c r="G614"/>
  <c r="K751"/>
  <c r="K725"/>
  <c r="G584"/>
  <c r="J552"/>
  <c r="I568"/>
  <c r="I567" s="1"/>
  <c r="G662"/>
  <c r="K661" s="1"/>
  <c r="J661" s="1"/>
  <c r="I661" s="1"/>
  <c r="G661" s="1"/>
  <c r="I555"/>
  <c r="G799"/>
  <c r="K798" s="1"/>
  <c r="K797" s="1"/>
  <c r="J797" s="1"/>
  <c r="I797" s="1"/>
  <c r="G797" s="1"/>
  <c r="K796" s="1"/>
  <c r="J796" s="1"/>
  <c r="I796" s="1"/>
  <c r="G796" s="1"/>
  <c r="K795" s="1"/>
  <c r="J795" s="1"/>
  <c r="I795" s="1"/>
  <c r="G795" s="1"/>
  <c r="K794" s="1"/>
  <c r="J794" s="1"/>
  <c r="I794" s="1"/>
  <c r="G794" s="1"/>
  <c r="K793" s="1"/>
  <c r="J793" s="1"/>
  <c r="I793" s="1"/>
  <c r="G793" s="1"/>
  <c r="I552"/>
  <c r="J613"/>
  <c r="G613" s="1"/>
  <c r="J772"/>
  <c r="I772" s="1"/>
  <c r="G772" s="1"/>
  <c r="G674"/>
  <c r="K673" s="1"/>
  <c r="J673" s="1"/>
  <c r="G673" s="1"/>
  <c r="K672" s="1"/>
  <c r="G672" s="1"/>
  <c r="G556"/>
  <c r="D93" i="45" s="1"/>
  <c r="G563" i="43"/>
  <c r="I562"/>
  <c r="I574"/>
  <c r="I573" s="1"/>
  <c r="H578"/>
  <c r="H577" s="1"/>
  <c r="H576" s="1"/>
  <c r="I571"/>
  <c r="G571" s="1"/>
  <c r="K570" s="1"/>
  <c r="J570" s="1"/>
  <c r="I570" s="1"/>
  <c r="G553"/>
  <c r="H555"/>
  <c r="H554" s="1"/>
  <c r="H562"/>
  <c r="H561" s="1"/>
  <c r="K629"/>
  <c r="I55" i="46"/>
  <c r="E55" s="1"/>
  <c r="I54" s="1"/>
  <c r="H54" s="1"/>
  <c r="G54" s="1"/>
  <c r="J629" i="43"/>
  <c r="K598"/>
  <c r="K690"/>
  <c r="J690" s="1"/>
  <c r="I690" s="1"/>
  <c r="G690" s="1"/>
  <c r="K689" s="1"/>
  <c r="G566"/>
  <c r="K565" s="1"/>
  <c r="J565" s="1"/>
  <c r="I565" s="1"/>
  <c r="G565" s="1"/>
  <c r="K564" s="1"/>
  <c r="J564" s="1"/>
  <c r="I564" s="1"/>
  <c r="G564" s="1"/>
  <c r="G587"/>
  <c r="I598"/>
  <c r="K602"/>
  <c r="G569"/>
  <c r="H629"/>
  <c r="H628" s="1"/>
  <c r="G732"/>
  <c r="J598"/>
  <c r="G752"/>
  <c r="I729"/>
  <c r="J725"/>
  <c r="G900"/>
  <c r="K899" s="1"/>
  <c r="G899" s="1"/>
  <c r="D565" i="45" s="1"/>
  <c r="D564" s="1"/>
  <c r="G736" i="43"/>
  <c r="K735" s="1"/>
  <c r="J735" s="1"/>
  <c r="I735" s="1"/>
  <c r="G735" s="1"/>
  <c r="G667"/>
  <c r="H739"/>
  <c r="G740"/>
  <c r="K739" s="1"/>
  <c r="J739" s="1"/>
  <c r="I739" s="1"/>
  <c r="G588"/>
  <c r="H717"/>
  <c r="H552"/>
  <c r="H550"/>
  <c r="H568"/>
  <c r="H567" s="1"/>
  <c r="G572"/>
  <c r="G575"/>
  <c r="G579"/>
  <c r="K578" s="1"/>
  <c r="J578" s="1"/>
  <c r="J895"/>
  <c r="F54" i="46"/>
  <c r="I47"/>
  <c r="H47" s="1"/>
  <c r="J766" i="43"/>
  <c r="K765"/>
  <c r="J646"/>
  <c r="K645"/>
  <c r="G788"/>
  <c r="K787" s="1"/>
  <c r="G551"/>
  <c r="K550" s="1"/>
  <c r="J550" s="1"/>
  <c r="I550" s="1"/>
  <c r="H583"/>
  <c r="H582" s="1"/>
  <c r="G819"/>
  <c r="I603"/>
  <c r="H603" s="1"/>
  <c r="J602"/>
  <c r="G784"/>
  <c r="I577"/>
  <c r="I576" s="1"/>
  <c r="H570"/>
  <c r="H689"/>
  <c r="G586"/>
  <c r="K585" s="1"/>
  <c r="J585" s="1"/>
  <c r="I585" s="1"/>
  <c r="G585" s="1"/>
  <c r="H867"/>
  <c r="F48" i="46"/>
  <c r="I629" i="43"/>
  <c r="G630"/>
  <c r="I743"/>
  <c r="G744"/>
  <c r="K716"/>
  <c r="J716" s="1"/>
  <c r="G47" i="46"/>
  <c r="G547" i="43"/>
  <c r="I546"/>
  <c r="H546"/>
  <c r="G574" l="1"/>
  <c r="K573" s="1"/>
  <c r="J573" s="1"/>
  <c r="G573" s="1"/>
  <c r="I689"/>
  <c r="G578"/>
  <c r="K577" s="1"/>
  <c r="J577" s="1"/>
  <c r="G577" s="1"/>
  <c r="K576" s="1"/>
  <c r="J576" s="1"/>
  <c r="G576" s="1"/>
  <c r="I771"/>
  <c r="G555"/>
  <c r="K554" s="1"/>
  <c r="J554" s="1"/>
  <c r="I554" s="1"/>
  <c r="G554" s="1"/>
  <c r="J771"/>
  <c r="G751"/>
  <c r="G562"/>
  <c r="K561" s="1"/>
  <c r="J561" s="1"/>
  <c r="I561" s="1"/>
  <c r="I560" s="1"/>
  <c r="I602"/>
  <c r="J689"/>
  <c r="G798"/>
  <c r="G552"/>
  <c r="G550"/>
  <c r="G570"/>
  <c r="G629"/>
  <c r="K628" s="1"/>
  <c r="J628" s="1"/>
  <c r="I628" s="1"/>
  <c r="G628" s="1"/>
  <c r="K627" s="1"/>
  <c r="G627" s="1"/>
  <c r="K626" s="1"/>
  <c r="J626" s="1"/>
  <c r="I626" s="1"/>
  <c r="G626" s="1"/>
  <c r="K625" s="1"/>
  <c r="J625" s="1"/>
  <c r="I625" s="1"/>
  <c r="G625" s="1"/>
  <c r="K624" s="1"/>
  <c r="J624" s="1"/>
  <c r="I624" s="1"/>
  <c r="G624" s="1"/>
  <c r="I549"/>
  <c r="K898"/>
  <c r="G898" s="1"/>
  <c r="K897" s="1"/>
  <c r="G897" s="1"/>
  <c r="D563" i="45" s="1"/>
  <c r="D562" s="1"/>
  <c r="D561" s="1"/>
  <c r="H549" i="43"/>
  <c r="G568"/>
  <c r="K567" s="1"/>
  <c r="J567" s="1"/>
  <c r="K546"/>
  <c r="J546" s="1"/>
  <c r="G546" s="1"/>
  <c r="K545" s="1"/>
  <c r="J545" s="1"/>
  <c r="I545" s="1"/>
  <c r="K724"/>
  <c r="K549"/>
  <c r="J549" s="1"/>
  <c r="G583"/>
  <c r="K582" s="1"/>
  <c r="J582" s="1"/>
  <c r="I582" s="1"/>
  <c r="G582" s="1"/>
  <c r="J724"/>
  <c r="G739"/>
  <c r="G729"/>
  <c r="I725"/>
  <c r="G725" s="1"/>
  <c r="H724"/>
  <c r="H716"/>
  <c r="H715" s="1"/>
  <c r="H711" s="1"/>
  <c r="G717"/>
  <c r="H560"/>
  <c r="H559" s="1"/>
  <c r="E54" i="46"/>
  <c r="D174" i="45"/>
  <c r="H602" i="43"/>
  <c r="G603"/>
  <c r="J893"/>
  <c r="K671"/>
  <c r="J671" s="1"/>
  <c r="I671" s="1"/>
  <c r="G671"/>
  <c r="D243" i="45"/>
  <c r="D242" s="1"/>
  <c r="D241" s="1"/>
  <c r="D240" s="1"/>
  <c r="D239" s="1"/>
  <c r="D238" s="1"/>
  <c r="D237" s="1"/>
  <c r="D236" s="1"/>
  <c r="D235" s="1"/>
  <c r="I646" i="43"/>
  <c r="G646" s="1"/>
  <c r="J645"/>
  <c r="G766"/>
  <c r="J765"/>
  <c r="I765" s="1"/>
  <c r="G765" s="1"/>
  <c r="K764" s="1"/>
  <c r="J764" s="1"/>
  <c r="I764" s="1"/>
  <c r="G764" s="1"/>
  <c r="K763" s="1"/>
  <c r="J787"/>
  <c r="K786"/>
  <c r="J715"/>
  <c r="I715" s="1"/>
  <c r="G743"/>
  <c r="H548"/>
  <c r="E48" i="46"/>
  <c r="F47"/>
  <c r="E47" s="1"/>
  <c r="I46" s="1"/>
  <c r="H46" s="1"/>
  <c r="G46" s="1"/>
  <c r="E46" s="1"/>
  <c r="F53"/>
  <c r="H812" i="43"/>
  <c r="H545"/>
  <c r="G771" l="1"/>
  <c r="G689"/>
  <c r="J560"/>
  <c r="G561"/>
  <c r="G567"/>
  <c r="K896"/>
  <c r="K895" s="1"/>
  <c r="G895" s="1"/>
  <c r="K894" s="1"/>
  <c r="I724"/>
  <c r="G724" s="1"/>
  <c r="G602"/>
  <c r="K601" s="1"/>
  <c r="K600" s="1"/>
  <c r="G716"/>
  <c r="K715" s="1"/>
  <c r="G715" s="1"/>
  <c r="K714" s="1"/>
  <c r="G714" s="1"/>
  <c r="G549"/>
  <c r="K548" s="1"/>
  <c r="J548" s="1"/>
  <c r="I548" s="1"/>
  <c r="G548" s="1"/>
  <c r="K560"/>
  <c r="G560" s="1"/>
  <c r="K559" s="1"/>
  <c r="J559" s="1"/>
  <c r="I559" s="1"/>
  <c r="G559" s="1"/>
  <c r="I645"/>
  <c r="G645" s="1"/>
  <c r="K644" s="1"/>
  <c r="D88" i="45"/>
  <c r="D87" s="1"/>
  <c r="D173"/>
  <c r="K670" i="43"/>
  <c r="J888"/>
  <c r="I888" s="1"/>
  <c r="K783"/>
  <c r="I787"/>
  <c r="J786"/>
  <c r="J763"/>
  <c r="J644"/>
  <c r="D234" i="45"/>
  <c r="D233" s="1"/>
  <c r="J601" i="43"/>
  <c r="H50" i="46"/>
  <c r="G50" s="1"/>
  <c r="G545" i="43"/>
  <c r="K544" s="1"/>
  <c r="J544" s="1"/>
  <c r="I544" s="1"/>
  <c r="H544"/>
  <c r="I543"/>
  <c r="H543" s="1"/>
  <c r="H542" s="1"/>
  <c r="H541" s="1"/>
  <c r="J540"/>
  <c r="J539" s="1"/>
  <c r="I540"/>
  <c r="H540" s="1"/>
  <c r="H539" s="1"/>
  <c r="K537"/>
  <c r="K536" s="1"/>
  <c r="J537"/>
  <c r="J536" s="1"/>
  <c r="I537"/>
  <c r="H537" s="1"/>
  <c r="H536" s="1"/>
  <c r="H535" s="1"/>
  <c r="G896" l="1"/>
  <c r="K713"/>
  <c r="G713" s="1"/>
  <c r="K712" s="1"/>
  <c r="K711" s="1"/>
  <c r="I536"/>
  <c r="G536" s="1"/>
  <c r="K535" s="1"/>
  <c r="I644"/>
  <c r="G644" s="1"/>
  <c r="G537"/>
  <c r="K893"/>
  <c r="G894"/>
  <c r="D560" i="45" s="1"/>
  <c r="D559" s="1"/>
  <c r="D554" s="1"/>
  <c r="I539" i="43"/>
  <c r="D232" i="45"/>
  <c r="D231" s="1"/>
  <c r="D230" s="1"/>
  <c r="D229" s="1"/>
  <c r="D228" s="1"/>
  <c r="D227" s="1"/>
  <c r="D226" s="1"/>
  <c r="D225" s="1"/>
  <c r="I786" i="43"/>
  <c r="J783"/>
  <c r="H787"/>
  <c r="G787" s="1"/>
  <c r="D224" i="45" s="1"/>
  <c r="J670" i="43"/>
  <c r="I670" s="1"/>
  <c r="G670" s="1"/>
  <c r="K666"/>
  <c r="I601"/>
  <c r="J600"/>
  <c r="I763"/>
  <c r="G763" s="1"/>
  <c r="J712"/>
  <c r="H538"/>
  <c r="H534" s="1"/>
  <c r="J535"/>
  <c r="F50" i="46"/>
  <c r="I711" i="43"/>
  <c r="G544"/>
  <c r="K543" s="1"/>
  <c r="J543" s="1"/>
  <c r="G543" s="1"/>
  <c r="K542" s="1"/>
  <c r="J542" s="1"/>
  <c r="I542" s="1"/>
  <c r="G542" s="1"/>
  <c r="K541" s="1"/>
  <c r="J541" s="1"/>
  <c r="I541" s="1"/>
  <c r="G541" s="1"/>
  <c r="K540" s="1"/>
  <c r="K888" l="1"/>
  <c r="G888" s="1"/>
  <c r="K887" s="1"/>
  <c r="I887" s="1"/>
  <c r="G893"/>
  <c r="J666"/>
  <c r="I666" s="1"/>
  <c r="H666" s="1"/>
  <c r="H665" s="1"/>
  <c r="G540"/>
  <c r="K539"/>
  <c r="G539" s="1"/>
  <c r="K538" s="1"/>
  <c r="J538" s="1"/>
  <c r="I538" s="1"/>
  <c r="G538" s="1"/>
  <c r="G712"/>
  <c r="J711"/>
  <c r="I710" s="1"/>
  <c r="H601"/>
  <c r="I600"/>
  <c r="I599" s="1"/>
  <c r="I783"/>
  <c r="J782"/>
  <c r="D223" i="45"/>
  <c r="D222" s="1"/>
  <c r="H786" i="43"/>
  <c r="F49" i="46"/>
  <c r="H710" i="43"/>
  <c r="I535"/>
  <c r="H533"/>
  <c r="G710" l="1"/>
  <c r="G711"/>
  <c r="G666"/>
  <c r="K665" s="1"/>
  <c r="J534"/>
  <c r="J533" s="1"/>
  <c r="K534"/>
  <c r="K533" s="1"/>
  <c r="I886"/>
  <c r="G887"/>
  <c r="K886" s="1"/>
  <c r="K867" s="1"/>
  <c r="I53" i="46" s="1"/>
  <c r="H600" i="43"/>
  <c r="G600" s="1"/>
  <c r="K599" s="1"/>
  <c r="J599" s="1"/>
  <c r="G601"/>
  <c r="D172" i="45" s="1"/>
  <c r="H708" i="43"/>
  <c r="H783"/>
  <c r="G786"/>
  <c r="D221" i="45"/>
  <c r="D220" s="1"/>
  <c r="D219" s="1"/>
  <c r="D218" s="1"/>
  <c r="D217" s="1"/>
  <c r="D216" s="1"/>
  <c r="D215" s="1"/>
  <c r="D214" s="1"/>
  <c r="D213" s="1"/>
  <c r="D212" s="1"/>
  <c r="D211" s="1"/>
  <c r="D210" s="1"/>
  <c r="D209" s="1"/>
  <c r="D208" s="1"/>
  <c r="D207" s="1"/>
  <c r="D206" s="1"/>
  <c r="D205" s="1"/>
  <c r="D204" s="1"/>
  <c r="D203" s="1"/>
  <c r="D202" s="1"/>
  <c r="D201" s="1"/>
  <c r="D200" s="1"/>
  <c r="D199" s="1"/>
  <c r="D198" s="1"/>
  <c r="D197" s="1"/>
  <c r="D196" s="1"/>
  <c r="D195" s="1"/>
  <c r="D194" s="1"/>
  <c r="D193" s="1"/>
  <c r="D192" s="1"/>
  <c r="D191" s="1"/>
  <c r="D190" s="1"/>
  <c r="D189" s="1"/>
  <c r="D188" s="1"/>
  <c r="D187" s="1"/>
  <c r="D186" s="1"/>
  <c r="D185" s="1"/>
  <c r="D184" s="1"/>
  <c r="I782" i="43"/>
  <c r="J762"/>
  <c r="J665"/>
  <c r="I665" s="1"/>
  <c r="I534"/>
  <c r="G535"/>
  <c r="J530"/>
  <c r="I530" s="1"/>
  <c r="H530" s="1"/>
  <c r="K529"/>
  <c r="J529"/>
  <c r="I529"/>
  <c r="H529" s="1"/>
  <c r="K527"/>
  <c r="J527"/>
  <c r="I527"/>
  <c r="H527" s="1"/>
  <c r="J521"/>
  <c r="J520" s="1"/>
  <c r="I521"/>
  <c r="H521" s="1"/>
  <c r="H520" s="1"/>
  <c r="H519" s="1"/>
  <c r="H518" s="1"/>
  <c r="K517"/>
  <c r="K516" s="1"/>
  <c r="J517"/>
  <c r="J516" s="1"/>
  <c r="I517"/>
  <c r="H517" s="1"/>
  <c r="J515"/>
  <c r="J514" s="1"/>
  <c r="I515"/>
  <c r="H515" s="1"/>
  <c r="H514" s="1"/>
  <c r="K513"/>
  <c r="K512" s="1"/>
  <c r="J513"/>
  <c r="I513"/>
  <c r="H513" s="1"/>
  <c r="H512" s="1"/>
  <c r="K508"/>
  <c r="K507" s="1"/>
  <c r="J508"/>
  <c r="I508"/>
  <c r="H508" s="1"/>
  <c r="H507" s="1"/>
  <c r="K505"/>
  <c r="K504" s="1"/>
  <c r="J505"/>
  <c r="I505"/>
  <c r="H505"/>
  <c r="K503"/>
  <c r="K502" s="1"/>
  <c r="J503"/>
  <c r="J502" s="1"/>
  <c r="I503"/>
  <c r="H503" s="1"/>
  <c r="K501"/>
  <c r="K500" s="1"/>
  <c r="J501"/>
  <c r="J500" s="1"/>
  <c r="I501"/>
  <c r="H501" s="1"/>
  <c r="K496"/>
  <c r="J496"/>
  <c r="I496"/>
  <c r="I495" s="1"/>
  <c r="H496"/>
  <c r="K493"/>
  <c r="J493"/>
  <c r="I493"/>
  <c r="H493"/>
  <c r="K490"/>
  <c r="J490"/>
  <c r="I490"/>
  <c r="I489" s="1"/>
  <c r="H490"/>
  <c r="J488"/>
  <c r="J487" s="1"/>
  <c r="I488"/>
  <c r="I487" s="1"/>
  <c r="H488"/>
  <c r="K483"/>
  <c r="J483"/>
  <c r="I483"/>
  <c r="H483"/>
  <c r="H482" s="1"/>
  <c r="K480"/>
  <c r="K479" s="1"/>
  <c r="J480"/>
  <c r="I480"/>
  <c r="H480" s="1"/>
  <c r="H479" s="1"/>
  <c r="K477"/>
  <c r="J477"/>
  <c r="I477"/>
  <c r="H477" s="1"/>
  <c r="J472"/>
  <c r="I472" s="1"/>
  <c r="H472"/>
  <c r="H471" s="1"/>
  <c r="H470" s="1"/>
  <c r="J469"/>
  <c r="I469"/>
  <c r="H469" s="1"/>
  <c r="H468" s="1"/>
  <c r="K466"/>
  <c r="K465" s="1"/>
  <c r="J466"/>
  <c r="I466" s="1"/>
  <c r="H466"/>
  <c r="J464"/>
  <c r="I464"/>
  <c r="H464" s="1"/>
  <c r="H463" s="1"/>
  <c r="J458"/>
  <c r="I458"/>
  <c r="H458"/>
  <c r="H457" s="1"/>
  <c r="H456" s="1"/>
  <c r="K455"/>
  <c r="K454" s="1"/>
  <c r="J455"/>
  <c r="I455"/>
  <c r="H455" s="1"/>
  <c r="K452"/>
  <c r="J452"/>
  <c r="I452"/>
  <c r="H452" s="1"/>
  <c r="K449"/>
  <c r="K448" s="1"/>
  <c r="J449"/>
  <c r="I449" s="1"/>
  <c r="H449"/>
  <c r="H448" s="1"/>
  <c r="H447" s="1"/>
  <c r="K446"/>
  <c r="J446"/>
  <c r="I446"/>
  <c r="I445" s="1"/>
  <c r="H446"/>
  <c r="J444"/>
  <c r="J443" s="1"/>
  <c r="I444"/>
  <c r="I443" s="1"/>
  <c r="H444"/>
  <c r="K440"/>
  <c r="J440"/>
  <c r="J439" s="1"/>
  <c r="J438" s="1"/>
  <c r="I440"/>
  <c r="I439" s="1"/>
  <c r="H440"/>
  <c r="K435"/>
  <c r="J435"/>
  <c r="I435"/>
  <c r="I434" s="1"/>
  <c r="H435"/>
  <c r="K432"/>
  <c r="J432"/>
  <c r="J431" s="1"/>
  <c r="I432"/>
  <c r="H432"/>
  <c r="K429"/>
  <c r="J429"/>
  <c r="I429"/>
  <c r="H429"/>
  <c r="K426"/>
  <c r="J426"/>
  <c r="I426"/>
  <c r="H426"/>
  <c r="H425" s="1"/>
  <c r="H424" s="1"/>
  <c r="J423"/>
  <c r="J422" s="1"/>
  <c r="I423"/>
  <c r="H423" s="1"/>
  <c r="K418"/>
  <c r="J418"/>
  <c r="J417" s="1"/>
  <c r="I418"/>
  <c r="H418"/>
  <c r="K416"/>
  <c r="K415" s="1"/>
  <c r="J416"/>
  <c r="I416"/>
  <c r="H416"/>
  <c r="H415" s="1"/>
  <c r="K413"/>
  <c r="K412" s="1"/>
  <c r="J413"/>
  <c r="J412" s="1"/>
  <c r="I413"/>
  <c r="I412" s="1"/>
  <c r="H413"/>
  <c r="K411"/>
  <c r="K410" s="1"/>
  <c r="J411"/>
  <c r="I411"/>
  <c r="H411"/>
  <c r="K408"/>
  <c r="J408"/>
  <c r="I408"/>
  <c r="H408"/>
  <c r="H407" s="1"/>
  <c r="K406"/>
  <c r="K405" s="1"/>
  <c r="J406"/>
  <c r="I406" s="1"/>
  <c r="H406"/>
  <c r="K401"/>
  <c r="J401"/>
  <c r="I401"/>
  <c r="H401"/>
  <c r="K400"/>
  <c r="J396"/>
  <c r="I396"/>
  <c r="H396" s="1"/>
  <c r="J393"/>
  <c r="I393"/>
  <c r="H393"/>
  <c r="H392" s="1"/>
  <c r="K384"/>
  <c r="I384"/>
  <c r="H384"/>
  <c r="K381"/>
  <c r="K380" s="1"/>
  <c r="J381"/>
  <c r="I381"/>
  <c r="H381"/>
  <c r="H380" s="1"/>
  <c r="K378"/>
  <c r="J378"/>
  <c r="I378"/>
  <c r="H378"/>
  <c r="H377" s="1"/>
  <c r="K376"/>
  <c r="K375" s="1"/>
  <c r="J376"/>
  <c r="I376"/>
  <c r="H376"/>
  <c r="K370"/>
  <c r="K369" s="1"/>
  <c r="J370"/>
  <c r="I370"/>
  <c r="I369" s="1"/>
  <c r="H370"/>
  <c r="H369" s="1"/>
  <c r="H368" s="1"/>
  <c r="H367" s="1"/>
  <c r="K366"/>
  <c r="J366"/>
  <c r="J365" s="1"/>
  <c r="I366"/>
  <c r="I365" s="1"/>
  <c r="H366"/>
  <c r="H365" s="1"/>
  <c r="H364" s="1"/>
  <c r="H363" s="1"/>
  <c r="J356"/>
  <c r="J355" s="1"/>
  <c r="H356"/>
  <c r="H355" s="1"/>
  <c r="K353"/>
  <c r="K352" s="1"/>
  <c r="I353"/>
  <c r="I352" s="1"/>
  <c r="K347"/>
  <c r="J347"/>
  <c r="I347"/>
  <c r="H347"/>
  <c r="H346"/>
  <c r="K345"/>
  <c r="J345"/>
  <c r="I345"/>
  <c r="H345" s="1"/>
  <c r="H344" s="1"/>
  <c r="J338"/>
  <c r="J337" s="1"/>
  <c r="H338"/>
  <c r="H337" s="1"/>
  <c r="J335"/>
  <c r="H335"/>
  <c r="H334" s="1"/>
  <c r="J332"/>
  <c r="H332"/>
  <c r="H331" s="1"/>
  <c r="H330" s="1"/>
  <c r="K329"/>
  <c r="J329" s="1"/>
  <c r="I329"/>
  <c r="H329" s="1"/>
  <c r="H328" s="1"/>
  <c r="K325"/>
  <c r="K324" s="1"/>
  <c r="J325"/>
  <c r="J324" s="1"/>
  <c r="I325"/>
  <c r="I324" s="1"/>
  <c r="H325"/>
  <c r="K323"/>
  <c r="K322" s="1"/>
  <c r="J323"/>
  <c r="J322" s="1"/>
  <c r="I323"/>
  <c r="I322" s="1"/>
  <c r="H323"/>
  <c r="H322" s="1"/>
  <c r="K320"/>
  <c r="I320"/>
  <c r="H320" s="1"/>
  <c r="H319" s="1"/>
  <c r="K317"/>
  <c r="J317"/>
  <c r="J316" s="1"/>
  <c r="I317"/>
  <c r="I316" s="1"/>
  <c r="I315" s="1"/>
  <c r="K314"/>
  <c r="J314"/>
  <c r="J313" s="1"/>
  <c r="I314"/>
  <c r="K311"/>
  <c r="K310" s="1"/>
  <c r="J311"/>
  <c r="J310" s="1"/>
  <c r="I311"/>
  <c r="I310" s="1"/>
  <c r="H311"/>
  <c r="K306"/>
  <c r="J306"/>
  <c r="I306"/>
  <c r="H306"/>
  <c r="H305" s="1"/>
  <c r="H304" s="1"/>
  <c r="H303" s="1"/>
  <c r="K302"/>
  <c r="J302"/>
  <c r="I302" s="1"/>
  <c r="H302" s="1"/>
  <c r="H301" s="1"/>
  <c r="H300" s="1"/>
  <c r="H299" s="1"/>
  <c r="H298"/>
  <c r="G298" s="1"/>
  <c r="K297"/>
  <c r="J297"/>
  <c r="I297"/>
  <c r="H296"/>
  <c r="G296" s="1"/>
  <c r="K295"/>
  <c r="J295"/>
  <c r="I295"/>
  <c r="J293"/>
  <c r="K292"/>
  <c r="G665" l="1"/>
  <c r="I328"/>
  <c r="G406"/>
  <c r="I422"/>
  <c r="G347"/>
  <c r="G370"/>
  <c r="G411"/>
  <c r="G466"/>
  <c r="G455"/>
  <c r="H465"/>
  <c r="H462" s="1"/>
  <c r="I502"/>
  <c r="G446"/>
  <c r="K445" s="1"/>
  <c r="J445" s="1"/>
  <c r="J442" s="1"/>
  <c r="J492"/>
  <c r="J328"/>
  <c r="K328"/>
  <c r="G325"/>
  <c r="G329"/>
  <c r="J380"/>
  <c r="I431"/>
  <c r="H431" s="1"/>
  <c r="H430" s="1"/>
  <c r="J454"/>
  <c r="I454" s="1"/>
  <c r="H489"/>
  <c r="I507"/>
  <c r="G513"/>
  <c r="H422"/>
  <c r="H421" s="1"/>
  <c r="I500"/>
  <c r="J369"/>
  <c r="G369" s="1"/>
  <c r="K368" s="1"/>
  <c r="J368" s="1"/>
  <c r="I368" s="1"/>
  <c r="G368" s="1"/>
  <c r="K367" s="1"/>
  <c r="J367" s="1"/>
  <c r="I367" s="1"/>
  <c r="G367" s="1"/>
  <c r="H297"/>
  <c r="G297" s="1"/>
  <c r="G311"/>
  <c r="H434"/>
  <c r="G477"/>
  <c r="K476" s="1"/>
  <c r="J476" s="1"/>
  <c r="I476" s="1"/>
  <c r="J495"/>
  <c r="J494" s="1"/>
  <c r="I494" s="1"/>
  <c r="G501"/>
  <c r="G508"/>
  <c r="G529"/>
  <c r="H528"/>
  <c r="J405"/>
  <c r="I405" s="1"/>
  <c r="G426"/>
  <c r="K425" s="1"/>
  <c r="J425" s="1"/>
  <c r="I425" s="1"/>
  <c r="G425" s="1"/>
  <c r="K424" s="1"/>
  <c r="J424" s="1"/>
  <c r="I424" s="1"/>
  <c r="G424" s="1"/>
  <c r="K423" s="1"/>
  <c r="G423" s="1"/>
  <c r="K313"/>
  <c r="G378"/>
  <c r="I380"/>
  <c r="H410"/>
  <c r="G416"/>
  <c r="G480"/>
  <c r="G490"/>
  <c r="D301" i="45" s="1"/>
  <c r="D300" s="1"/>
  <c r="I492" i="43"/>
  <c r="H492" s="1"/>
  <c r="G505"/>
  <c r="G527"/>
  <c r="K526" s="1"/>
  <c r="J526" s="1"/>
  <c r="I526" s="1"/>
  <c r="J448"/>
  <c r="I448" s="1"/>
  <c r="G448" s="1"/>
  <c r="K447" s="1"/>
  <c r="J465"/>
  <c r="I465" s="1"/>
  <c r="H495"/>
  <c r="H494" s="1"/>
  <c r="G503"/>
  <c r="G517"/>
  <c r="I520"/>
  <c r="K321"/>
  <c r="I762"/>
  <c r="I321"/>
  <c r="J294"/>
  <c r="J321"/>
  <c r="K294"/>
  <c r="H599"/>
  <c r="H598" s="1"/>
  <c r="H295"/>
  <c r="G295" s="1"/>
  <c r="I294"/>
  <c r="G345"/>
  <c r="K344" s="1"/>
  <c r="J344" s="1"/>
  <c r="I344" s="1"/>
  <c r="G344" s="1"/>
  <c r="K343" s="1"/>
  <c r="G366"/>
  <c r="K365" s="1"/>
  <c r="G365" s="1"/>
  <c r="K364" s="1"/>
  <c r="J364" s="1"/>
  <c r="I364" s="1"/>
  <c r="I363" s="1"/>
  <c r="G376"/>
  <c r="G401"/>
  <c r="H405"/>
  <c r="J410"/>
  <c r="I410" s="1"/>
  <c r="J415"/>
  <c r="I415" s="1"/>
  <c r="G415" s="1"/>
  <c r="G435"/>
  <c r="H451"/>
  <c r="H450" s="1"/>
  <c r="G493"/>
  <c r="H500"/>
  <c r="H502"/>
  <c r="H504"/>
  <c r="I514"/>
  <c r="I516"/>
  <c r="G302"/>
  <c r="D392" i="45" s="1"/>
  <c r="D391" s="1"/>
  <c r="D390" s="1"/>
  <c r="D389" s="1"/>
  <c r="D388" s="1"/>
  <c r="G306" i="43"/>
  <c r="K305" s="1"/>
  <c r="J305" s="1"/>
  <c r="I305" s="1"/>
  <c r="G305" s="1"/>
  <c r="K304" s="1"/>
  <c r="J304" s="1"/>
  <c r="I304" s="1"/>
  <c r="G304" s="1"/>
  <c r="K303" s="1"/>
  <c r="J303" s="1"/>
  <c r="I303" s="1"/>
  <c r="G303" s="1"/>
  <c r="H310"/>
  <c r="G310" s="1"/>
  <c r="K309" s="1"/>
  <c r="J309" s="1"/>
  <c r="I309" s="1"/>
  <c r="I319"/>
  <c r="G323"/>
  <c r="H324"/>
  <c r="G324" s="1"/>
  <c r="K377"/>
  <c r="J377" s="1"/>
  <c r="G381"/>
  <c r="I417"/>
  <c r="H428"/>
  <c r="H427" s="1"/>
  <c r="G449"/>
  <c r="I451"/>
  <c r="I450" s="1"/>
  <c r="H454"/>
  <c r="H476"/>
  <c r="H475" s="1"/>
  <c r="H474" s="1"/>
  <c r="G483"/>
  <c r="K482" s="1"/>
  <c r="J482" s="1"/>
  <c r="I482" s="1"/>
  <c r="G482" s="1"/>
  <c r="K481" s="1"/>
  <c r="J481" s="1"/>
  <c r="I481" s="1"/>
  <c r="H481" s="1"/>
  <c r="G481" s="1"/>
  <c r="H487"/>
  <c r="J528"/>
  <c r="I528" s="1"/>
  <c r="G886"/>
  <c r="I867"/>
  <c r="H526"/>
  <c r="G346"/>
  <c r="J375"/>
  <c r="I375" s="1"/>
  <c r="J400"/>
  <c r="I400" s="1"/>
  <c r="G413"/>
  <c r="G432"/>
  <c r="G440"/>
  <c r="K439" s="1"/>
  <c r="H443"/>
  <c r="I442"/>
  <c r="J504"/>
  <c r="I504" s="1"/>
  <c r="K499"/>
  <c r="G293"/>
  <c r="D383" i="45" s="1"/>
  <c r="D382" s="1"/>
  <c r="H314" i="43"/>
  <c r="I338"/>
  <c r="H353"/>
  <c r="I356"/>
  <c r="J384"/>
  <c r="D654" i="45"/>
  <c r="D653" s="1"/>
  <c r="J866" i="43"/>
  <c r="G708"/>
  <c r="K707" s="1"/>
  <c r="J707" s="1"/>
  <c r="I707" s="1"/>
  <c r="H707"/>
  <c r="D171" i="45"/>
  <c r="D170" s="1"/>
  <c r="D169" s="1"/>
  <c r="D168" s="1"/>
  <c r="H375" i="43"/>
  <c r="I377"/>
  <c r="H379"/>
  <c r="H395"/>
  <c r="H394" s="1"/>
  <c r="H400"/>
  <c r="H399" s="1"/>
  <c r="H398" s="1"/>
  <c r="H397" s="1"/>
  <c r="H317"/>
  <c r="J320"/>
  <c r="I332"/>
  <c r="I335"/>
  <c r="J353"/>
  <c r="H782"/>
  <c r="H762" s="1"/>
  <c r="H723" s="1"/>
  <c r="H722" s="1"/>
  <c r="F45" i="46" s="1"/>
  <c r="G783" i="43"/>
  <c r="K782" s="1"/>
  <c r="K762" s="1"/>
  <c r="I313"/>
  <c r="G408"/>
  <c r="K407" s="1"/>
  <c r="J407" s="1"/>
  <c r="I407" s="1"/>
  <c r="G407" s="1"/>
  <c r="H412"/>
  <c r="H417"/>
  <c r="H414" s="1"/>
  <c r="G418"/>
  <c r="K417" s="1"/>
  <c r="G429"/>
  <c r="K428" s="1"/>
  <c r="H439"/>
  <c r="H445"/>
  <c r="G452"/>
  <c r="K451" s="1"/>
  <c r="J451" s="1"/>
  <c r="J479"/>
  <c r="I479" s="1"/>
  <c r="G479" s="1"/>
  <c r="K478" s="1"/>
  <c r="J478" s="1"/>
  <c r="I478" s="1"/>
  <c r="K492"/>
  <c r="G496"/>
  <c r="K495" s="1"/>
  <c r="K494" s="1"/>
  <c r="J507"/>
  <c r="J512"/>
  <c r="I512" s="1"/>
  <c r="H516"/>
  <c r="H318"/>
  <c r="G322"/>
  <c r="H333"/>
  <c r="H354"/>
  <c r="H391"/>
  <c r="H478"/>
  <c r="H506"/>
  <c r="H467"/>
  <c r="I351"/>
  <c r="J421"/>
  <c r="I438"/>
  <c r="J437"/>
  <c r="K301"/>
  <c r="J301" s="1"/>
  <c r="I301" s="1"/>
  <c r="G301" s="1"/>
  <c r="K300" s="1"/>
  <c r="J300" s="1"/>
  <c r="I300" s="1"/>
  <c r="G300" s="1"/>
  <c r="K299" s="1"/>
  <c r="J299" s="1"/>
  <c r="I299" s="1"/>
  <c r="G299" s="1"/>
  <c r="K431"/>
  <c r="K489"/>
  <c r="J489" s="1"/>
  <c r="G534"/>
  <c r="I533"/>
  <c r="G533" s="1"/>
  <c r="K532" s="1"/>
  <c r="K434"/>
  <c r="J434" s="1"/>
  <c r="J292"/>
  <c r="I292"/>
  <c r="H292"/>
  <c r="J291"/>
  <c r="K290"/>
  <c r="K289" s="1"/>
  <c r="I290"/>
  <c r="H290"/>
  <c r="K288"/>
  <c r="J288"/>
  <c r="J287" s="1"/>
  <c r="I288"/>
  <c r="I287" s="1"/>
  <c r="H288"/>
  <c r="K282"/>
  <c r="J282"/>
  <c r="I282"/>
  <c r="H282"/>
  <c r="K279"/>
  <c r="J279"/>
  <c r="I279"/>
  <c r="H279" s="1"/>
  <c r="H278" s="1"/>
  <c r="G274"/>
  <c r="K273"/>
  <c r="K272" s="1"/>
  <c r="J273"/>
  <c r="J272" s="1"/>
  <c r="I273"/>
  <c r="H273" s="1"/>
  <c r="K268"/>
  <c r="J268"/>
  <c r="I268"/>
  <c r="H268"/>
  <c r="H267" s="1"/>
  <c r="H266" s="1"/>
  <c r="H265"/>
  <c r="H264" s="1"/>
  <c r="K262"/>
  <c r="J262"/>
  <c r="J261" s="1"/>
  <c r="I262"/>
  <c r="H262"/>
  <c r="K261"/>
  <c r="G259"/>
  <c r="K258"/>
  <c r="J258"/>
  <c r="I258"/>
  <c r="H257"/>
  <c r="H256" s="1"/>
  <c r="K255"/>
  <c r="K254" s="1"/>
  <c r="I255"/>
  <c r="H255"/>
  <c r="K253"/>
  <c r="J253"/>
  <c r="I253"/>
  <c r="I252" s="1"/>
  <c r="H253"/>
  <c r="H252" s="1"/>
  <c r="K249"/>
  <c r="K248" s="1"/>
  <c r="J249"/>
  <c r="I249"/>
  <c r="I248" s="1"/>
  <c r="H249"/>
  <c r="H246"/>
  <c r="J243"/>
  <c r="I243"/>
  <c r="I242" s="1"/>
  <c r="H243"/>
  <c r="G240"/>
  <c r="K239"/>
  <c r="K238" s="1"/>
  <c r="J239"/>
  <c r="I239"/>
  <c r="H239" s="1"/>
  <c r="K236"/>
  <c r="J236"/>
  <c r="I236"/>
  <c r="I235" s="1"/>
  <c r="H236"/>
  <c r="H235" s="1"/>
  <c r="H234" s="1"/>
  <c r="K230"/>
  <c r="I29" i="46" s="1"/>
  <c r="J230" i="43"/>
  <c r="H29" i="46" s="1"/>
  <c r="I230" i="43"/>
  <c r="G29" i="46" s="1"/>
  <c r="H230" i="43"/>
  <c r="F29" i="46" s="1"/>
  <c r="K228" i="43"/>
  <c r="J228"/>
  <c r="I228"/>
  <c r="H228"/>
  <c r="H313" l="1"/>
  <c r="G313" s="1"/>
  <c r="K312" s="1"/>
  <c r="J312" s="1"/>
  <c r="I312" s="1"/>
  <c r="H312" s="1"/>
  <c r="G312" s="1"/>
  <c r="D310" i="45"/>
  <c r="D309" s="1"/>
  <c r="D308" s="1"/>
  <c r="G465" i="43"/>
  <c r="K464" s="1"/>
  <c r="G464" s="1"/>
  <c r="K463" s="1"/>
  <c r="J463" s="1"/>
  <c r="I463" s="1"/>
  <c r="I462" s="1"/>
  <c r="G526"/>
  <c r="G489"/>
  <c r="K488" s="1"/>
  <c r="K487" s="1"/>
  <c r="G487" s="1"/>
  <c r="J447"/>
  <c r="G434"/>
  <c r="K433" s="1"/>
  <c r="J433" s="1"/>
  <c r="I433" s="1"/>
  <c r="H433" s="1"/>
  <c r="G433" s="1"/>
  <c r="G492"/>
  <c r="K491" s="1"/>
  <c r="J491" s="1"/>
  <c r="I491" s="1"/>
  <c r="H491" s="1"/>
  <c r="G491" s="1"/>
  <c r="G445"/>
  <c r="K444" s="1"/>
  <c r="G444" s="1"/>
  <c r="K443" s="1"/>
  <c r="G443" s="1"/>
  <c r="K442" s="1"/>
  <c r="G328"/>
  <c r="K327" s="1"/>
  <c r="J327" s="1"/>
  <c r="I327" s="1"/>
  <c r="H327" s="1"/>
  <c r="G327" s="1"/>
  <c r="D313" i="45"/>
  <c r="I499" i="43"/>
  <c r="H486"/>
  <c r="G500"/>
  <c r="G410"/>
  <c r="K409" s="1"/>
  <c r="J409" s="1"/>
  <c r="I409" s="1"/>
  <c r="G380"/>
  <c r="K379" s="1"/>
  <c r="J379" s="1"/>
  <c r="I379" s="1"/>
  <c r="G379" s="1"/>
  <c r="H321"/>
  <c r="G321" s="1"/>
  <c r="G502"/>
  <c r="G507"/>
  <c r="K506" s="1"/>
  <c r="J506" s="1"/>
  <c r="I506" s="1"/>
  <c r="G506" s="1"/>
  <c r="I421"/>
  <c r="G273"/>
  <c r="G282"/>
  <c r="K281" s="1"/>
  <c r="K280" s="1"/>
  <c r="G599"/>
  <c r="G431"/>
  <c r="K430" s="1"/>
  <c r="G375"/>
  <c r="H242"/>
  <c r="K271"/>
  <c r="J290"/>
  <c r="J289" s="1"/>
  <c r="J414"/>
  <c r="G516"/>
  <c r="K515" s="1"/>
  <c r="G515" s="1"/>
  <c r="G454"/>
  <c r="K453" s="1"/>
  <c r="J453" s="1"/>
  <c r="I453" s="1"/>
  <c r="G228"/>
  <c r="K227" s="1"/>
  <c r="J227" s="1"/>
  <c r="I227" s="1"/>
  <c r="H227" s="1"/>
  <c r="G227" s="1"/>
  <c r="K226" s="1"/>
  <c r="J226" s="1"/>
  <c r="I226" s="1"/>
  <c r="G291"/>
  <c r="D381" i="45" s="1"/>
  <c r="D380" s="1"/>
  <c r="D379" s="1"/>
  <c r="D307"/>
  <c r="I374" i="43"/>
  <c r="J374"/>
  <c r="I525"/>
  <c r="H525" s="1"/>
  <c r="H524" s="1"/>
  <c r="H523" s="1"/>
  <c r="I511"/>
  <c r="G439"/>
  <c r="K438" s="1"/>
  <c r="G249"/>
  <c r="G239"/>
  <c r="G258"/>
  <c r="K257" s="1"/>
  <c r="J257" s="1"/>
  <c r="I257" s="1"/>
  <c r="G257" s="1"/>
  <c r="K256" s="1"/>
  <c r="J256" s="1"/>
  <c r="I256" s="1"/>
  <c r="G256" s="1"/>
  <c r="I261"/>
  <c r="J271"/>
  <c r="H438"/>
  <c r="J319"/>
  <c r="H294"/>
  <c r="G294" s="1"/>
  <c r="I272"/>
  <c r="I271"/>
  <c r="K374"/>
  <c r="G405"/>
  <c r="K404" s="1"/>
  <c r="J404" s="1"/>
  <c r="I404" s="1"/>
  <c r="H404" s="1"/>
  <c r="G404" s="1"/>
  <c r="H499"/>
  <c r="H498" s="1"/>
  <c r="H473"/>
  <c r="H721"/>
  <c r="H309"/>
  <c r="G309" s="1"/>
  <c r="G782"/>
  <c r="G451"/>
  <c r="K450" s="1"/>
  <c r="G504"/>
  <c r="G417"/>
  <c r="G476"/>
  <c r="K475" s="1"/>
  <c r="J475" s="1"/>
  <c r="I475" s="1"/>
  <c r="G475" s="1"/>
  <c r="K474" s="1"/>
  <c r="J474" s="1"/>
  <c r="J473" s="1"/>
  <c r="H442"/>
  <c r="G400"/>
  <c r="K399" s="1"/>
  <c r="J399" s="1"/>
  <c r="I399" s="1"/>
  <c r="G399" s="1"/>
  <c r="K398" s="1"/>
  <c r="J398" s="1"/>
  <c r="I398" s="1"/>
  <c r="G398" s="1"/>
  <c r="K397" s="1"/>
  <c r="J397" s="1"/>
  <c r="I397" s="1"/>
  <c r="G397" s="1"/>
  <c r="K396" s="1"/>
  <c r="K395" s="1"/>
  <c r="J395" s="1"/>
  <c r="I395" s="1"/>
  <c r="G395" s="1"/>
  <c r="K394" s="1"/>
  <c r="J394" s="1"/>
  <c r="I394" s="1"/>
  <c r="G394" s="1"/>
  <c r="K393" s="1"/>
  <c r="G393" s="1"/>
  <c r="D270" i="45" s="1"/>
  <c r="D269" s="1"/>
  <c r="D268" s="1"/>
  <c r="H461" i="43"/>
  <c r="H460" s="1"/>
  <c r="I414"/>
  <c r="K414"/>
  <c r="J525"/>
  <c r="J499"/>
  <c r="G494"/>
  <c r="H453"/>
  <c r="H374"/>
  <c r="J281"/>
  <c r="I281" s="1"/>
  <c r="H238"/>
  <c r="H237" s="1"/>
  <c r="H248"/>
  <c r="H247" s="1"/>
  <c r="J248"/>
  <c r="G262"/>
  <c r="G268"/>
  <c r="K267" s="1"/>
  <c r="J267" s="1"/>
  <c r="I267" s="1"/>
  <c r="G267" s="1"/>
  <c r="K266" s="1"/>
  <c r="J266" s="1"/>
  <c r="I266" s="1"/>
  <c r="G266" s="1"/>
  <c r="K265" s="1"/>
  <c r="G495"/>
  <c r="H511"/>
  <c r="H510" s="1"/>
  <c r="G478"/>
  <c r="G867"/>
  <c r="K866" s="1"/>
  <c r="G866" s="1"/>
  <c r="G53" i="46"/>
  <c r="E53" s="1"/>
  <c r="H271" i="43"/>
  <c r="H272"/>
  <c r="H270" s="1"/>
  <c r="H269" s="1"/>
  <c r="K235"/>
  <c r="J235" s="1"/>
  <c r="G235" s="1"/>
  <c r="K234" s="1"/>
  <c r="G236"/>
  <c r="G253"/>
  <c r="K252" s="1"/>
  <c r="J252" s="1"/>
  <c r="G252" s="1"/>
  <c r="K251" s="1"/>
  <c r="H254"/>
  <c r="H251" s="1"/>
  <c r="G279"/>
  <c r="K278" s="1"/>
  <c r="J278" s="1"/>
  <c r="I278" s="1"/>
  <c r="G278" s="1"/>
  <c r="G288"/>
  <c r="K287" s="1"/>
  <c r="G377"/>
  <c r="J450"/>
  <c r="J428"/>
  <c r="I428" s="1"/>
  <c r="G428" s="1"/>
  <c r="K427"/>
  <c r="J352"/>
  <c r="I334"/>
  <c r="I331"/>
  <c r="I330" s="1"/>
  <c r="H316"/>
  <c r="G317"/>
  <c r="K316" s="1"/>
  <c r="J343"/>
  <c r="K342"/>
  <c r="H706"/>
  <c r="H688" s="1"/>
  <c r="G707"/>
  <c r="K706" s="1"/>
  <c r="J865"/>
  <c r="G384"/>
  <c r="K383" s="1"/>
  <c r="J383"/>
  <c r="I383" s="1"/>
  <c r="H383" s="1"/>
  <c r="I355"/>
  <c r="G353"/>
  <c r="D601" i="45" s="1"/>
  <c r="D600" s="1"/>
  <c r="D599" s="1"/>
  <c r="H352" i="43"/>
  <c r="I337"/>
  <c r="G314"/>
  <c r="J238"/>
  <c r="I238" s="1"/>
  <c r="I241"/>
  <c r="H245"/>
  <c r="H261"/>
  <c r="H287"/>
  <c r="D299" i="45"/>
  <c r="D298" s="1"/>
  <c r="G762" i="43"/>
  <c r="K761" s="1"/>
  <c r="G761" s="1"/>
  <c r="K760" s="1"/>
  <c r="J760" s="1"/>
  <c r="I760" s="1"/>
  <c r="G760" s="1"/>
  <c r="K759" s="1"/>
  <c r="J759" s="1"/>
  <c r="I759" s="1"/>
  <c r="G759" s="1"/>
  <c r="K758" s="1"/>
  <c r="J511"/>
  <c r="G364"/>
  <c r="K363" s="1"/>
  <c r="J363" s="1"/>
  <c r="G363" s="1"/>
  <c r="K356" s="1"/>
  <c r="G356" s="1"/>
  <c r="D604" i="45" s="1"/>
  <c r="D603" s="1"/>
  <c r="D602" s="1"/>
  <c r="J255" i="43"/>
  <c r="J254" s="1"/>
  <c r="I254" s="1"/>
  <c r="G463"/>
  <c r="K462" s="1"/>
  <c r="K422"/>
  <c r="G422" s="1"/>
  <c r="K421" s="1"/>
  <c r="G412"/>
  <c r="H409"/>
  <c r="G598"/>
  <c r="K597" s="1"/>
  <c r="J597" s="1"/>
  <c r="H597"/>
  <c r="G512"/>
  <c r="G320"/>
  <c r="K319" s="1"/>
  <c r="H263"/>
  <c r="E29" i="46"/>
  <c r="I289" i="43"/>
  <c r="H289" s="1"/>
  <c r="J430"/>
  <c r="I430" s="1"/>
  <c r="D312" i="45"/>
  <c r="D311" s="1"/>
  <c r="I447" i="43"/>
  <c r="J532"/>
  <c r="D387" i="45"/>
  <c r="D386" s="1"/>
  <c r="F44" i="46"/>
  <c r="I437" i="43"/>
  <c r="J436"/>
  <c r="G230"/>
  <c r="G292"/>
  <c r="J222"/>
  <c r="I222"/>
  <c r="K219"/>
  <c r="J219"/>
  <c r="J218" s="1"/>
  <c r="I219"/>
  <c r="I218" s="1"/>
  <c r="I217" s="1"/>
  <c r="K214"/>
  <c r="J214"/>
  <c r="I214"/>
  <c r="H214"/>
  <c r="H213" s="1"/>
  <c r="K206"/>
  <c r="J206" s="1"/>
  <c r="I206"/>
  <c r="H206"/>
  <c r="J204"/>
  <c r="K203"/>
  <c r="J203" s="1"/>
  <c r="I203"/>
  <c r="H203" s="1"/>
  <c r="J201"/>
  <c r="K200"/>
  <c r="J200"/>
  <c r="I200"/>
  <c r="H200" s="1"/>
  <c r="K198"/>
  <c r="K197" s="1"/>
  <c r="J198"/>
  <c r="I198"/>
  <c r="H198"/>
  <c r="I196"/>
  <c r="H196"/>
  <c r="H195" s="1"/>
  <c r="K189"/>
  <c r="K188" s="1"/>
  <c r="J189"/>
  <c r="I189"/>
  <c r="H189" s="1"/>
  <c r="H188" s="1"/>
  <c r="K185"/>
  <c r="K184" s="1"/>
  <c r="J185"/>
  <c r="J184" s="1"/>
  <c r="I185"/>
  <c r="H185"/>
  <c r="K179"/>
  <c r="J179"/>
  <c r="I179"/>
  <c r="H179"/>
  <c r="K174"/>
  <c r="J174"/>
  <c r="I174"/>
  <c r="H174"/>
  <c r="K170"/>
  <c r="K169" s="1"/>
  <c r="J170"/>
  <c r="I170"/>
  <c r="H170"/>
  <c r="K165"/>
  <c r="J165"/>
  <c r="I165"/>
  <c r="H165"/>
  <c r="H164" s="1"/>
  <c r="K164"/>
  <c r="K162"/>
  <c r="K161" s="1"/>
  <c r="J162"/>
  <c r="I162"/>
  <c r="H162"/>
  <c r="H161" s="1"/>
  <c r="K159"/>
  <c r="J159"/>
  <c r="I159"/>
  <c r="H159"/>
  <c r="K158"/>
  <c r="K156"/>
  <c r="J156"/>
  <c r="I156"/>
  <c r="H156"/>
  <c r="K155"/>
  <c r="K150"/>
  <c r="J150"/>
  <c r="I150"/>
  <c r="H150" s="1"/>
  <c r="H149" s="1"/>
  <c r="H148" s="1"/>
  <c r="K147"/>
  <c r="K146" s="1"/>
  <c r="J147"/>
  <c r="I147"/>
  <c r="H147"/>
  <c r="H146" s="1"/>
  <c r="K145"/>
  <c r="K144" s="1"/>
  <c r="J145"/>
  <c r="I145"/>
  <c r="H145"/>
  <c r="H144" s="1"/>
  <c r="K143"/>
  <c r="K142" s="1"/>
  <c r="J143"/>
  <c r="I143"/>
  <c r="H143"/>
  <c r="H142" s="1"/>
  <c r="K137"/>
  <c r="K136" s="1"/>
  <c r="J137"/>
  <c r="I137"/>
  <c r="H137"/>
  <c r="K135"/>
  <c r="K134" s="1"/>
  <c r="J135"/>
  <c r="J134" s="1"/>
  <c r="I135"/>
  <c r="I134" s="1"/>
  <c r="H135"/>
  <c r="H134" s="1"/>
  <c r="K132"/>
  <c r="K131" s="1"/>
  <c r="J132"/>
  <c r="J131" s="1"/>
  <c r="I132"/>
  <c r="H132" s="1"/>
  <c r="H131" s="1"/>
  <c r="J125"/>
  <c r="I125"/>
  <c r="H125" s="1"/>
  <c r="H124" s="1"/>
  <c r="H123" s="1"/>
  <c r="H122" s="1"/>
  <c r="K117"/>
  <c r="K116" s="1"/>
  <c r="J117"/>
  <c r="J116" s="1"/>
  <c r="I117"/>
  <c r="H117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J87"/>
  <c r="J86" s="1"/>
  <c r="I87"/>
  <c r="I86" s="1"/>
  <c r="H87"/>
  <c r="K86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593" i="45"/>
  <c r="D592" s="1"/>
  <c r="D595"/>
  <c r="D594" s="1"/>
  <c r="D614"/>
  <c r="D613" s="1"/>
  <c r="D612" s="1"/>
  <c r="D611" s="1"/>
  <c r="D618"/>
  <c r="D617" s="1"/>
  <c r="D616" s="1"/>
  <c r="D615" s="1"/>
  <c r="D622"/>
  <c r="D621" s="1"/>
  <c r="D624"/>
  <c r="D623" s="1"/>
  <c r="D634"/>
  <c r="D633" s="1"/>
  <c r="D632" s="1"/>
  <c r="D666"/>
  <c r="D665" s="1"/>
  <c r="D664" s="1"/>
  <c r="D673"/>
  <c r="D672" s="1"/>
  <c r="D671" s="1"/>
  <c r="D682"/>
  <c r="D681" s="1"/>
  <c r="D680" s="1"/>
  <c r="D688"/>
  <c r="D687" s="1"/>
  <c r="D686" s="1"/>
  <c r="D679"/>
  <c r="D678" s="1"/>
  <c r="D685"/>
  <c r="D684" s="1"/>
  <c r="D683" s="1"/>
  <c r="D677" l="1"/>
  <c r="D676" s="1"/>
  <c r="J462" i="43"/>
  <c r="G430"/>
  <c r="G290"/>
  <c r="H226"/>
  <c r="G226" s="1"/>
  <c r="K225" s="1"/>
  <c r="J225" s="1"/>
  <c r="I225" s="1"/>
  <c r="G421"/>
  <c r="G488"/>
  <c r="D297" i="45" s="1"/>
  <c r="D296" s="1"/>
  <c r="D295" s="1"/>
  <c r="G453" i="43"/>
  <c r="H420"/>
  <c r="J280"/>
  <c r="J277" s="1"/>
  <c r="J221"/>
  <c r="J220" s="1"/>
  <c r="G438"/>
  <c r="K437" s="1"/>
  <c r="D306" i="45"/>
  <c r="D305" s="1"/>
  <c r="D304" s="1"/>
  <c r="D303" s="1"/>
  <c r="D302" s="1"/>
  <c r="K403" i="43"/>
  <c r="K514"/>
  <c r="K511" s="1"/>
  <c r="G511" s="1"/>
  <c r="K510" s="1"/>
  <c r="H241"/>
  <c r="I108"/>
  <c r="G271"/>
  <c r="K270" s="1"/>
  <c r="J270" s="1"/>
  <c r="K41"/>
  <c r="J155"/>
  <c r="K277"/>
  <c r="G374"/>
  <c r="G75"/>
  <c r="K74" s="1"/>
  <c r="J74" s="1"/>
  <c r="I74" s="1"/>
  <c r="I116"/>
  <c r="G200"/>
  <c r="K199" s="1"/>
  <c r="J199" s="1"/>
  <c r="I199" s="1"/>
  <c r="G203"/>
  <c r="K202" s="1"/>
  <c r="I202" s="1"/>
  <c r="I201" s="1"/>
  <c r="G145"/>
  <c r="G80"/>
  <c r="K79" s="1"/>
  <c r="J79" s="1"/>
  <c r="I104"/>
  <c r="G104" s="1"/>
  <c r="G179"/>
  <c r="G206"/>
  <c r="K205" s="1"/>
  <c r="K204" s="1"/>
  <c r="J158"/>
  <c r="I158" s="1"/>
  <c r="I157" s="1"/>
  <c r="G170"/>
  <c r="G174"/>
  <c r="G396"/>
  <c r="D273" i="45" s="1"/>
  <c r="D272" s="1"/>
  <c r="D271" s="1"/>
  <c r="K392" i="43"/>
  <c r="J392" s="1"/>
  <c r="I392" s="1"/>
  <c r="G392" s="1"/>
  <c r="K391" s="1"/>
  <c r="J391" s="1"/>
  <c r="I391" s="1"/>
  <c r="G391" s="1"/>
  <c r="J403"/>
  <c r="H83"/>
  <c r="G83" s="1"/>
  <c r="G93"/>
  <c r="J144"/>
  <c r="I144" s="1"/>
  <c r="J197"/>
  <c r="H437"/>
  <c r="H436" s="1"/>
  <c r="G24"/>
  <c r="G82"/>
  <c r="J136"/>
  <c r="G198"/>
  <c r="H199"/>
  <c r="H205"/>
  <c r="J234"/>
  <c r="H459"/>
  <c r="F35" i="46" s="1"/>
  <c r="I403" i="43"/>
  <c r="I270"/>
  <c r="G499"/>
  <c r="K498" s="1"/>
  <c r="J498" s="1"/>
  <c r="I498" s="1"/>
  <c r="G498" s="1"/>
  <c r="K497" s="1"/>
  <c r="J497" s="1"/>
  <c r="I497" s="1"/>
  <c r="G48"/>
  <c r="G67"/>
  <c r="K66" s="1"/>
  <c r="J66" s="1"/>
  <c r="I66" s="1"/>
  <c r="G71"/>
  <c r="D461" i="45" s="1"/>
  <c r="D460" s="1"/>
  <c r="I131" i="43"/>
  <c r="G131" s="1"/>
  <c r="K130" s="1"/>
  <c r="J130" s="1"/>
  <c r="I130" s="1"/>
  <c r="J161"/>
  <c r="I161" s="1"/>
  <c r="G161" s="1"/>
  <c r="K160" s="1"/>
  <c r="J160" s="1"/>
  <c r="I160" s="1"/>
  <c r="I34"/>
  <c r="G34" s="1"/>
  <c r="K33" s="1"/>
  <c r="G84"/>
  <c r="J146"/>
  <c r="J164"/>
  <c r="I164" s="1"/>
  <c r="G164" s="1"/>
  <c r="K163" s="1"/>
  <c r="J163" s="1"/>
  <c r="I163" s="1"/>
  <c r="G189"/>
  <c r="G214"/>
  <c r="K213" s="1"/>
  <c r="J213" s="1"/>
  <c r="I213" s="1"/>
  <c r="G213" s="1"/>
  <c r="K212" s="1"/>
  <c r="G261"/>
  <c r="K260" s="1"/>
  <c r="J260" s="1"/>
  <c r="I260" s="1"/>
  <c r="H260" s="1"/>
  <c r="G260" s="1"/>
  <c r="G450"/>
  <c r="G132"/>
  <c r="G159"/>
  <c r="I184"/>
  <c r="G319"/>
  <c r="K318" s="1"/>
  <c r="K308" s="1"/>
  <c r="G36"/>
  <c r="H38"/>
  <c r="H70"/>
  <c r="G70" s="1"/>
  <c r="I106"/>
  <c r="G117"/>
  <c r="G150"/>
  <c r="K149" s="1"/>
  <c r="J149" s="1"/>
  <c r="I149" s="1"/>
  <c r="G149" s="1"/>
  <c r="K148" s="1"/>
  <c r="J148" s="1"/>
  <c r="I148" s="1"/>
  <c r="G148" s="1"/>
  <c r="I155"/>
  <c r="G162"/>
  <c r="G185"/>
  <c r="I197"/>
  <c r="G442"/>
  <c r="I32"/>
  <c r="H31"/>
  <c r="H441"/>
  <c r="G414"/>
  <c r="G272"/>
  <c r="K420"/>
  <c r="G238"/>
  <c r="K237" s="1"/>
  <c r="J237" s="1"/>
  <c r="I237" s="1"/>
  <c r="G237" s="1"/>
  <c r="G287"/>
  <c r="K286" s="1"/>
  <c r="J286" s="1"/>
  <c r="I286" s="1"/>
  <c r="H286" s="1"/>
  <c r="G286" s="1"/>
  <c r="K285" s="1"/>
  <c r="J285" s="1"/>
  <c r="I474"/>
  <c r="G474" s="1"/>
  <c r="K473" s="1"/>
  <c r="K486"/>
  <c r="J486" s="1"/>
  <c r="I486" s="1"/>
  <c r="G486" s="1"/>
  <c r="K485" s="1"/>
  <c r="D378" i="45"/>
  <c r="D377" s="1"/>
  <c r="D376" s="1"/>
  <c r="J133" i="43"/>
  <c r="G254"/>
  <c r="G248"/>
  <c r="K247" s="1"/>
  <c r="J247" s="1"/>
  <c r="I247" s="1"/>
  <c r="G247" s="1"/>
  <c r="K246" s="1"/>
  <c r="K245" s="1"/>
  <c r="G134"/>
  <c r="K133" s="1"/>
  <c r="I205"/>
  <c r="J103"/>
  <c r="G50"/>
  <c r="H66"/>
  <c r="G69"/>
  <c r="D459" i="45" s="1"/>
  <c r="D458" s="1"/>
  <c r="G35" i="43"/>
  <c r="G42"/>
  <c r="H47"/>
  <c r="G47" s="1"/>
  <c r="H74"/>
  <c r="H73" s="1"/>
  <c r="H72" s="1"/>
  <c r="H79"/>
  <c r="G99"/>
  <c r="G105"/>
  <c r="G135"/>
  <c r="J142"/>
  <c r="I142" s="1"/>
  <c r="G142" s="1"/>
  <c r="G156"/>
  <c r="H158"/>
  <c r="H157" s="1"/>
  <c r="G165"/>
  <c r="H184"/>
  <c r="J188"/>
  <c r="I188" s="1"/>
  <c r="G188" s="1"/>
  <c r="K187" s="1"/>
  <c r="J187" s="1"/>
  <c r="I187" s="1"/>
  <c r="H197"/>
  <c r="K218"/>
  <c r="K865"/>
  <c r="G865" s="1"/>
  <c r="K864" s="1"/>
  <c r="K863" s="1"/>
  <c r="K862" s="1"/>
  <c r="H18"/>
  <c r="H17" s="1"/>
  <c r="G110"/>
  <c r="I136"/>
  <c r="I133" s="1"/>
  <c r="G143"/>
  <c r="G144"/>
  <c r="I146"/>
  <c r="H169"/>
  <c r="H202"/>
  <c r="H201" s="1"/>
  <c r="G52"/>
  <c r="J18"/>
  <c r="I18" s="1"/>
  <c r="I54"/>
  <c r="I53" s="1"/>
  <c r="I60"/>
  <c r="G87"/>
  <c r="H92"/>
  <c r="H91" s="1"/>
  <c r="G112"/>
  <c r="H116"/>
  <c r="G137"/>
  <c r="H141"/>
  <c r="H140" s="1"/>
  <c r="H139" s="1"/>
  <c r="H138" s="1"/>
  <c r="F22" i="46" s="1"/>
  <c r="G147" i="43"/>
  <c r="J169"/>
  <c r="I169" s="1"/>
  <c r="D167" i="45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32" s="1"/>
  <c r="D131" s="1"/>
  <c r="D130" s="1"/>
  <c r="D129" s="1"/>
  <c r="D128" s="1"/>
  <c r="D127" s="1"/>
  <c r="D126" s="1"/>
  <c r="D125" s="1"/>
  <c r="D124" s="1"/>
  <c r="D123" s="1"/>
  <c r="D122" s="1"/>
  <c r="D121" s="1"/>
  <c r="D120" s="1"/>
  <c r="D119" s="1"/>
  <c r="D118" s="1"/>
  <c r="D117" s="1"/>
  <c r="D116" s="1"/>
  <c r="D115" s="1"/>
  <c r="D114" s="1"/>
  <c r="D113" s="1"/>
  <c r="D112" s="1"/>
  <c r="D111" s="1"/>
  <c r="D110" s="1"/>
  <c r="D109" s="1"/>
  <c r="D108" s="1"/>
  <c r="D107" s="1"/>
  <c r="D106" s="1"/>
  <c r="D105" s="1"/>
  <c r="D104" s="1"/>
  <c r="D103" s="1"/>
  <c r="D102" s="1"/>
  <c r="D101" s="1"/>
  <c r="D100" s="1"/>
  <c r="D99" s="1"/>
  <c r="D98" s="1"/>
  <c r="D97" s="1"/>
  <c r="D96" s="1"/>
  <c r="D95" s="1"/>
  <c r="D94" s="1"/>
  <c r="D92" s="1"/>
  <c r="D91" s="1"/>
  <c r="J427" i="43"/>
  <c r="I427" s="1"/>
  <c r="H281"/>
  <c r="I280"/>
  <c r="I277" s="1"/>
  <c r="G109"/>
  <c r="J108"/>
  <c r="H160"/>
  <c r="G289"/>
  <c r="I79"/>
  <c r="H219"/>
  <c r="J265"/>
  <c r="K264"/>
  <c r="H596"/>
  <c r="K355"/>
  <c r="G355" s="1"/>
  <c r="K354" s="1"/>
  <c r="J354" s="1"/>
  <c r="I354" s="1"/>
  <c r="G354" s="1"/>
  <c r="J758"/>
  <c r="I758" s="1"/>
  <c r="G758" s="1"/>
  <c r="K750"/>
  <c r="J864"/>
  <c r="H687"/>
  <c r="I343"/>
  <c r="J342"/>
  <c r="G316"/>
  <c r="K315" s="1"/>
  <c r="J315" s="1"/>
  <c r="H315"/>
  <c r="J46"/>
  <c r="H86"/>
  <c r="G86" s="1"/>
  <c r="K85" s="1"/>
  <c r="J85" s="1"/>
  <c r="I85" s="1"/>
  <c r="H136"/>
  <c r="H133" s="1"/>
  <c r="I221"/>
  <c r="I436"/>
  <c r="G462"/>
  <c r="D261" i="45"/>
  <c r="H222" i="43"/>
  <c r="J246"/>
  <c r="J318"/>
  <c r="I318" s="1"/>
  <c r="I597"/>
  <c r="G597" s="1"/>
  <c r="K596" s="1"/>
  <c r="J595" s="1"/>
  <c r="J596"/>
  <c r="G409"/>
  <c r="H403"/>
  <c r="H244"/>
  <c r="H351"/>
  <c r="G352"/>
  <c r="K351" s="1"/>
  <c r="J351" s="1"/>
  <c r="J706"/>
  <c r="K688"/>
  <c r="G19"/>
  <c r="K18" s="1"/>
  <c r="H41"/>
  <c r="H49"/>
  <c r="G49" s="1"/>
  <c r="H54"/>
  <c r="H60"/>
  <c r="H68"/>
  <c r="G68" s="1"/>
  <c r="H155"/>
  <c r="G255"/>
  <c r="G383"/>
  <c r="K382" s="1"/>
  <c r="K373" s="1"/>
  <c r="H509"/>
  <c r="J510"/>
  <c r="I510" s="1"/>
  <c r="K108"/>
  <c r="G23"/>
  <c r="K22" s="1"/>
  <c r="H187"/>
  <c r="H186" s="1"/>
  <c r="I46"/>
  <c r="K46"/>
  <c r="H130"/>
  <c r="H497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63"/>
  <c r="K92"/>
  <c r="D493" i="45"/>
  <c r="D492" s="1"/>
  <c r="D491" s="1"/>
  <c r="J251" i="43"/>
  <c r="I251" s="1"/>
  <c r="H522"/>
  <c r="D385" i="45"/>
  <c r="D384" s="1"/>
  <c r="I532" i="43"/>
  <c r="G447"/>
  <c r="I234"/>
  <c r="H20"/>
  <c r="G51"/>
  <c r="G81"/>
  <c r="H103"/>
  <c r="H108"/>
  <c r="G111"/>
  <c r="K141"/>
  <c r="H204"/>
  <c r="D620" i="45"/>
  <c r="D675"/>
  <c r="H225" i="43" l="1"/>
  <c r="G225" s="1"/>
  <c r="K224" s="1"/>
  <c r="J224" s="1"/>
  <c r="I224" s="1"/>
  <c r="I103"/>
  <c r="I102" s="1"/>
  <c r="D294" i="45"/>
  <c r="D457"/>
  <c r="D456" s="1"/>
  <c r="D455" s="1"/>
  <c r="D454" s="1"/>
  <c r="J65" i="43"/>
  <c r="I65" s="1"/>
  <c r="G66"/>
  <c r="K65" s="1"/>
  <c r="G199"/>
  <c r="G270"/>
  <c r="K269" s="1"/>
  <c r="J269" s="1"/>
  <c r="I269" s="1"/>
  <c r="G269" s="1"/>
  <c r="G514"/>
  <c r="H194"/>
  <c r="D375" i="45"/>
  <c r="G116" i="43"/>
  <c r="K115" s="1"/>
  <c r="J115" s="1"/>
  <c r="I115" s="1"/>
  <c r="I114" s="1"/>
  <c r="I141"/>
  <c r="G437"/>
  <c r="K436" s="1"/>
  <c r="G436" s="1"/>
  <c r="J102"/>
  <c r="H78"/>
  <c r="H85"/>
  <c r="G85" s="1"/>
  <c r="H90"/>
  <c r="H89" s="1"/>
  <c r="H88" s="1"/>
  <c r="F17" i="46" s="1"/>
  <c r="H285" i="43"/>
  <c r="H284" s="1"/>
  <c r="G160"/>
  <c r="G202"/>
  <c r="K201" s="1"/>
  <c r="G201" s="1"/>
  <c r="J420"/>
  <c r="G205"/>
  <c r="G41"/>
  <c r="K40" s="1"/>
  <c r="J40" s="1"/>
  <c r="G197"/>
  <c r="K196" s="1"/>
  <c r="J196" s="1"/>
  <c r="G196" s="1"/>
  <c r="K195" s="1"/>
  <c r="I195" s="1"/>
  <c r="I194" s="1"/>
  <c r="D490" i="45"/>
  <c r="D489" s="1"/>
  <c r="D488" s="1"/>
  <c r="G130" i="43"/>
  <c r="I204"/>
  <c r="G204" s="1"/>
  <c r="G184"/>
  <c r="K183" s="1"/>
  <c r="J183" s="1"/>
  <c r="I183" s="1"/>
  <c r="H250"/>
  <c r="G510"/>
  <c r="G18"/>
  <c r="K17" s="1"/>
  <c r="J17" s="1"/>
  <c r="I17" s="1"/>
  <c r="G17" s="1"/>
  <c r="J485"/>
  <c r="H183"/>
  <c r="H182" s="1"/>
  <c r="I285"/>
  <c r="I284" s="1"/>
  <c r="H40"/>
  <c r="I473"/>
  <c r="G473" s="1"/>
  <c r="K472" s="1"/>
  <c r="G472" s="1"/>
  <c r="D630" i="45" s="1"/>
  <c r="D629" s="1"/>
  <c r="D628" s="1"/>
  <c r="K129" i="43"/>
  <c r="J129" s="1"/>
  <c r="G146"/>
  <c r="H65"/>
  <c r="H64" s="1"/>
  <c r="H115"/>
  <c r="H114" s="1"/>
  <c r="I220"/>
  <c r="I216" s="1"/>
  <c r="G79"/>
  <c r="K78" s="1"/>
  <c r="K77" s="1"/>
  <c r="G74"/>
  <c r="K73" s="1"/>
  <c r="J73" s="1"/>
  <c r="I73" s="1"/>
  <c r="G73" s="1"/>
  <c r="K72" s="1"/>
  <c r="J72" s="1"/>
  <c r="I72" s="1"/>
  <c r="G72" s="1"/>
  <c r="D479" i="45"/>
  <c r="D478" s="1"/>
  <c r="J141" i="43"/>
  <c r="H46"/>
  <c r="G46" s="1"/>
  <c r="G158"/>
  <c r="K157" s="1"/>
  <c r="J157" s="1"/>
  <c r="G157" s="1"/>
  <c r="G108"/>
  <c r="K107" s="1"/>
  <c r="K106" s="1"/>
  <c r="G136"/>
  <c r="I129"/>
  <c r="G281"/>
  <c r="H280"/>
  <c r="G169"/>
  <c r="K168" s="1"/>
  <c r="G163"/>
  <c r="G427"/>
  <c r="I420"/>
  <c r="J78"/>
  <c r="I78" s="1"/>
  <c r="I77" s="1"/>
  <c r="G351"/>
  <c r="K350" s="1"/>
  <c r="K349" s="1"/>
  <c r="J594"/>
  <c r="J593"/>
  <c r="J581" s="1"/>
  <c r="J22"/>
  <c r="K21"/>
  <c r="K20" s="1"/>
  <c r="G155"/>
  <c r="K154" s="1"/>
  <c r="H154"/>
  <c r="H59"/>
  <c r="H402"/>
  <c r="G403"/>
  <c r="K402" s="1"/>
  <c r="J402" s="1"/>
  <c r="I402" s="1"/>
  <c r="I596"/>
  <c r="I595"/>
  <c r="D260" i="45"/>
  <c r="D259" s="1"/>
  <c r="D258" s="1"/>
  <c r="D257" s="1"/>
  <c r="D256" s="1"/>
  <c r="D255" s="1"/>
  <c r="D254" s="1"/>
  <c r="D253" s="1"/>
  <c r="G315" i="43"/>
  <c r="H308"/>
  <c r="I864"/>
  <c r="J863"/>
  <c r="J862" s="1"/>
  <c r="I265"/>
  <c r="J264"/>
  <c r="G219"/>
  <c r="D652" i="45" s="1"/>
  <c r="D651" s="1"/>
  <c r="D650" s="1"/>
  <c r="D649" s="1"/>
  <c r="D648" s="1"/>
  <c r="D647" s="1"/>
  <c r="D646" s="1"/>
  <c r="D645" s="1"/>
  <c r="D644" s="1"/>
  <c r="D643" s="1"/>
  <c r="H218" i="43"/>
  <c r="J308"/>
  <c r="K32"/>
  <c r="G32" s="1"/>
  <c r="K31" s="1"/>
  <c r="G33"/>
  <c r="J382"/>
  <c r="J373" s="1"/>
  <c r="H53"/>
  <c r="I706"/>
  <c r="J688"/>
  <c r="J687" s="1"/>
  <c r="J350"/>
  <c r="I308"/>
  <c r="G318"/>
  <c r="I246"/>
  <c r="J245"/>
  <c r="H221"/>
  <c r="J212"/>
  <c r="K211"/>
  <c r="H343"/>
  <c r="I342"/>
  <c r="J750"/>
  <c r="K723"/>
  <c r="G187"/>
  <c r="K186" s="1"/>
  <c r="J186" s="1"/>
  <c r="I186" s="1"/>
  <c r="G186" s="1"/>
  <c r="G497"/>
  <c r="J94"/>
  <c r="I18" i="46"/>
  <c r="G133" i="43"/>
  <c r="H129"/>
  <c r="J284"/>
  <c r="H419"/>
  <c r="G251"/>
  <c r="H102"/>
  <c r="G234"/>
  <c r="H532"/>
  <c r="I485"/>
  <c r="J92"/>
  <c r="K91"/>
  <c r="K90"/>
  <c r="H224" l="1"/>
  <c r="G224" s="1"/>
  <c r="K223" s="1"/>
  <c r="I27" i="46" s="1"/>
  <c r="J114" i="43"/>
  <c r="G420"/>
  <c r="G107"/>
  <c r="G141"/>
  <c r="K140" s="1"/>
  <c r="J140" s="1"/>
  <c r="I140" s="1"/>
  <c r="G140" s="1"/>
  <c r="K139" s="1"/>
  <c r="J139" s="1"/>
  <c r="I139" s="1"/>
  <c r="G139" s="1"/>
  <c r="K138" s="1"/>
  <c r="J138" s="1"/>
  <c r="I138" s="1"/>
  <c r="G138" s="1"/>
  <c r="G40"/>
  <c r="K39" s="1"/>
  <c r="G39" s="1"/>
  <c r="K38" s="1"/>
  <c r="J38" s="1"/>
  <c r="I38" s="1"/>
  <c r="G38" s="1"/>
  <c r="K37" s="1"/>
  <c r="J37" s="1"/>
  <c r="I37" s="1"/>
  <c r="H37" s="1"/>
  <c r="G37" s="1"/>
  <c r="H77"/>
  <c r="H76" s="1"/>
  <c r="G195"/>
  <c r="G183"/>
  <c r="K182" s="1"/>
  <c r="J182" s="1"/>
  <c r="I182" s="1"/>
  <c r="G115"/>
  <c r="K114" s="1"/>
  <c r="G114" s="1"/>
  <c r="G78"/>
  <c r="K194"/>
  <c r="J194" s="1"/>
  <c r="G194" s="1"/>
  <c r="K193" s="1"/>
  <c r="J193" s="1"/>
  <c r="I193" s="1"/>
  <c r="H193" s="1"/>
  <c r="G193" s="1"/>
  <c r="K192" s="1"/>
  <c r="J192" s="1"/>
  <c r="I192" s="1"/>
  <c r="G65"/>
  <c r="K64" s="1"/>
  <c r="J64" s="1"/>
  <c r="I64" s="1"/>
  <c r="G64" s="1"/>
  <c r="K63" s="1"/>
  <c r="J63" s="1"/>
  <c r="I63" s="1"/>
  <c r="H45"/>
  <c r="H44" s="1"/>
  <c r="H43" s="1"/>
  <c r="F14" i="46" s="1"/>
  <c r="H223" i="43"/>
  <c r="F27" i="46" s="1"/>
  <c r="G285" i="43"/>
  <c r="K284" s="1"/>
  <c r="G284" s="1"/>
  <c r="K471"/>
  <c r="J471" s="1"/>
  <c r="I471" s="1"/>
  <c r="G471" s="1"/>
  <c r="K470" s="1"/>
  <c r="J470" s="1"/>
  <c r="I470" s="1"/>
  <c r="G470" s="1"/>
  <c r="K469" s="1"/>
  <c r="K468" s="1"/>
  <c r="J468" s="1"/>
  <c r="K372"/>
  <c r="J168"/>
  <c r="K167"/>
  <c r="H277"/>
  <c r="G280"/>
  <c r="J77"/>
  <c r="G402"/>
  <c r="I750"/>
  <c r="G750" s="1"/>
  <c r="J723"/>
  <c r="G343"/>
  <c r="D591" i="45" s="1"/>
  <c r="D590" s="1"/>
  <c r="D589" s="1"/>
  <c r="H342" i="43"/>
  <c r="I245"/>
  <c r="G245" s="1"/>
  <c r="K244" s="1"/>
  <c r="J244" s="1"/>
  <c r="I244" s="1"/>
  <c r="G246"/>
  <c r="I350"/>
  <c r="H350" s="1"/>
  <c r="J349"/>
  <c r="G706"/>
  <c r="I688"/>
  <c r="I382"/>
  <c r="I373" s="1"/>
  <c r="J372"/>
  <c r="J31"/>
  <c r="I31" s="1"/>
  <c r="G31" s="1"/>
  <c r="J30"/>
  <c r="H217"/>
  <c r="G218"/>
  <c r="K217" s="1"/>
  <c r="J217" s="1"/>
  <c r="J216" s="1"/>
  <c r="J215" s="1"/>
  <c r="I863"/>
  <c r="G863" s="1"/>
  <c r="G864"/>
  <c r="G596"/>
  <c r="H595"/>
  <c r="H58"/>
  <c r="J154"/>
  <c r="I22"/>
  <c r="J21"/>
  <c r="J20" s="1"/>
  <c r="G182"/>
  <c r="I212"/>
  <c r="J211"/>
  <c r="K103"/>
  <c r="G106"/>
  <c r="G265"/>
  <c r="I264"/>
  <c r="G264" s="1"/>
  <c r="K263" s="1"/>
  <c r="D252" i="45"/>
  <c r="D249" s="1"/>
  <c r="D248" s="1"/>
  <c r="I594" i="43"/>
  <c r="I593"/>
  <c r="I581" s="1"/>
  <c r="H220"/>
  <c r="G308"/>
  <c r="H181"/>
  <c r="K181"/>
  <c r="J181" s="1"/>
  <c r="I181" s="1"/>
  <c r="H192"/>
  <c r="I215"/>
  <c r="G129"/>
  <c r="K128" s="1"/>
  <c r="J128" s="1"/>
  <c r="I128" s="1"/>
  <c r="H128"/>
  <c r="I92"/>
  <c r="J91"/>
  <c r="J90"/>
  <c r="H485"/>
  <c r="F40" i="46"/>
  <c r="G532" i="43"/>
  <c r="H63"/>
  <c r="F34" i="46"/>
  <c r="J223" i="43"/>
  <c r="I94"/>
  <c r="H18" i="46"/>
  <c r="H30" i="43" l="1"/>
  <c r="H29" s="1"/>
  <c r="H28" s="1"/>
  <c r="G77"/>
  <c r="K76" s="1"/>
  <c r="J76" s="1"/>
  <c r="I76" s="1"/>
  <c r="G76" s="1"/>
  <c r="H216"/>
  <c r="G469"/>
  <c r="D627" i="45" s="1"/>
  <c r="D626" s="1"/>
  <c r="D625" s="1"/>
  <c r="D619" s="1"/>
  <c r="G181" i="43"/>
  <c r="K180" s="1"/>
  <c r="I862"/>
  <c r="G862" s="1"/>
  <c r="K861" s="1"/>
  <c r="J861" s="1"/>
  <c r="I861" s="1"/>
  <c r="G861" s="1"/>
  <c r="K860" s="1"/>
  <c r="K840" s="1"/>
  <c r="G217"/>
  <c r="H276"/>
  <c r="H275" s="1"/>
  <c r="G277"/>
  <c r="K276" s="1"/>
  <c r="J276" s="1"/>
  <c r="I276" s="1"/>
  <c r="I168"/>
  <c r="J167"/>
  <c r="J180"/>
  <c r="I180" s="1"/>
  <c r="H180" s="1"/>
  <c r="K178"/>
  <c r="K102"/>
  <c r="G102" s="1"/>
  <c r="I101" s="1"/>
  <c r="G101" s="1"/>
  <c r="G103"/>
  <c r="H212"/>
  <c r="I211"/>
  <c r="I21"/>
  <c r="G22"/>
  <c r="D477" i="45" s="1"/>
  <c r="D476" s="1"/>
  <c r="I154" i="43"/>
  <c r="H57"/>
  <c r="I468"/>
  <c r="G468" s="1"/>
  <c r="K467" s="1"/>
  <c r="K461" s="1"/>
  <c r="J467"/>
  <c r="H382"/>
  <c r="H373" s="1"/>
  <c r="I372"/>
  <c r="H349"/>
  <c r="G350"/>
  <c r="D598" i="45" s="1"/>
  <c r="D597" s="1"/>
  <c r="D596" s="1"/>
  <c r="D588" s="1"/>
  <c r="G244" i="43"/>
  <c r="K243" s="1"/>
  <c r="I233"/>
  <c r="H233" s="1"/>
  <c r="J263"/>
  <c r="K250"/>
  <c r="G595"/>
  <c r="H593"/>
  <c r="H594"/>
  <c r="G594" s="1"/>
  <c r="K593" s="1"/>
  <c r="K581" s="1"/>
  <c r="K558" s="1"/>
  <c r="J558" s="1"/>
  <c r="I687"/>
  <c r="G688"/>
  <c r="K687" s="1"/>
  <c r="I43" i="46" s="1"/>
  <c r="H43" s="1"/>
  <c r="G342" i="43"/>
  <c r="K341" s="1"/>
  <c r="H341"/>
  <c r="I723"/>
  <c r="J722"/>
  <c r="I30"/>
  <c r="G30" s="1"/>
  <c r="K29" s="1"/>
  <c r="J29" s="1"/>
  <c r="I29" s="1"/>
  <c r="G29" s="1"/>
  <c r="K28" s="1"/>
  <c r="J28" s="1"/>
  <c r="I28" s="1"/>
  <c r="I349"/>
  <c r="H215"/>
  <c r="G18" i="46"/>
  <c r="E18" s="1"/>
  <c r="G94" i="43"/>
  <c r="I223"/>
  <c r="H27" i="46"/>
  <c r="H62" i="43"/>
  <c r="G63"/>
  <c r="G485"/>
  <c r="H484"/>
  <c r="G128"/>
  <c r="K127" s="1"/>
  <c r="H127"/>
  <c r="I91"/>
  <c r="G91" s="1"/>
  <c r="I90"/>
  <c r="G90" s="1"/>
  <c r="K89" s="1"/>
  <c r="J89" s="1"/>
  <c r="I89" s="1"/>
  <c r="G89" s="1"/>
  <c r="K88" s="1"/>
  <c r="J88" s="1"/>
  <c r="I88" s="1"/>
  <c r="G88" s="1"/>
  <c r="G92"/>
  <c r="G192"/>
  <c r="K191" s="1"/>
  <c r="H191"/>
  <c r="K62" l="1"/>
  <c r="I16" i="46" s="1"/>
  <c r="D587" i="45"/>
  <c r="J178" i="43"/>
  <c r="I178" s="1"/>
  <c r="J860"/>
  <c r="J840" s="1"/>
  <c r="G276"/>
  <c r="K275" s="1"/>
  <c r="J275" s="1"/>
  <c r="I275" s="1"/>
  <c r="G275" s="1"/>
  <c r="G43" i="46"/>
  <c r="F43" s="1"/>
  <c r="E43" s="1"/>
  <c r="H168" i="43"/>
  <c r="I167"/>
  <c r="H45" i="46"/>
  <c r="H44" s="1"/>
  <c r="J721" i="43"/>
  <c r="I558"/>
  <c r="I557" s="1"/>
  <c r="J557"/>
  <c r="D90" i="45"/>
  <c r="D89" s="1"/>
  <c r="D86" s="1"/>
  <c r="D85" s="1"/>
  <c r="D84" s="1"/>
  <c r="D83" s="1"/>
  <c r="D82" s="1"/>
  <c r="D81" s="1"/>
  <c r="D80" s="1"/>
  <c r="D79" s="1"/>
  <c r="D78" s="1"/>
  <c r="D77" s="1"/>
  <c r="D76" s="1"/>
  <c r="D75" s="1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9" s="1"/>
  <c r="D58" s="1"/>
  <c r="D57" s="1"/>
  <c r="D56" s="1"/>
  <c r="D55" s="1"/>
  <c r="D54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40" s="1"/>
  <c r="D39" s="1"/>
  <c r="D38" s="1"/>
  <c r="D37" s="1"/>
  <c r="D36" s="1"/>
  <c r="D35" s="1"/>
  <c r="D34" s="1"/>
  <c r="H232" i="43"/>
  <c r="I467"/>
  <c r="G467" s="1"/>
  <c r="J461"/>
  <c r="K812"/>
  <c r="I52" i="46"/>
  <c r="G180" i="43"/>
  <c r="H178"/>
  <c r="G723"/>
  <c r="K722" s="1"/>
  <c r="I722"/>
  <c r="J341"/>
  <c r="G593"/>
  <c r="H581"/>
  <c r="I263"/>
  <c r="J250"/>
  <c r="G243"/>
  <c r="K242"/>
  <c r="J242" s="1"/>
  <c r="G242" s="1"/>
  <c r="K241" s="1"/>
  <c r="H348"/>
  <c r="H340" s="1"/>
  <c r="G349"/>
  <c r="K348" s="1"/>
  <c r="J348" s="1"/>
  <c r="I348" s="1"/>
  <c r="G382"/>
  <c r="H56"/>
  <c r="G154"/>
  <c r="I20"/>
  <c r="G21"/>
  <c r="I860"/>
  <c r="G212"/>
  <c r="H211"/>
  <c r="G687"/>
  <c r="K686" s="1"/>
  <c r="J686" s="1"/>
  <c r="I686" s="1"/>
  <c r="H686" s="1"/>
  <c r="G686" s="1"/>
  <c r="F36" i="46"/>
  <c r="G27"/>
  <c r="E27" s="1"/>
  <c r="G223" i="43"/>
  <c r="K222" s="1"/>
  <c r="I17" i="46"/>
  <c r="H17" s="1"/>
  <c r="G17" s="1"/>
  <c r="E17" s="1"/>
  <c r="J191" i="43"/>
  <c r="F13" i="46"/>
  <c r="G28" i="43"/>
  <c r="K27" s="1"/>
  <c r="J127"/>
  <c r="J62"/>
  <c r="I62" s="1"/>
  <c r="G16" i="46" s="1"/>
  <c r="F16" s="1"/>
  <c r="G860" i="43" l="1"/>
  <c r="K340"/>
  <c r="G178"/>
  <c r="K177" s="1"/>
  <c r="J177" s="1"/>
  <c r="I177" s="1"/>
  <c r="H177" s="1"/>
  <c r="H176" s="1"/>
  <c r="J340"/>
  <c r="H167"/>
  <c r="G167" s="1"/>
  <c r="K166" s="1"/>
  <c r="K153" s="1"/>
  <c r="J166"/>
  <c r="G168"/>
  <c r="H166"/>
  <c r="G348"/>
  <c r="G20"/>
  <c r="F15" i="46"/>
  <c r="G581" i="43"/>
  <c r="H558"/>
  <c r="G45" i="46"/>
  <c r="I721" i="43"/>
  <c r="G722"/>
  <c r="G177"/>
  <c r="K176" s="1"/>
  <c r="J176" s="1"/>
  <c r="I176" s="1"/>
  <c r="D33" i="45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G41" i="46"/>
  <c r="K26" i="43"/>
  <c r="J26" s="1"/>
  <c r="G27"/>
  <c r="D484" i="45" s="1"/>
  <c r="D483" s="1"/>
  <c r="D482" s="1"/>
  <c r="D481" s="1"/>
  <c r="D480" s="1"/>
  <c r="D475" s="1"/>
  <c r="K221" i="43"/>
  <c r="G221" s="1"/>
  <c r="K220" s="1"/>
  <c r="G222"/>
  <c r="D663" i="45" s="1"/>
  <c r="D662" s="1"/>
  <c r="D661" s="1"/>
  <c r="D660" s="1"/>
  <c r="D659" s="1"/>
  <c r="D658" s="1"/>
  <c r="D657" s="1"/>
  <c r="D656" s="1"/>
  <c r="D655" s="1"/>
  <c r="D642" s="1"/>
  <c r="K685" i="43"/>
  <c r="D640" i="45"/>
  <c r="G211" i="43"/>
  <c r="K210" s="1"/>
  <c r="H210"/>
  <c r="I840"/>
  <c r="J812"/>
  <c r="H372"/>
  <c r="G373"/>
  <c r="J241"/>
  <c r="K233"/>
  <c r="G263"/>
  <c r="I250"/>
  <c r="G250" s="1"/>
  <c r="I341"/>
  <c r="I340" s="1"/>
  <c r="I45" i="46"/>
  <c r="K721" i="43"/>
  <c r="H231"/>
  <c r="H229" s="1"/>
  <c r="F28" i="46" s="1"/>
  <c r="H41"/>
  <c r="H52"/>
  <c r="I461" i="43"/>
  <c r="H25" i="46"/>
  <c r="H16"/>
  <c r="E16" s="1"/>
  <c r="I127" i="43"/>
  <c r="I191"/>
  <c r="G25" i="46" s="1"/>
  <c r="F25" s="1"/>
  <c r="G62" i="43"/>
  <c r="K61" s="1"/>
  <c r="H21" i="46"/>
  <c r="G21" l="1"/>
  <c r="F21" s="1"/>
  <c r="H153" i="43"/>
  <c r="G176"/>
  <c r="K175" s="1"/>
  <c r="K173" s="1"/>
  <c r="I166"/>
  <c r="I153" s="1"/>
  <c r="J153"/>
  <c r="G461"/>
  <c r="K460" s="1"/>
  <c r="J460" s="1"/>
  <c r="J459" s="1"/>
  <c r="I460"/>
  <c r="G340"/>
  <c r="K339" s="1"/>
  <c r="J339" s="1"/>
  <c r="I339" s="1"/>
  <c r="G341"/>
  <c r="H209"/>
  <c r="H208" s="1"/>
  <c r="I26"/>
  <c r="J25"/>
  <c r="J16" s="1"/>
  <c r="D18" i="45"/>
  <c r="D17" s="1"/>
  <c r="D16" s="1"/>
  <c r="J175" i="43"/>
  <c r="G44" i="46"/>
  <c r="E45"/>
  <c r="I44" s="1"/>
  <c r="K60" i="43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H339"/>
  <c r="G241"/>
  <c r="J233"/>
  <c r="G233" s="1"/>
  <c r="K232" s="1"/>
  <c r="J232" s="1"/>
  <c r="G372"/>
  <c r="H371"/>
  <c r="G52" i="46"/>
  <c r="E52" s="1"/>
  <c r="I51" s="1"/>
  <c r="H51" s="1"/>
  <c r="G840" i="43"/>
  <c r="I812"/>
  <c r="G812" s="1"/>
  <c r="J210"/>
  <c r="I210" s="1"/>
  <c r="G210" s="1"/>
  <c r="K209"/>
  <c r="J685"/>
  <c r="K684"/>
  <c r="K216"/>
  <c r="G216" s="1"/>
  <c r="K215" s="1"/>
  <c r="G215" s="1"/>
  <c r="G220"/>
  <c r="H557"/>
  <c r="F41" i="46" s="1"/>
  <c r="G558" i="43"/>
  <c r="K557" s="1"/>
  <c r="G721"/>
  <c r="H33" i="46"/>
  <c r="G33" s="1"/>
  <c r="F33" s="1"/>
  <c r="G191" i="43"/>
  <c r="G127"/>
  <c r="I15" i="46" l="1"/>
  <c r="H15" s="1"/>
  <c r="G15" s="1"/>
  <c r="E15" s="1"/>
  <c r="G153" i="43"/>
  <c r="G166"/>
  <c r="I41" i="46"/>
  <c r="E41" s="1"/>
  <c r="I40" s="1"/>
  <c r="H40" s="1"/>
  <c r="G40" s="1"/>
  <c r="K54" i="43"/>
  <c r="G54" s="1"/>
  <c r="K53" s="1"/>
  <c r="G55"/>
  <c r="D474" i="45" s="1"/>
  <c r="D473" s="1"/>
  <c r="D472" s="1"/>
  <c r="I175" i="43"/>
  <c r="J173"/>
  <c r="D15" i="45"/>
  <c r="D14" s="1"/>
  <c r="D13" s="1"/>
  <c r="D12" s="1"/>
  <c r="D11" s="1"/>
  <c r="D10" s="1"/>
  <c r="G26" i="43"/>
  <c r="K25" s="1"/>
  <c r="K16" s="1"/>
  <c r="I25"/>
  <c r="J209"/>
  <c r="I209" s="1"/>
  <c r="G339"/>
  <c r="K338" s="1"/>
  <c r="E44" i="46"/>
  <c r="G51"/>
  <c r="H49"/>
  <c r="G557" i="43"/>
  <c r="I685"/>
  <c r="J684"/>
  <c r="I232"/>
  <c r="G232" s="1"/>
  <c r="K231" s="1"/>
  <c r="K229" s="1"/>
  <c r="I28" i="46" s="1"/>
  <c r="J231" i="43"/>
  <c r="I459"/>
  <c r="G460"/>
  <c r="K459" s="1"/>
  <c r="F32" i="46"/>
  <c r="E40" l="1"/>
  <c r="H685" i="43"/>
  <c r="I684"/>
  <c r="G209"/>
  <c r="K208" s="1"/>
  <c r="I208"/>
  <c r="H175"/>
  <c r="I173"/>
  <c r="J53"/>
  <c r="G53" s="1"/>
  <c r="K45"/>
  <c r="G459"/>
  <c r="K458" s="1"/>
  <c r="I231"/>
  <c r="J229"/>
  <c r="E51" i="46"/>
  <c r="I50" s="1"/>
  <c r="G49"/>
  <c r="K337" i="43"/>
  <c r="G337" s="1"/>
  <c r="K336" s="1"/>
  <c r="J336" s="1"/>
  <c r="I336" s="1"/>
  <c r="H336" s="1"/>
  <c r="G338"/>
  <c r="G25"/>
  <c r="I16"/>
  <c r="H16" s="1"/>
  <c r="D9" i="45"/>
  <c r="J45" i="43" l="1"/>
  <c r="I45" s="1"/>
  <c r="G45" s="1"/>
  <c r="K44" s="1"/>
  <c r="J44" s="1"/>
  <c r="I44" s="1"/>
  <c r="G44" s="1"/>
  <c r="K43" s="1"/>
  <c r="I14" i="46" s="1"/>
  <c r="G336" i="43"/>
  <c r="K335" s="1"/>
  <c r="H326"/>
  <c r="H28" i="46"/>
  <c r="K457" i="43"/>
  <c r="J457" s="1"/>
  <c r="I457" s="1"/>
  <c r="G457" s="1"/>
  <c r="K456" s="1"/>
  <c r="G458"/>
  <c r="D691" i="45" s="1"/>
  <c r="D690" s="1"/>
  <c r="D689" s="1"/>
  <c r="D674" s="1"/>
  <c r="G175" i="43"/>
  <c r="H173"/>
  <c r="J208"/>
  <c r="J207" s="1"/>
  <c r="H26" i="46" s="1"/>
  <c r="K207" i="43"/>
  <c r="G685"/>
  <c r="D639" i="45" s="1"/>
  <c r="D638" s="1"/>
  <c r="H684" i="43"/>
  <c r="H15"/>
  <c r="G16"/>
  <c r="K15" s="1"/>
  <c r="J15" s="1"/>
  <c r="I49" i="46"/>
  <c r="E49" s="1"/>
  <c r="E50"/>
  <c r="G231" i="43"/>
  <c r="I229"/>
  <c r="J43"/>
  <c r="I43" s="1"/>
  <c r="G43" s="1"/>
  <c r="I207"/>
  <c r="H14" i="46" l="1"/>
  <c r="G14"/>
  <c r="G208" i="43"/>
  <c r="H207"/>
  <c r="G26" i="46"/>
  <c r="H14" i="43"/>
  <c r="J456"/>
  <c r="K441"/>
  <c r="K419" s="1"/>
  <c r="K334"/>
  <c r="J334" s="1"/>
  <c r="G334" s="1"/>
  <c r="K333" s="1"/>
  <c r="J333" s="1"/>
  <c r="I333" s="1"/>
  <c r="G335"/>
  <c r="G229"/>
  <c r="G28" i="46"/>
  <c r="E28" s="1"/>
  <c r="I15" i="43"/>
  <c r="I14" s="1"/>
  <c r="J14"/>
  <c r="H681"/>
  <c r="G684"/>
  <c r="K683" s="1"/>
  <c r="I26" i="46"/>
  <c r="H172" i="43"/>
  <c r="G173"/>
  <c r="K172" s="1"/>
  <c r="J172" s="1"/>
  <c r="I172" s="1"/>
  <c r="E14" i="46" l="1"/>
  <c r="I13" s="1"/>
  <c r="H13" s="1"/>
  <c r="G13" s="1"/>
  <c r="E13" s="1"/>
  <c r="F26"/>
  <c r="E26" s="1"/>
  <c r="I25" s="1"/>
  <c r="H171" i="43"/>
  <c r="H152" s="1"/>
  <c r="H151" s="1"/>
  <c r="G172"/>
  <c r="K171" s="1"/>
  <c r="H677"/>
  <c r="G12" i="46"/>
  <c r="G333" i="43"/>
  <c r="K332" s="1"/>
  <c r="I326"/>
  <c r="G207"/>
  <c r="K682"/>
  <c r="J682" s="1"/>
  <c r="I682" s="1"/>
  <c r="G682" s="1"/>
  <c r="K681" s="1"/>
  <c r="G683"/>
  <c r="D637" i="45" s="1"/>
  <c r="D636" s="1"/>
  <c r="D635" s="1"/>
  <c r="D631" s="1"/>
  <c r="H12" i="46"/>
  <c r="I456" i="43"/>
  <c r="J441"/>
  <c r="J419" s="1"/>
  <c r="G15"/>
  <c r="K14" s="1"/>
  <c r="I12" i="46" l="1"/>
  <c r="E25"/>
  <c r="G456" i="43"/>
  <c r="I441"/>
  <c r="G441" s="1"/>
  <c r="J681"/>
  <c r="I681" s="1"/>
  <c r="G681" s="1"/>
  <c r="K677"/>
  <c r="I307"/>
  <c r="H307" s="1"/>
  <c r="J171"/>
  <c r="K152"/>
  <c r="K151" s="1"/>
  <c r="G14"/>
  <c r="K331"/>
  <c r="J331" s="1"/>
  <c r="G331" s="1"/>
  <c r="K330" s="1"/>
  <c r="G332"/>
  <c r="F12" i="46"/>
  <c r="H643" i="43"/>
  <c r="F23" i="46"/>
  <c r="F20" s="1"/>
  <c r="H126" i="43"/>
  <c r="I419" l="1"/>
  <c r="G419" s="1"/>
  <c r="F42" i="46"/>
  <c r="F39" s="1"/>
  <c r="H531" i="43"/>
  <c r="I171"/>
  <c r="J152"/>
  <c r="J151" s="1"/>
  <c r="H283"/>
  <c r="E12" i="46"/>
  <c r="J330" i="43"/>
  <c r="K326"/>
  <c r="K307" s="1"/>
  <c r="I23" i="46"/>
  <c r="K126" i="43"/>
  <c r="J677"/>
  <c r="I677" s="1"/>
  <c r="G677" s="1"/>
  <c r="K643"/>
  <c r="J643" l="1"/>
  <c r="I42" i="46"/>
  <c r="K531" i="43"/>
  <c r="K283"/>
  <c r="K190" s="1"/>
  <c r="F31" i="46"/>
  <c r="H190" i="43"/>
  <c r="H23" i="46"/>
  <c r="J126" i="43"/>
  <c r="J326"/>
  <c r="G326" s="1"/>
  <c r="G330"/>
  <c r="G171"/>
  <c r="I152"/>
  <c r="G152" l="1"/>
  <c r="I151"/>
  <c r="I643"/>
  <c r="J531"/>
  <c r="H42" i="46"/>
  <c r="I39"/>
  <c r="J307" i="43"/>
  <c r="H39" i="46" l="1"/>
  <c r="G42"/>
  <c r="E42" s="1"/>
  <c r="J283" i="43"/>
  <c r="H31" i="46" s="1"/>
  <c r="G307" i="43"/>
  <c r="I531"/>
  <c r="G531" s="1"/>
  <c r="K530" s="1"/>
  <c r="G643"/>
  <c r="G23" i="46"/>
  <c r="E23" s="1"/>
  <c r="I22" s="1"/>
  <c r="H22" s="1"/>
  <c r="G22" s="1"/>
  <c r="E22" s="1"/>
  <c r="I21" s="1"/>
  <c r="E21" s="1"/>
  <c r="I20" s="1"/>
  <c r="H20" s="1"/>
  <c r="G20" s="1"/>
  <c r="E20" s="1"/>
  <c r="I126" i="43"/>
  <c r="G126" s="1"/>
  <c r="K125" s="1"/>
  <c r="G151"/>
  <c r="G39" i="46" l="1"/>
  <c r="E39" s="1"/>
  <c r="G125" i="43"/>
  <c r="D586" i="45" s="1"/>
  <c r="D585" s="1"/>
  <c r="D584" s="1"/>
  <c r="D583" s="1"/>
  <c r="K124" i="43"/>
  <c r="J124" s="1"/>
  <c r="I124" s="1"/>
  <c r="G124" s="1"/>
  <c r="K123" s="1"/>
  <c r="J123" s="1"/>
  <c r="I123" s="1"/>
  <c r="G123" s="1"/>
  <c r="K122" s="1"/>
  <c r="J122" s="1"/>
  <c r="I122" s="1"/>
  <c r="G122" s="1"/>
  <c r="K121" s="1"/>
  <c r="K528"/>
  <c r="G530"/>
  <c r="I283"/>
  <c r="J190"/>
  <c r="J121" l="1"/>
  <c r="K120"/>
  <c r="I190"/>
  <c r="G190" s="1"/>
  <c r="G283"/>
  <c r="G528"/>
  <c r="K525"/>
  <c r="G525" s="1"/>
  <c r="K524" s="1"/>
  <c r="J524" s="1"/>
  <c r="I524" l="1"/>
  <c r="J523"/>
  <c r="I121"/>
  <c r="J120"/>
  <c r="H121" l="1"/>
  <c r="I120"/>
  <c r="G524"/>
  <c r="K523" s="1"/>
  <c r="I523"/>
  <c r="J522"/>
  <c r="H38" i="46"/>
  <c r="I38" l="1"/>
  <c r="K522" i="43"/>
  <c r="G121"/>
  <c r="D582" i="45" s="1"/>
  <c r="D581" s="1"/>
  <c r="D580" s="1"/>
  <c r="D579" s="1"/>
  <c r="D578" s="1"/>
  <c r="H120" i="43"/>
  <c r="I522"/>
  <c r="G38" i="46"/>
  <c r="F38" s="1"/>
  <c r="G523" i="43"/>
  <c r="G522" l="1"/>
  <c r="K521" s="1"/>
  <c r="K520" s="1"/>
  <c r="G520" s="1"/>
  <c r="K519" s="1"/>
  <c r="J519" s="1"/>
  <c r="I519" s="1"/>
  <c r="G519" s="1"/>
  <c r="K518" s="1"/>
  <c r="D577" i="45"/>
  <c r="D576" s="1"/>
  <c r="D575" s="1"/>
  <c r="E38" i="46"/>
  <c r="I37" s="1"/>
  <c r="H37" s="1"/>
  <c r="G37" s="1"/>
  <c r="F37"/>
  <c r="G120" i="43"/>
  <c r="K119" s="1"/>
  <c r="J119" s="1"/>
  <c r="I119" s="1"/>
  <c r="H119"/>
  <c r="G521" l="1"/>
  <c r="D670" i="45" s="1"/>
  <c r="D669" s="1"/>
  <c r="D668" s="1"/>
  <c r="D667" s="1"/>
  <c r="D641" s="1"/>
  <c r="E37" i="46"/>
  <c r="G119" i="43"/>
  <c r="K118" s="1"/>
  <c r="H118"/>
  <c r="D574" i="45"/>
  <c r="D573" s="1"/>
  <c r="D572" s="1"/>
  <c r="J518" i="43"/>
  <c r="I518" s="1"/>
  <c r="G518" s="1"/>
  <c r="K509"/>
  <c r="J118" l="1"/>
  <c r="K113"/>
  <c r="K100" s="1"/>
  <c r="J509"/>
  <c r="K484"/>
  <c r="D571" i="45"/>
  <c r="D570" s="1"/>
  <c r="D569" s="1"/>
  <c r="H113" i="43"/>
  <c r="H100" s="1"/>
  <c r="D568" i="45" l="1"/>
  <c r="D567" s="1"/>
  <c r="D566" s="1"/>
  <c r="D553" s="1"/>
  <c r="I509" i="43"/>
  <c r="J484"/>
  <c r="I118"/>
  <c r="J113"/>
  <c r="J100" s="1"/>
  <c r="J13" s="1"/>
  <c r="F19" i="46"/>
  <c r="F11" s="1"/>
  <c r="H13" i="43"/>
  <c r="H928" s="1"/>
  <c r="K371"/>
  <c r="I36" i="46"/>
  <c r="K13" i="43"/>
  <c r="I19" i="46"/>
  <c r="K928" i="43" l="1"/>
  <c r="H19" i="46"/>
  <c r="I11"/>
  <c r="I113" i="43"/>
  <c r="G118"/>
  <c r="G509"/>
  <c r="I484"/>
  <c r="D552" i="45"/>
  <c r="D551" s="1"/>
  <c r="H36" i="46"/>
  <c r="J371" i="43"/>
  <c r="J928" s="1"/>
  <c r="H11" i="46" l="1"/>
  <c r="D550" i="45"/>
  <c r="D549" s="1"/>
  <c r="D548" s="1"/>
  <c r="D547" s="1"/>
  <c r="D546" s="1"/>
  <c r="D545" s="1"/>
  <c r="D544" s="1"/>
  <c r="D543" s="1"/>
  <c r="D542" s="1"/>
  <c r="D541" s="1"/>
  <c r="D540" s="1"/>
  <c r="D539" s="1"/>
  <c r="D538" s="1"/>
  <c r="D537" s="1"/>
  <c r="D536" s="1"/>
  <c r="D535" s="1"/>
  <c r="D534" s="1"/>
  <c r="D533" s="1"/>
  <c r="D532" s="1"/>
  <c r="D531" s="1"/>
  <c r="D530" s="1"/>
  <c r="D529" s="1"/>
  <c r="D528" s="1"/>
  <c r="D527" s="1"/>
  <c r="D526" s="1"/>
  <c r="D525" s="1"/>
  <c r="D524" s="1"/>
  <c r="D523" s="1"/>
  <c r="D522" s="1"/>
  <c r="D521" s="1"/>
  <c r="D520" s="1"/>
  <c r="D519" s="1"/>
  <c r="D518" s="1"/>
  <c r="D517" s="1"/>
  <c r="D516" s="1"/>
  <c r="D515" s="1"/>
  <c r="D514" s="1"/>
  <c r="D513" s="1"/>
  <c r="G36" i="46"/>
  <c r="E36" s="1"/>
  <c r="I35" s="1"/>
  <c r="H35" s="1"/>
  <c r="G35" s="1"/>
  <c r="E35" s="1"/>
  <c r="I34" s="1"/>
  <c r="H34" s="1"/>
  <c r="G484" i="43"/>
  <c r="I371"/>
  <c r="G371" s="1"/>
  <c r="G113"/>
  <c r="I100"/>
  <c r="G100" l="1"/>
  <c r="I13"/>
  <c r="G19" i="46"/>
  <c r="G34"/>
  <c r="E34" s="1"/>
  <c r="I33" s="1"/>
  <c r="H32"/>
  <c r="D512" i="45"/>
  <c r="D511" s="1"/>
  <c r="D510" s="1"/>
  <c r="G32" i="46" l="1"/>
  <c r="D509" i="45"/>
  <c r="D508" s="1"/>
  <c r="D507" s="1"/>
  <c r="E19" i="46"/>
  <c r="G11"/>
  <c r="E11" s="1"/>
  <c r="I32"/>
  <c r="E33"/>
  <c r="G13" i="43"/>
  <c r="I928"/>
  <c r="G928" s="1"/>
  <c r="E32" i="46" l="1"/>
  <c r="E31" s="1"/>
  <c r="I30" s="1"/>
  <c r="I24" s="1"/>
  <c r="H30"/>
  <c r="G30" s="1"/>
  <c r="F30" s="1"/>
  <c r="D506" i="45"/>
  <c r="D505" s="1"/>
  <c r="D504" s="1"/>
  <c r="D503" s="1"/>
  <c r="D502" s="1"/>
  <c r="D501" s="1"/>
  <c r="D500" s="1"/>
  <c r="D499" s="1"/>
  <c r="D498" s="1"/>
  <c r="D497" s="1"/>
  <c r="D496" s="1"/>
  <c r="D471" s="1"/>
  <c r="D470" s="1"/>
  <c r="D469" s="1"/>
  <c r="D468" s="1"/>
  <c r="D467" s="1"/>
  <c r="D466" s="1"/>
  <c r="D465" s="1"/>
  <c r="D464" s="1"/>
  <c r="D463" s="1"/>
  <c r="D462" s="1"/>
  <c r="E30" i="46" l="1"/>
  <c r="F24"/>
  <c r="D453" i="45"/>
  <c r="D452" s="1"/>
  <c r="D451" s="1"/>
  <c r="D450" s="1"/>
  <c r="D449" s="1"/>
  <c r="D448" s="1"/>
  <c r="D447" s="1"/>
  <c r="D446" s="1"/>
  <c r="D445" s="1"/>
  <c r="D444" s="1"/>
  <c r="D443" s="1"/>
  <c r="D442" s="1"/>
  <c r="H24" i="46"/>
  <c r="G24" s="1"/>
  <c r="D441" i="45" l="1"/>
  <c r="D440" s="1"/>
  <c r="D438" s="1"/>
  <c r="D437" s="1"/>
  <c r="D436" s="1"/>
  <c r="D435" s="1"/>
  <c r="E24" i="46"/>
  <c r="F60"/>
  <c r="D434" i="45" l="1"/>
  <c r="D433" s="1"/>
  <c r="D432" s="1"/>
  <c r="D431" s="1"/>
  <c r="D430" s="1"/>
  <c r="D429" s="1"/>
  <c r="D428" s="1"/>
  <c r="D427" s="1"/>
  <c r="D426" s="1"/>
  <c r="D425" s="1"/>
  <c r="D424" s="1"/>
  <c r="D423" s="1"/>
  <c r="D422" s="1"/>
  <c r="D421" s="1"/>
  <c r="D420" s="1"/>
  <c r="D419" s="1"/>
  <c r="D418" s="1"/>
  <c r="D417" s="1"/>
  <c r="D416" l="1"/>
  <c r="D415" s="1"/>
  <c r="D414" s="1"/>
  <c r="D413" s="1"/>
  <c r="D412" s="1"/>
  <c r="D411" s="1"/>
  <c r="D410" s="1"/>
  <c r="D409" s="1"/>
  <c r="D408" s="1"/>
  <c r="D407" s="1"/>
  <c r="D406" s="1"/>
  <c r="D405" s="1"/>
  <c r="D404" s="1"/>
  <c r="D403" s="1"/>
  <c r="D402" s="1"/>
  <c r="D401" s="1"/>
  <c r="D400" s="1"/>
  <c r="D399" s="1"/>
  <c r="D398" l="1"/>
  <c r="D397" s="1"/>
  <c r="D396" s="1"/>
  <c r="D395" s="1"/>
  <c r="D394" s="1"/>
  <c r="D393" s="1"/>
  <c r="D374" l="1"/>
  <c r="D373" s="1"/>
  <c r="D372" s="1"/>
  <c r="D371" l="1"/>
  <c r="D370" s="1"/>
  <c r="D369" s="1"/>
  <c r="D368" s="1"/>
  <c r="D367" s="1"/>
  <c r="D366" s="1"/>
  <c r="D365" s="1"/>
  <c r="D364" s="1"/>
  <c r="D363" s="1"/>
  <c r="D362" s="1"/>
  <c r="D361" s="1"/>
  <c r="D360" s="1"/>
  <c r="D359" s="1"/>
  <c r="D358" s="1"/>
  <c r="D357" s="1"/>
  <c r="D356" s="1"/>
  <c r="D355" s="1"/>
  <c r="D354" s="1"/>
  <c r="D353" s="1"/>
  <c r="D352" s="1"/>
  <c r="D351" s="1"/>
  <c r="D350" s="1"/>
  <c r="D349" s="1"/>
  <c r="D348" s="1"/>
  <c r="D347" s="1"/>
  <c r="D346" s="1"/>
  <c r="D345" s="1"/>
  <c r="D344" s="1"/>
  <c r="D343" s="1"/>
  <c r="D342" s="1"/>
  <c r="D341" s="1"/>
  <c r="D340" s="1"/>
  <c r="D339" s="1"/>
  <c r="D338" s="1"/>
  <c r="D337" s="1"/>
  <c r="D336" s="1"/>
  <c r="D335" s="1"/>
  <c r="D334" s="1"/>
  <c r="D333" s="1"/>
  <c r="D332" s="1"/>
  <c r="D331" s="1"/>
  <c r="D330" s="1"/>
  <c r="D329" s="1"/>
  <c r="D328" s="1"/>
  <c r="D327" s="1"/>
  <c r="D326" s="1"/>
  <c r="D325" s="1"/>
  <c r="D324" s="1"/>
  <c r="D323" s="1"/>
  <c r="D322" s="1"/>
  <c r="D321" s="1"/>
  <c r="D320" s="1"/>
  <c r="D319" s="1"/>
  <c r="D318" s="1"/>
  <c r="D317" s="1"/>
  <c r="D316" s="1"/>
  <c r="D315" s="1"/>
  <c r="D314" s="1"/>
  <c r="D692" s="1"/>
  <c r="G58" i="46" l="1"/>
  <c r="G60" s="1"/>
  <c r="H58"/>
  <c r="H60" s="1"/>
  <c r="I59"/>
  <c r="I58" s="1"/>
  <c r="I60" s="1"/>
  <c r="E59" l="1"/>
  <c r="E58"/>
  <c r="E60"/>
</calcChain>
</file>

<file path=xl/sharedStrings.xml><?xml version="1.0" encoding="utf-8"?>
<sst xmlns="http://schemas.openxmlformats.org/spreadsheetml/2006/main" count="12358" uniqueCount="679">
  <si>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</si>
  <si>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</si>
  <si>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</si>
  <si>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</si>
  <si>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</si>
  <si>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</si>
  <si>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</si>
  <si>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</si>
  <si>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</si>
  <si>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</si>
  <si>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</si>
  <si>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</si>
  <si>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</si>
  <si>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</si>
  <si>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</si>
  <si>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</si>
  <si>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</si>
  <si>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</si>
  <si>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</si>
  <si>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</si>
  <si>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</si>
  <si>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</si>
  <si>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</si>
  <si>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</si>
  <si>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</si>
  <si>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</si>
  <si>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</si>
  <si>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</si>
  <si>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</si>
  <si>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</si>
  <si>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</si>
  <si>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</si>
  <si>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</si>
  <si>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</si>
  <si>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</si>
  <si>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</si>
  <si>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</si>
  <si>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</si>
  <si>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</si>
  <si>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</si>
  <si>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</si>
  <si>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</si>
  <si>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</si>
  <si>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</si>
  <si>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</si>
  <si>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</si>
  <si>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</si>
  <si>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</si>
  <si>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</si>
  <si>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</si>
  <si>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</si>
  <si>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</si>
  <si>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</si>
  <si>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</si>
  <si>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</si>
  <si>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</si>
  <si>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</si>
  <si>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</si>
  <si>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</si>
  <si>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</si>
  <si>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</si>
  <si>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</si>
  <si>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</si>
  <si>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</si>
  <si>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</si>
  <si>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</si>
  <si>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</si>
  <si>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</si>
  <si>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</si>
  <si>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</si>
  <si>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</si>
  <si>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</si>
  <si>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</si>
  <si>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</si>
  <si>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</si>
  <si>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</si>
  <si>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</si>
  <si>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</si>
  <si>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</si>
  <si>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</si>
  <si>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</si>
  <si>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</si>
  <si>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</si>
  <si>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</si>
  <si>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</si>
  <si>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</si>
  <si>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</si>
  <si>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</si>
  <si>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</si>
  <si>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</si>
  <si>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</si>
  <si>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</si>
  <si>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</si>
  <si>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</si>
  <si>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</si>
  <si>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</si>
  <si>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</si>
  <si>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</si>
  <si>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</si>
  <si>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</si>
  <si>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</si>
  <si>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</si>
  <si>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</si>
  <si>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</si>
  <si>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</si>
  <si>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</si>
  <si>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</si>
  <si>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</si>
  <si>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</si>
  <si>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</si>
  <si>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</si>
  <si>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</si>
  <si>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</si>
  <si>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</si>
  <si>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</si>
  <si>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</si>
  <si>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</si>
  <si>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</si>
  <si>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</si>
  <si>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</si>
  <si>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</si>
  <si>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</si>
  <si>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</si>
  <si>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</si>
  <si>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</si>
  <si>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</si>
  <si>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</si>
  <si>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</si>
  <si>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</si>
  <si>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</si>
  <si>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</si>
  <si>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</si>
  <si>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</si>
  <si>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</si>
  <si>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</si>
  <si>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</si>
  <si>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</si>
  <si>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</si>
  <si>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</si>
  <si>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</si>
  <si>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</si>
  <si>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</si>
  <si>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</si>
  <si>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</si>
  <si>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</si>
  <si>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</si>
  <si>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</si>
  <si>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</si>
  <si>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</si>
  <si>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</si>
  <si>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</si>
  <si>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</si>
  <si>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</si>
  <si>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</si>
  <si>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</si>
  <si>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</si>
  <si>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</si>
  <si>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</si>
  <si>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</si>
  <si>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</si>
  <si>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</si>
  <si>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</si>
  <si>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</si>
  <si>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</si>
  <si>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</si>
  <si>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</si>
  <si>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</si>
  <si>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</si>
  <si>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</si>
  <si>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</si>
  <si>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</si>
  <si>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</si>
  <si>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</si>
  <si>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</si>
  <si>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</si>
  <si>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</si>
  <si>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</si>
  <si>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</si>
  <si>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</si>
  <si>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</si>
  <si>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</si>
  <si>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</si>
  <si>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</si>
  <si>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</si>
  <si>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</si>
  <si>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</si>
  <si>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</si>
  <si>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</si>
  <si>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</si>
  <si>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</si>
  <si>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</si>
  <si>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</si>
  <si>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</si>
  <si>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</si>
  <si>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</si>
  <si>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</si>
  <si>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</si>
  <si>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</si>
  <si>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</si>
  <si>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</si>
  <si>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</si>
  <si>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</si>
  <si>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</si>
  <si>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</si>
  <si>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</si>
  <si>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</si>
  <si>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</si>
  <si>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 xml:space="preserve">Муниципальная программа "Совершенствование и развитие муниципального управления в городе Урай" на 2015-2017 годы 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</si>
  <si>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</si>
  <si>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</si>
  <si>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</si>
  <si>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</si>
  <si>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</si>
  <si>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</si>
  <si>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</si>
  <si>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</si>
  <si>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</si>
  <si>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</si>
  <si>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</si>
  <si>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</si>
  <si>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</si>
  <si>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</si>
  <si>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</si>
  <si>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</si>
  <si>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</si>
  <si>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</si>
  <si>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</si>
  <si>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</si>
  <si>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</si>
  <si>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</si>
  <si>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</si>
  <si>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</si>
  <si>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</si>
  <si>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</si>
  <si>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</si>
  <si>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</si>
  <si>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</si>
  <si>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</si>
  <si>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</si>
  <si>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</si>
  <si>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</si>
  <si>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</si>
  <si>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</si>
  <si>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</si>
  <si>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</si>
  <si>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</si>
  <si>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</si>
  <si>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</si>
  <si>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</si>
  <si>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</si>
  <si>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</si>
  <si>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</si>
  <si>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</si>
  <si>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</si>
  <si>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</si>
  <si>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</si>
  <si>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</si>
  <si>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</si>
  <si>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</si>
  <si>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</si>
  <si>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</si>
  <si>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</si>
  <si>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</si>
  <si>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</si>
  <si>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</si>
  <si>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</si>
  <si>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</si>
  <si>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</si>
  <si>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</si>
  <si>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</si>
  <si>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</si>
  <si>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</si>
  <si>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</si>
  <si>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</si>
  <si>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</si>
  <si>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</si>
  <si>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</si>
  <si>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</si>
  <si>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</si>
  <si>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</si>
  <si>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</si>
  <si>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</si>
  <si>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</si>
  <si>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</si>
  <si>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</si>
  <si>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</si>
  <si>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</si>
  <si>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</si>
  <si>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</si>
  <si>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</si>
  <si>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</si>
  <si>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</si>
  <si>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</si>
  <si>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</si>
  <si>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</si>
  <si>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</si>
  <si>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</si>
  <si>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</si>
  <si>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</si>
  <si>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</si>
  <si>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</si>
  <si>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</si>
  <si>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</si>
  <si>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</si>
  <si>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</si>
  <si>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</si>
  <si>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</si>
  <si>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</si>
  <si>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</si>
  <si>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</si>
  <si>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</si>
  <si>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</si>
  <si>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</si>
  <si>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</si>
  <si>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</si>
  <si>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</si>
  <si>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</si>
  <si>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</si>
  <si>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</si>
  <si>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</si>
  <si>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</si>
  <si>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</si>
  <si>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</si>
  <si>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</si>
  <si>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</si>
  <si>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</si>
  <si>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</si>
  <si>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</si>
  <si>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</si>
  <si>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</si>
  <si>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</si>
  <si>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</si>
  <si>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</si>
  <si>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</si>
  <si>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</si>
  <si>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</si>
  <si>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</si>
  <si>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</si>
  <si>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</si>
  <si>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</si>
  <si>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</si>
  <si>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</si>
  <si>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</si>
  <si>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</si>
  <si>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</si>
  <si>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</si>
  <si>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</si>
  <si>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</si>
  <si>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</si>
  <si>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</si>
  <si>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</si>
  <si>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</si>
  <si>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</si>
  <si>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</si>
  <si>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</si>
  <si>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</si>
  <si>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</si>
  <si>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</si>
  <si>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</si>
  <si>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</si>
  <si>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</si>
  <si>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</si>
  <si>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</si>
  <si>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</si>
  <si>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</si>
  <si>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</si>
  <si>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</si>
  <si>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</si>
  <si>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</si>
  <si>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</si>
  <si>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</si>
  <si>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</si>
  <si>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</si>
  <si>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</si>
  <si>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</si>
  <si>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</si>
  <si>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</si>
  <si>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</si>
  <si>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</si>
  <si>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</si>
  <si>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</si>
  <si>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</si>
  <si>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</si>
  <si>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</si>
  <si>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</si>
  <si>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</si>
  <si>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</si>
  <si>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</si>
  <si>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</si>
  <si>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</si>
  <si>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</si>
  <si>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</si>
  <si>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</si>
  <si>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</si>
  <si>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</si>
  <si>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</si>
  <si>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</si>
  <si>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</si>
  <si>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</si>
  <si>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</si>
  <si>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</si>
  <si>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</si>
  <si>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</si>
  <si>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</si>
  <si>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</si>
  <si>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</si>
  <si>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</si>
  <si>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</si>
  <si>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</si>
  <si>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</si>
  <si>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</si>
  <si>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</si>
  <si>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</si>
  <si>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</si>
  <si>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</si>
  <si>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</si>
  <si>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</si>
  <si>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</si>
  <si>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</si>
  <si>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</si>
  <si>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</si>
  <si>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</si>
  <si>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</si>
  <si>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</si>
  <si>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</si>
  <si>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</si>
  <si>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</si>
  <si>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</si>
  <si>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</si>
  <si>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</si>
  <si>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</si>
  <si>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</si>
  <si>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</si>
  <si>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</si>
  <si>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</si>
  <si>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</si>
  <si>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</si>
  <si>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</si>
  <si>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</si>
  <si>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</si>
  <si>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</si>
  <si>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</si>
  <si>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</si>
  <si>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</si>
  <si>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</si>
  <si>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</si>
  <si>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</si>
  <si>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</si>
  <si>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</si>
  <si>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</si>
  <si>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</si>
  <si>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</si>
  <si>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</si>
  <si>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</si>
  <si>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</si>
  <si>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</si>
  <si>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</si>
  <si>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</si>
  <si>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</si>
  <si>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</si>
  <si>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</si>
  <si>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</si>
  <si>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</si>
  <si>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</si>
  <si>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</si>
  <si>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</si>
  <si>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</si>
  <si>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</si>
  <si>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</si>
  <si>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</si>
  <si>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</si>
  <si>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</si>
  <si>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</si>
  <si>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</si>
  <si>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</si>
  <si>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</si>
  <si>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</si>
  <si>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</si>
  <si>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</si>
  <si>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</si>
  <si>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</si>
  <si>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</si>
  <si>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</si>
  <si>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</si>
  <si>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</si>
  <si>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</si>
  <si>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</si>
  <si>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</si>
  <si>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</si>
  <si>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</si>
  <si>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</si>
  <si>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</si>
  <si>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</si>
  <si>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</si>
  <si>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</si>
  <si>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</si>
  <si>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</si>
  <si>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</si>
  <si>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</si>
  <si>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</si>
  <si>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</si>
  <si>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</si>
  <si>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</si>
  <si>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</si>
  <si>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</si>
  <si>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</si>
  <si>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</si>
  <si>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</si>
  <si>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</si>
  <si>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</si>
  <si>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</si>
  <si>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</si>
  <si>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</si>
  <si>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</si>
  <si>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</si>
  <si>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</si>
  <si>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</si>
  <si>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</si>
  <si>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</si>
  <si>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</si>
  <si>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</si>
  <si>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</si>
  <si>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</si>
  <si>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</si>
  <si>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</si>
  <si>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</si>
  <si>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</si>
  <si>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</si>
  <si>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</si>
  <si>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</si>
  <si>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</si>
  <si>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</si>
  <si>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</si>
  <si>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</si>
  <si>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</si>
  <si>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</si>
  <si>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</si>
  <si>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</si>
  <si>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</si>
  <si>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</si>
  <si>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</si>
  <si>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</si>
  <si>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</si>
  <si>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</si>
  <si>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</si>
  <si>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</si>
  <si>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</si>
  <si>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</si>
  <si>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</si>
  <si>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</si>
  <si>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</si>
  <si>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</si>
  <si>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</si>
  <si>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</si>
  <si>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</si>
  <si>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</si>
  <si>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</si>
  <si>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</si>
  <si>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</si>
  <si>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</si>
  <si>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</si>
  <si>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</si>
  <si>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</si>
  <si>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</si>
  <si>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</si>
  <si>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</si>
  <si>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</si>
  <si>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</si>
  <si>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</si>
  <si>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</si>
  <si>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</si>
  <si>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</si>
  <si>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</si>
  <si>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</si>
  <si>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</si>
  <si>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</si>
  <si>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</si>
  <si>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</si>
  <si>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</si>
  <si>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</si>
  <si>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</si>
  <si>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</si>
  <si>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</si>
  <si>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</si>
  <si>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</si>
  <si>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</si>
  <si>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</si>
  <si>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</si>
  <si>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</si>
  <si>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</si>
  <si>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</si>
  <si>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</si>
  <si>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</si>
  <si>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</si>
  <si>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</si>
  <si>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</si>
  <si>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</si>
  <si>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</si>
  <si>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</si>
  <si>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</si>
  <si>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</si>
  <si>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</si>
  <si>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</si>
  <si>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</si>
  <si>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</si>
  <si>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</si>
  <si>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</si>
  <si>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</si>
  <si>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</si>
  <si>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</si>
  <si>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</si>
  <si>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</si>
  <si>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</si>
  <si>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</si>
  <si>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</si>
  <si>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</si>
  <si>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</si>
  <si>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</si>
  <si>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</si>
  <si>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</si>
  <si>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</si>
  <si>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</si>
  <si>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</si>
  <si>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</si>
  <si>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</si>
  <si>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</si>
  <si>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</si>
  <si>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</si>
  <si>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</si>
  <si>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</si>
  <si>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</si>
  <si>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</si>
  <si>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</si>
  <si>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</si>
  <si>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</si>
  <si>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</si>
  <si>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</si>
  <si>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</si>
  <si>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</si>
  <si>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</si>
  <si>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</si>
  <si>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</si>
  <si>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</si>
  <si>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</si>
  <si>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</si>
  <si>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</si>
  <si>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6 4 01 82090</t>
  </si>
  <si>
    <t>21 1 10 84060</t>
  </si>
  <si>
    <t>Муниципальная программа "Совершенствование и развитие муниципального управления в городе Урай" на 20115-2017 годы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</si>
  <si>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</si>
  <si>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</si>
  <si>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</si>
  <si>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</si>
  <si>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</si>
  <si>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</si>
  <si>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</si>
  <si>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</si>
  <si>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</si>
  <si>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</si>
  <si>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</si>
  <si>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</si>
  <si>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</si>
  <si>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>Приложение 5.2.</t>
  </si>
  <si>
    <t>Приложение 7.2.</t>
  </si>
  <si>
    <t>Приложение 8.2.</t>
  </si>
  <si>
    <t>Приложение 6.2.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</si>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</sst>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&quot;+&quot;\ #,##0.0;&quot;-&quot;\ #,##0.0;&quot;&quot;\ 0.0"/>
  </numFmts>
  <fonts count="46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43" fontId="15" fillId="0" borderId="0" applyFont="0" applyFill="0" applyBorder="0" applyAlignment="0" applyProtection="0"/>
  </cellStyleXfs>
  <cellXfs count="357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right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/>
    <xf numFmtId="164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1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5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5" fontId="18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5" fontId="1" fillId="3" borderId="0" xfId="0" applyNumberFormat="1" applyFont="1" applyFill="1"/>
    <xf numFmtId="165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/>
    </xf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164" fontId="5" fillId="3" borderId="3" xfId="0" applyNumberFormat="1" applyFont="1" applyFill="1" applyBorder="1" applyProtection="1"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 applyProtection="1"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/>
    <xf numFmtId="164" fontId="11" fillId="0" borderId="3" xfId="0" applyNumberFormat="1" applyFont="1" applyFill="1" applyBorder="1"/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164" fontId="12" fillId="0" borderId="3" xfId="0" applyNumberFormat="1" applyFont="1" applyFill="1" applyBorder="1" applyProtection="1">
      <protection locked="0"/>
    </xf>
    <xf numFmtId="164" fontId="11" fillId="0" borderId="3" xfId="0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6" fontId="5" fillId="3" borderId="3" xfId="0" applyNumberFormat="1" applyFont="1" applyFill="1" applyBorder="1"/>
    <xf numFmtId="166" fontId="4" fillId="3" borderId="3" xfId="0" applyNumberFormat="1" applyFont="1" applyFill="1" applyBorder="1"/>
    <xf numFmtId="166" fontId="29" fillId="3" borderId="0" xfId="0" applyNumberFormat="1" applyFont="1" applyFill="1" applyAlignment="1" applyProtection="1">
      <alignment horizontal="right"/>
      <protection locked="0"/>
    </xf>
    <xf numFmtId="166" fontId="29" fillId="3" borderId="3" xfId="0" applyNumberFormat="1" applyFont="1" applyFill="1" applyBorder="1" applyAlignment="1" applyProtection="1">
      <alignment horizontal="center"/>
      <protection locked="0"/>
    </xf>
    <xf numFmtId="166" fontId="4" fillId="0" borderId="0" xfId="5" applyNumberFormat="1" applyFont="1" applyFill="1"/>
    <xf numFmtId="166" fontId="5" fillId="3" borderId="3" xfId="0" applyNumberFormat="1" applyFont="1" applyFill="1" applyBorder="1" applyAlignment="1">
      <alignment wrapText="1"/>
    </xf>
    <xf numFmtId="166" fontId="4" fillId="3" borderId="3" xfId="0" applyNumberFormat="1" applyFont="1" applyFill="1" applyBorder="1" applyAlignment="1">
      <alignment wrapText="1"/>
    </xf>
    <xf numFmtId="166" fontId="12" fillId="3" borderId="3" xfId="0" applyNumberFormat="1" applyFont="1" applyFill="1" applyBorder="1"/>
    <xf numFmtId="166" fontId="12" fillId="0" borderId="3" xfId="0" applyNumberFormat="1" applyFont="1" applyFill="1" applyBorder="1"/>
    <xf numFmtId="166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4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5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164" fontId="11" fillId="0" borderId="3" xfId="0" applyNumberFormat="1" applyFont="1" applyFill="1" applyBorder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4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4" fontId="11" fillId="0" borderId="0" xfId="0" applyNumberFormat="1" applyFont="1" applyFill="1"/>
    <xf numFmtId="0" fontId="11" fillId="0" borderId="3" xfId="0" applyFont="1" applyFill="1" applyBorder="1"/>
    <xf numFmtId="0" fontId="13" fillId="0" borderId="0" xfId="0" applyFont="1" applyFill="1" applyAlignment="1">
      <alignment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4" fontId="4" fillId="0" borderId="3" xfId="0" applyNumberFormat="1" applyFont="1" applyFill="1" applyBorder="1"/>
    <xf numFmtId="165" fontId="12" fillId="0" borderId="0" xfId="0" applyNumberFormat="1" applyFont="1" applyFill="1"/>
    <xf numFmtId="49" fontId="14" fillId="0" borderId="0" xfId="0" applyNumberFormat="1" applyFont="1" applyFill="1"/>
    <xf numFmtId="165" fontId="13" fillId="0" borderId="0" xfId="0" applyNumberFormat="1" applyFont="1" applyFill="1"/>
    <xf numFmtId="165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164" fontId="12" fillId="0" borderId="3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166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/>
    <xf numFmtId="164" fontId="11" fillId="0" borderId="3" xfId="5" applyNumberFormat="1" applyFont="1" applyFill="1" applyBorder="1"/>
    <xf numFmtId="1" fontId="27" fillId="3" borderId="3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 applyProtection="1">
      <alignment wrapText="1"/>
      <protection locked="0"/>
    </xf>
    <xf numFmtId="164" fontId="5" fillId="0" borderId="3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wrapText="1"/>
      <protection locked="0"/>
    </xf>
    <xf numFmtId="164" fontId="26" fillId="0" borderId="3" xfId="5" applyNumberFormat="1" applyFont="1" applyFill="1" applyBorder="1" applyProtection="1">
      <protection locked="0"/>
    </xf>
    <xf numFmtId="164" fontId="35" fillId="0" borderId="3" xfId="5" applyNumberFormat="1" applyFont="1" applyFill="1" applyBorder="1"/>
    <xf numFmtId="164" fontId="26" fillId="0" borderId="3" xfId="5" applyNumberFormat="1" applyFont="1" applyFill="1" applyBorder="1"/>
    <xf numFmtId="164" fontId="5" fillId="0" borderId="3" xfId="5" applyNumberFormat="1" applyFont="1" applyFill="1" applyBorder="1"/>
    <xf numFmtId="164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6" fontId="11" fillId="3" borderId="3" xfId="0" applyNumberFormat="1" applyFont="1" applyFill="1" applyBorder="1"/>
    <xf numFmtId="166" fontId="11" fillId="3" borderId="0" xfId="0" applyNumberFormat="1" applyFont="1" applyFill="1" applyAlignment="1">
      <alignment wrapText="1"/>
    </xf>
    <xf numFmtId="166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6" fontId="0" fillId="3" borderId="0" xfId="0" applyNumberFormat="1" applyFill="1"/>
    <xf numFmtId="0" fontId="0" fillId="3" borderId="0" xfId="0" applyFill="1"/>
    <xf numFmtId="165" fontId="11" fillId="0" borderId="0" xfId="0" applyNumberFormat="1" applyFont="1" applyFill="1" applyProtection="1">
      <protection locked="0"/>
    </xf>
    <xf numFmtId="166" fontId="12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Alignment="1" applyProtection="1">
      <alignment wrapText="1"/>
      <protection locked="0"/>
    </xf>
    <xf numFmtId="166" fontId="5" fillId="0" borderId="3" xfId="0" applyNumberFormat="1" applyFont="1" applyFill="1" applyBorder="1" applyProtection="1">
      <protection locked="0"/>
    </xf>
    <xf numFmtId="166" fontId="4" fillId="0" borderId="3" xfId="0" applyNumberFormat="1" applyFont="1" applyFill="1" applyBorder="1" applyProtection="1">
      <protection locked="0"/>
    </xf>
    <xf numFmtId="166" fontId="5" fillId="0" borderId="3" xfId="0" applyNumberFormat="1" applyFont="1" applyFill="1" applyBorder="1"/>
    <xf numFmtId="166" fontId="4" fillId="0" borderId="3" xfId="0" applyNumberFormat="1" applyFont="1" applyFill="1" applyBorder="1"/>
    <xf numFmtId="166" fontId="11" fillId="0" borderId="3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wrapText="1"/>
    </xf>
    <xf numFmtId="166" fontId="12" fillId="0" borderId="3" xfId="0" applyNumberFormat="1" applyFont="1" applyFill="1" applyBorder="1" applyAlignment="1" applyProtection="1">
      <alignment wrapText="1"/>
      <protection locked="0"/>
    </xf>
    <xf numFmtId="166" fontId="4" fillId="0" borderId="3" xfId="0" applyNumberFormat="1" applyFont="1" applyFill="1" applyBorder="1" applyAlignment="1" applyProtection="1">
      <alignment horizontal="right"/>
      <protection locked="0"/>
    </xf>
    <xf numFmtId="166" fontId="12" fillId="0" borderId="3" xfId="0" applyNumberFormat="1" applyFont="1" applyFill="1" applyBorder="1" applyAlignment="1" applyProtection="1">
      <alignment horizontal="right"/>
      <protection locked="0"/>
    </xf>
    <xf numFmtId="166" fontId="26" fillId="3" borderId="3" xfId="0" applyNumberFormat="1" applyFont="1" applyFill="1" applyBorder="1" applyAlignment="1" applyProtection="1">
      <alignment horizontal="right"/>
      <protection locked="0"/>
    </xf>
    <xf numFmtId="166" fontId="11" fillId="3" borderId="3" xfId="0" applyNumberFormat="1" applyFont="1" applyFill="1" applyBorder="1" applyAlignment="1" applyProtection="1">
      <alignment horizontal="right"/>
      <protection locked="0"/>
    </xf>
    <xf numFmtId="166" fontId="11" fillId="0" borderId="3" xfId="5" applyNumberFormat="1" applyFont="1" applyFill="1" applyBorder="1"/>
    <xf numFmtId="166" fontId="35" fillId="0" borderId="3" xfId="5" applyNumberFormat="1" applyFont="1" applyFill="1" applyBorder="1"/>
    <xf numFmtId="166" fontId="26" fillId="0" borderId="3" xfId="5" applyNumberFormat="1" applyFont="1" applyFill="1" applyBorder="1"/>
    <xf numFmtId="166" fontId="11" fillId="0" borderId="3" xfId="5" applyNumberFormat="1" applyFont="1" applyFill="1" applyBorder="1" applyAlignment="1">
      <alignment horizontal="right"/>
    </xf>
    <xf numFmtId="166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6" fontId="12" fillId="0" borderId="3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/>
    <xf numFmtId="0" fontId="12" fillId="3" borderId="2" xfId="0" applyFont="1" applyFill="1" applyBorder="1" applyAlignment="1">
      <alignment horizontal="right"/>
    </xf>
    <xf numFmtId="49" fontId="11" fillId="3" borderId="4" xfId="0" applyNumberFormat="1" applyFont="1" applyFill="1" applyBorder="1" applyAlignment="1">
      <alignment horizontal="right" wrapText="1"/>
    </xf>
    <xf numFmtId="0" fontId="11" fillId="3" borderId="3" xfId="0" applyFont="1" applyFill="1" applyBorder="1"/>
    <xf numFmtId="0" fontId="45" fillId="0" borderId="3" xfId="0" applyNumberFormat="1" applyFont="1" applyFill="1" applyBorder="1" applyAlignment="1">
      <alignment horizontal="left" wrapText="1"/>
    </xf>
    <xf numFmtId="0" fontId="12" fillId="3" borderId="3" xfId="0" applyFont="1" applyFill="1" applyBorder="1"/>
    <xf numFmtId="0" fontId="11" fillId="0" borderId="3" xfId="0" applyFont="1" applyBorder="1" applyAlignment="1">
      <alignment wrapText="1"/>
    </xf>
    <xf numFmtId="0" fontId="30" fillId="3" borderId="3" xfId="0" applyFont="1" applyFill="1" applyBorder="1"/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/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right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32"/>
  <sheetViews>
    <sheetView tabSelected="1" view="pageBreakPreview" zoomScale="70" zoomScaleNormal="86" zoomScaleSheetLayoutView="70" workbookViewId="0">
      <pane xSplit="6" ySplit="12" topLeftCell="G915" activePane="bottomRight" state="frozen"/>
      <selection pane="topRight" activeCell="G1" sqref="G1"/>
      <selection pane="bottomLeft" activeCell="A12" sqref="A12"/>
      <selection pane="bottomRight" activeCell="K918" sqref="K918"/>
    </sheetView>
  </sheetViews>
  <sheetFormatPr defaultColWidth="9.140625" defaultRowHeight="12.75"/>
  <cols>
    <col min="1" max="1" width="4.140625" style="142" customWidth="1"/>
    <col min="2" max="2" width="31.85546875" style="142" customWidth="1"/>
    <col min="3" max="3" width="4.85546875" style="142" customWidth="1"/>
    <col min="4" max="4" width="4.28515625" style="142" customWidth="1"/>
    <col min="5" max="5" width="14" style="142" customWidth="1"/>
    <col min="6" max="6" width="5.7109375" style="142" customWidth="1"/>
    <col min="7" max="7" width="12.28515625" style="163" customWidth="1"/>
    <col min="8" max="8" width="14.140625" style="142" customWidth="1"/>
    <col min="9" max="9" width="12.85546875" style="142" customWidth="1"/>
    <col min="10" max="10" width="14.7109375" style="142" customWidth="1"/>
    <col min="11" max="11" width="14.42578125" style="142" customWidth="1"/>
    <col min="12" max="12" width="9.7109375" style="142" bestFit="1" customWidth="1"/>
    <col min="13" max="13" width="9.28515625" style="142" bestFit="1" customWidth="1"/>
    <col min="14" max="17" width="9.140625" style="142"/>
    <col min="18" max="18" width="9.28515625" style="142" bestFit="1" customWidth="1"/>
    <col min="19" max="16384" width="9.140625" style="142"/>
  </cols>
  <sheetData>
    <row r="1" spans="1:11" ht="30" customHeight="1">
      <c r="I1" s="164"/>
      <c r="J1" s="342" t="s">
        <v>662</v>
      </c>
      <c r="K1" s="342"/>
    </row>
    <row r="2" spans="1:11" ht="15.75">
      <c r="I2" s="342" t="s">
        <v>125</v>
      </c>
      <c r="J2" s="342"/>
      <c r="K2" s="342"/>
    </row>
    <row r="3" spans="1:11" ht="15.75">
      <c r="I3" s="164"/>
      <c r="J3" s="342" t="s">
        <v>576</v>
      </c>
      <c r="K3" s="342"/>
    </row>
    <row r="4" spans="1:11" ht="15.75">
      <c r="G4" s="342"/>
      <c r="H4" s="344"/>
      <c r="I4" s="344"/>
      <c r="J4" s="344"/>
      <c r="K4" s="344"/>
    </row>
    <row r="6" spans="1:11" s="165" customFormat="1" ht="15.75">
      <c r="A6" s="339" t="s">
        <v>611</v>
      </c>
      <c r="B6" s="343"/>
      <c r="C6" s="343"/>
      <c r="D6" s="343"/>
      <c r="E6" s="343"/>
      <c r="F6" s="343"/>
      <c r="G6" s="343"/>
      <c r="H6" s="343"/>
      <c r="I6" s="343"/>
      <c r="J6" s="343"/>
      <c r="K6" s="341"/>
    </row>
    <row r="7" spans="1:11" s="165" customFormat="1" ht="15.75">
      <c r="A7" s="339" t="s">
        <v>210</v>
      </c>
      <c r="B7" s="343"/>
      <c r="C7" s="343"/>
      <c r="D7" s="343"/>
      <c r="E7" s="343"/>
      <c r="F7" s="343"/>
      <c r="G7" s="343"/>
      <c r="H7" s="343"/>
      <c r="I7" s="343"/>
      <c r="J7" s="343"/>
      <c r="K7" s="341"/>
    </row>
    <row r="8" spans="1:11" s="165" customFormat="1" ht="15.75">
      <c r="A8" s="339" t="s">
        <v>518</v>
      </c>
      <c r="B8" s="343"/>
      <c r="C8" s="343"/>
      <c r="D8" s="343"/>
      <c r="E8" s="343"/>
      <c r="F8" s="343"/>
      <c r="G8" s="343"/>
      <c r="H8" s="343"/>
      <c r="I8" s="343"/>
      <c r="J8" s="343"/>
      <c r="K8" s="341"/>
    </row>
    <row r="9" spans="1:11" s="165" customFormat="1" ht="15.75" customHeight="1">
      <c r="A9" s="339" t="s">
        <v>517</v>
      </c>
      <c r="B9" s="340"/>
      <c r="C9" s="340"/>
      <c r="D9" s="340"/>
      <c r="E9" s="340"/>
      <c r="F9" s="340"/>
      <c r="G9" s="340"/>
      <c r="H9" s="340"/>
      <c r="I9" s="340"/>
      <c r="J9" s="340"/>
      <c r="K9" s="341"/>
    </row>
    <row r="10" spans="1:11" ht="12.75" customHeight="1">
      <c r="A10" s="166" t="s">
        <v>12</v>
      </c>
      <c r="B10" s="167"/>
      <c r="C10" s="164"/>
      <c r="D10" s="164"/>
      <c r="E10" s="164"/>
      <c r="F10" s="164"/>
      <c r="G10" s="166"/>
      <c r="H10" s="164"/>
      <c r="I10" s="168"/>
      <c r="J10" s="164"/>
      <c r="K10" s="169" t="s">
        <v>11</v>
      </c>
    </row>
    <row r="11" spans="1:11" ht="93.75" customHeight="1">
      <c r="A11" s="170" t="s">
        <v>1</v>
      </c>
      <c r="B11" s="171" t="s">
        <v>3</v>
      </c>
      <c r="C11" s="172" t="s">
        <v>6</v>
      </c>
      <c r="D11" s="172" t="s">
        <v>7</v>
      </c>
      <c r="E11" s="172" t="s">
        <v>8</v>
      </c>
      <c r="F11" s="173" t="s">
        <v>9</v>
      </c>
      <c r="G11" s="174" t="s">
        <v>4</v>
      </c>
      <c r="H11" s="174" t="s">
        <v>5</v>
      </c>
      <c r="I11" s="174" t="s">
        <v>96</v>
      </c>
      <c r="J11" s="174" t="s">
        <v>97</v>
      </c>
      <c r="K11" s="174" t="s">
        <v>13</v>
      </c>
    </row>
    <row r="12" spans="1:11" s="177" customFormat="1">
      <c r="A12" s="175">
        <v>1</v>
      </c>
      <c r="B12" s="176">
        <v>2</v>
      </c>
      <c r="C12" s="93" t="s">
        <v>211</v>
      </c>
      <c r="D12" s="93" t="s">
        <v>201</v>
      </c>
      <c r="E12" s="176">
        <v>5</v>
      </c>
      <c r="F12" s="176">
        <v>6</v>
      </c>
      <c r="G12" s="176">
        <v>7</v>
      </c>
      <c r="H12" s="176">
        <v>8</v>
      </c>
      <c r="I12" s="176">
        <v>9</v>
      </c>
      <c r="J12" s="176">
        <v>10</v>
      </c>
      <c r="K12" s="176">
        <v>11</v>
      </c>
    </row>
    <row r="13" spans="1:11" s="180" customFormat="1" ht="18" customHeight="1">
      <c r="A13" s="178"/>
      <c r="B13" s="179" t="s">
        <v>102</v>
      </c>
      <c r="C13" s="95" t="s">
        <v>14</v>
      </c>
      <c r="D13" s="95" t="s">
        <v>15</v>
      </c>
      <c r="E13" s="95"/>
      <c r="F13" s="95"/>
      <c r="G13" s="140">
        <f>H13+I13+J13+K13</f>
        <v>-1341.1999999999987</v>
      </c>
      <c r="H13" s="140">
        <f>H14+H28+H43+H56+H62+H88+H94+H100</f>
        <v>-1341.1999999999987</v>
      </c>
      <c r="I13" s="140">
        <f>I14+I28+I43+I56+I62+I88+I94+I100</f>
        <v>0</v>
      </c>
      <c r="J13" s="140">
        <f>J14+J28+J43+J56+J62+J88+J94+J100</f>
        <v>0</v>
      </c>
      <c r="K13" s="140">
        <f>K14+K28+K43+K56+K62+K88+K94+K100</f>
        <v>0</v>
      </c>
    </row>
    <row r="14" spans="1:11" s="180" customFormat="1" ht="51">
      <c r="A14" s="178"/>
      <c r="B14" s="181" t="s">
        <v>103</v>
      </c>
      <c r="C14" s="114" t="s">
        <v>14</v>
      </c>
      <c r="D14" s="114" t="s">
        <v>16</v>
      </c>
      <c r="E14" s="114"/>
      <c r="F14" s="114"/>
      <c r="G14" s="140">
        <f>SUM(H14:K14)</f>
        <v>0</v>
      </c>
      <c r="H14" s="141">
        <f>H15</f>
        <v>0</v>
      </c>
      <c r="I14" s="141">
        <f t="shared" ref="I14:K15" si="0">I15</f>
        <v>0</v>
      </c>
      <c r="J14" s="141">
        <f t="shared" si="0"/>
        <v>0</v>
      </c>
      <c r="K14" s="141">
        <f t="shared" si="0"/>
        <v>0</v>
      </c>
    </row>
    <row r="15" spans="1:11" s="180" customFormat="1" ht="51">
      <c r="A15" s="178"/>
      <c r="B15" s="92" t="s">
        <v>98</v>
      </c>
      <c r="C15" s="99" t="s">
        <v>14</v>
      </c>
      <c r="D15" s="99" t="s">
        <v>16</v>
      </c>
      <c r="E15" s="99" t="s">
        <v>250</v>
      </c>
      <c r="F15" s="99"/>
      <c r="G15" s="140">
        <f>SUM(H15:K15)</f>
        <v>0</v>
      </c>
      <c r="H15" s="141">
        <f>H16</f>
        <v>0</v>
      </c>
      <c r="I15" s="141">
        <f t="shared" si="0"/>
        <v>0</v>
      </c>
      <c r="J15" s="141">
        <f t="shared" si="0"/>
        <v>0</v>
      </c>
      <c r="K15" s="141">
        <f t="shared" si="0"/>
        <v>0</v>
      </c>
    </row>
    <row r="16" spans="1:11" s="180" customFormat="1" ht="38.25">
      <c r="A16" s="178"/>
      <c r="B16" s="92" t="s">
        <v>213</v>
      </c>
      <c r="C16" s="99" t="s">
        <v>14</v>
      </c>
      <c r="D16" s="99" t="s">
        <v>16</v>
      </c>
      <c r="E16" s="99" t="s">
        <v>252</v>
      </c>
      <c r="F16" s="99"/>
      <c r="G16" s="140">
        <f>SUM(H16:K16)</f>
        <v>0</v>
      </c>
      <c r="H16" s="141">
        <f>H17+H20+H25</f>
        <v>0</v>
      </c>
      <c r="I16" s="141">
        <f>I17+I20+I25</f>
        <v>0</v>
      </c>
      <c r="J16" s="141">
        <f>J17+J20+J25</f>
        <v>0</v>
      </c>
      <c r="K16" s="141">
        <f>K17+K20+K25</f>
        <v>0</v>
      </c>
    </row>
    <row r="17" spans="1:12" s="136" customFormat="1">
      <c r="A17" s="134"/>
      <c r="B17" s="100" t="s">
        <v>123</v>
      </c>
      <c r="C17" s="101" t="s">
        <v>14</v>
      </c>
      <c r="D17" s="101" t="s">
        <v>16</v>
      </c>
      <c r="E17" s="101" t="s">
        <v>263</v>
      </c>
      <c r="F17" s="101"/>
      <c r="G17" s="131">
        <f>H17+I17+J17+K17</f>
        <v>0</v>
      </c>
      <c r="H17" s="132">
        <f t="shared" ref="H17:K18" si="1">H18</f>
        <v>0</v>
      </c>
      <c r="I17" s="132">
        <f t="shared" si="1"/>
        <v>0</v>
      </c>
      <c r="J17" s="132">
        <f t="shared" si="1"/>
        <v>0</v>
      </c>
      <c r="K17" s="132">
        <f t="shared" si="1"/>
        <v>0</v>
      </c>
    </row>
    <row r="18" spans="1:12" s="136" customFormat="1" ht="89.25">
      <c r="A18" s="134"/>
      <c r="B18" s="100" t="s">
        <v>55</v>
      </c>
      <c r="C18" s="101" t="s">
        <v>14</v>
      </c>
      <c r="D18" s="101" t="s">
        <v>16</v>
      </c>
      <c r="E18" s="101" t="s">
        <v>263</v>
      </c>
      <c r="F18" s="101" t="s">
        <v>56</v>
      </c>
      <c r="G18" s="131">
        <f>H18+I18+J18+K18</f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</row>
    <row r="19" spans="1:12" s="136" customFormat="1" ht="37.5" customHeight="1">
      <c r="A19" s="134"/>
      <c r="B19" s="100" t="s">
        <v>104</v>
      </c>
      <c r="C19" s="101" t="s">
        <v>14</v>
      </c>
      <c r="D19" s="101" t="s">
        <v>16</v>
      </c>
      <c r="E19" s="101" t="s">
        <v>263</v>
      </c>
      <c r="F19" s="101" t="s">
        <v>105</v>
      </c>
      <c r="G19" s="131">
        <f>H19+I19+J19+K19</f>
        <v>0</v>
      </c>
      <c r="H19" s="132">
        <f>'приложение 8.2.'!I81</f>
        <v>0</v>
      </c>
      <c r="I19" s="132">
        <f>'приложение 8.2.'!J81</f>
        <v>0</v>
      </c>
      <c r="J19" s="132">
        <f>'приложение 8.2.'!K81</f>
        <v>0</v>
      </c>
      <c r="K19" s="132">
        <f>'приложение 8.2.'!L81</f>
        <v>0</v>
      </c>
    </row>
    <row r="20" spans="1:12" s="180" customFormat="1" ht="25.5">
      <c r="A20" s="182"/>
      <c r="B20" s="92" t="s">
        <v>124</v>
      </c>
      <c r="C20" s="93" t="s">
        <v>14</v>
      </c>
      <c r="D20" s="93" t="s">
        <v>16</v>
      </c>
      <c r="E20" s="99" t="s">
        <v>257</v>
      </c>
      <c r="F20" s="95"/>
      <c r="G20" s="140">
        <f t="shared" ref="G20:G28" si="2">SUM(H20:K20)</f>
        <v>0</v>
      </c>
      <c r="H20" s="141">
        <f>H21+H23</f>
        <v>0</v>
      </c>
      <c r="I20" s="141">
        <f>I21+I23</f>
        <v>0</v>
      </c>
      <c r="J20" s="141">
        <f>J21+J23</f>
        <v>0</v>
      </c>
      <c r="K20" s="141">
        <f>K21+K23</f>
        <v>0</v>
      </c>
      <c r="L20" s="183"/>
    </row>
    <row r="21" spans="1:12" s="184" customFormat="1" ht="89.25">
      <c r="A21" s="143"/>
      <c r="B21" s="92" t="s">
        <v>55</v>
      </c>
      <c r="C21" s="93" t="s">
        <v>14</v>
      </c>
      <c r="D21" s="93" t="s">
        <v>16</v>
      </c>
      <c r="E21" s="99" t="s">
        <v>257</v>
      </c>
      <c r="F21" s="93" t="s">
        <v>56</v>
      </c>
      <c r="G21" s="303">
        <f t="shared" si="2"/>
        <v>500</v>
      </c>
      <c r="H21" s="304">
        <f>H22</f>
        <v>500</v>
      </c>
      <c r="I21" s="304">
        <f>I22</f>
        <v>0</v>
      </c>
      <c r="J21" s="304">
        <f>J22</f>
        <v>0</v>
      </c>
      <c r="K21" s="304">
        <f>K22</f>
        <v>0</v>
      </c>
    </row>
    <row r="22" spans="1:12" s="184" customFormat="1" ht="39" customHeight="1">
      <c r="A22" s="143"/>
      <c r="B22" s="92" t="s">
        <v>104</v>
      </c>
      <c r="C22" s="93" t="s">
        <v>14</v>
      </c>
      <c r="D22" s="93" t="s">
        <v>16</v>
      </c>
      <c r="E22" s="99" t="s">
        <v>257</v>
      </c>
      <c r="F22" s="93" t="s">
        <v>105</v>
      </c>
      <c r="G22" s="303">
        <f t="shared" si="2"/>
        <v>500</v>
      </c>
      <c r="H22" s="304">
        <f>'приложение 8.2.'!I87</f>
        <v>500</v>
      </c>
      <c r="I22" s="304">
        <f>'приложение 8.2.'!J87</f>
        <v>0</v>
      </c>
      <c r="J22" s="304">
        <f>'приложение 8.2.'!K87</f>
        <v>0</v>
      </c>
      <c r="K22" s="304">
        <f>'приложение 8.2.'!L87</f>
        <v>0</v>
      </c>
    </row>
    <row r="23" spans="1:12" s="184" customFormat="1" ht="38.25">
      <c r="A23" s="143"/>
      <c r="B23" s="92" t="s">
        <v>86</v>
      </c>
      <c r="C23" s="93" t="s">
        <v>14</v>
      </c>
      <c r="D23" s="93" t="s">
        <v>16</v>
      </c>
      <c r="E23" s="99" t="s">
        <v>257</v>
      </c>
      <c r="F23" s="93" t="s">
        <v>57</v>
      </c>
      <c r="G23" s="140">
        <f t="shared" si="2"/>
        <v>-500</v>
      </c>
      <c r="H23" s="141">
        <f>H24</f>
        <v>-500</v>
      </c>
      <c r="I23" s="141">
        <f>I24</f>
        <v>0</v>
      </c>
      <c r="J23" s="141">
        <f>J24</f>
        <v>0</v>
      </c>
      <c r="K23" s="141">
        <f>K24</f>
        <v>0</v>
      </c>
    </row>
    <row r="24" spans="1:12" s="184" customFormat="1" ht="42" customHeight="1">
      <c r="A24" s="143"/>
      <c r="B24" s="92" t="s">
        <v>111</v>
      </c>
      <c r="C24" s="93" t="s">
        <v>14</v>
      </c>
      <c r="D24" s="93" t="s">
        <v>16</v>
      </c>
      <c r="E24" s="99" t="s">
        <v>257</v>
      </c>
      <c r="F24" s="93" t="s">
        <v>59</v>
      </c>
      <c r="G24" s="140">
        <f t="shared" si="2"/>
        <v>-500</v>
      </c>
      <c r="H24" s="141">
        <f>'приложение 8.2.'!I92</f>
        <v>-500</v>
      </c>
      <c r="I24" s="141">
        <f>'приложение 8.2.'!J92</f>
        <v>0</v>
      </c>
      <c r="J24" s="141">
        <f>'приложение 8.2.'!K92</f>
        <v>0</v>
      </c>
      <c r="K24" s="141">
        <f>'приложение 8.2.'!L92</f>
        <v>0</v>
      </c>
    </row>
    <row r="25" spans="1:12" s="180" customFormat="1" ht="25.5">
      <c r="A25" s="178"/>
      <c r="B25" s="185" t="s">
        <v>262</v>
      </c>
      <c r="C25" s="99" t="s">
        <v>14</v>
      </c>
      <c r="D25" s="99" t="s">
        <v>16</v>
      </c>
      <c r="E25" s="99" t="s">
        <v>256</v>
      </c>
      <c r="F25" s="99"/>
      <c r="G25" s="140">
        <f t="shared" si="2"/>
        <v>0</v>
      </c>
      <c r="H25" s="141">
        <f>H26</f>
        <v>0</v>
      </c>
      <c r="I25" s="141">
        <f t="shared" ref="I25:K26" si="3">I26</f>
        <v>0</v>
      </c>
      <c r="J25" s="141">
        <f t="shared" si="3"/>
        <v>0</v>
      </c>
      <c r="K25" s="141">
        <f t="shared" si="3"/>
        <v>0</v>
      </c>
    </row>
    <row r="26" spans="1:12" s="180" customFormat="1" ht="89.25">
      <c r="A26" s="178"/>
      <c r="B26" s="92" t="s">
        <v>55</v>
      </c>
      <c r="C26" s="99" t="s">
        <v>14</v>
      </c>
      <c r="D26" s="99" t="s">
        <v>16</v>
      </c>
      <c r="E26" s="99" t="s">
        <v>256</v>
      </c>
      <c r="F26" s="99" t="s">
        <v>56</v>
      </c>
      <c r="G26" s="140">
        <f t="shared" si="2"/>
        <v>0</v>
      </c>
      <c r="H26" s="141">
        <f>H27</f>
        <v>0</v>
      </c>
      <c r="I26" s="141">
        <f t="shared" si="3"/>
        <v>0</v>
      </c>
      <c r="J26" s="141">
        <f t="shared" si="3"/>
        <v>0</v>
      </c>
      <c r="K26" s="141">
        <f t="shared" si="3"/>
        <v>0</v>
      </c>
    </row>
    <row r="27" spans="1:12" s="180" customFormat="1" ht="38.25">
      <c r="A27" s="178"/>
      <c r="B27" s="92" t="s">
        <v>104</v>
      </c>
      <c r="C27" s="99" t="s">
        <v>14</v>
      </c>
      <c r="D27" s="99" t="s">
        <v>16</v>
      </c>
      <c r="E27" s="99" t="s">
        <v>256</v>
      </c>
      <c r="F27" s="99" t="s">
        <v>105</v>
      </c>
      <c r="G27" s="140">
        <f t="shared" si="2"/>
        <v>0</v>
      </c>
      <c r="H27" s="141">
        <f>'приложение 8.2.'!I18</f>
        <v>0</v>
      </c>
      <c r="I27" s="141">
        <f>'приложение 8.2.'!J18</f>
        <v>0</v>
      </c>
      <c r="J27" s="141">
        <f>'приложение 8.2.'!K18</f>
        <v>0</v>
      </c>
      <c r="K27" s="141">
        <f>'приложение 8.2.'!L18</f>
        <v>0</v>
      </c>
    </row>
    <row r="28" spans="1:12" s="180" customFormat="1" ht="76.5">
      <c r="A28" s="178"/>
      <c r="B28" s="181" t="s">
        <v>110</v>
      </c>
      <c r="C28" s="114" t="s">
        <v>14</v>
      </c>
      <c r="D28" s="114" t="s">
        <v>17</v>
      </c>
      <c r="E28" s="114"/>
      <c r="F28" s="114"/>
      <c r="G28" s="140">
        <f t="shared" si="2"/>
        <v>5.6843418860808015E-14</v>
      </c>
      <c r="H28" s="140">
        <f>H29</f>
        <v>5.6843418860808015E-14</v>
      </c>
      <c r="I28" s="140">
        <f t="shared" ref="I28:K29" si="4">I29</f>
        <v>0</v>
      </c>
      <c r="J28" s="140">
        <f t="shared" si="4"/>
        <v>0</v>
      </c>
      <c r="K28" s="140">
        <f t="shared" si="4"/>
        <v>0</v>
      </c>
    </row>
    <row r="29" spans="1:12" s="184" customFormat="1" ht="51">
      <c r="A29" s="186"/>
      <c r="B29" s="92" t="s">
        <v>141</v>
      </c>
      <c r="C29" s="99" t="s">
        <v>14</v>
      </c>
      <c r="D29" s="99" t="s">
        <v>17</v>
      </c>
      <c r="E29" s="99" t="s">
        <v>250</v>
      </c>
      <c r="F29" s="114"/>
      <c r="G29" s="140">
        <f t="shared" ref="G29:G114" si="5">SUM(H29:K29)</f>
        <v>5.6843418860808015E-14</v>
      </c>
      <c r="H29" s="284">
        <f>H30</f>
        <v>5.6843418860808015E-14</v>
      </c>
      <c r="I29" s="284">
        <f t="shared" si="4"/>
        <v>0</v>
      </c>
      <c r="J29" s="284">
        <f t="shared" si="4"/>
        <v>0</v>
      </c>
      <c r="K29" s="284">
        <f t="shared" si="4"/>
        <v>0</v>
      </c>
    </row>
    <row r="30" spans="1:12" s="184" customFormat="1" ht="38.25">
      <c r="A30" s="186"/>
      <c r="B30" s="92" t="s">
        <v>213</v>
      </c>
      <c r="C30" s="99" t="s">
        <v>14</v>
      </c>
      <c r="D30" s="99" t="s">
        <v>17</v>
      </c>
      <c r="E30" s="99" t="s">
        <v>252</v>
      </c>
      <c r="F30" s="99"/>
      <c r="G30" s="140">
        <f t="shared" si="5"/>
        <v>5.6843418860808015E-14</v>
      </c>
      <c r="H30" s="284">
        <f>H31+H37+H40</f>
        <v>5.6843418860808015E-14</v>
      </c>
      <c r="I30" s="284">
        <f>J31+I42</f>
        <v>0</v>
      </c>
      <c r="J30" s="284">
        <f>K31+J42</f>
        <v>0</v>
      </c>
      <c r="K30" s="284">
        <f>L31+K42</f>
        <v>0</v>
      </c>
    </row>
    <row r="31" spans="1:12" s="184" customFormat="1" ht="25.5">
      <c r="A31" s="186"/>
      <c r="B31" s="92" t="s">
        <v>124</v>
      </c>
      <c r="C31" s="99" t="s">
        <v>14</v>
      </c>
      <c r="D31" s="99" t="s">
        <v>17</v>
      </c>
      <c r="E31" s="99" t="s">
        <v>257</v>
      </c>
      <c r="F31" s="99"/>
      <c r="G31" s="140">
        <f t="shared" si="5"/>
        <v>5.6843418860808015E-14</v>
      </c>
      <c r="H31" s="284">
        <f>H32+H34+H36</f>
        <v>5.6843418860808015E-14</v>
      </c>
      <c r="I31" s="284">
        <f t="shared" ref="I31:K32" si="6">I32</f>
        <v>0</v>
      </c>
      <c r="J31" s="284">
        <f t="shared" si="6"/>
        <v>0</v>
      </c>
      <c r="K31" s="284">
        <f t="shared" si="6"/>
        <v>0</v>
      </c>
    </row>
    <row r="32" spans="1:12" s="184" customFormat="1" ht="93" customHeight="1">
      <c r="A32" s="186"/>
      <c r="B32" s="92" t="s">
        <v>55</v>
      </c>
      <c r="C32" s="99" t="s">
        <v>14</v>
      </c>
      <c r="D32" s="99" t="s">
        <v>17</v>
      </c>
      <c r="E32" s="99" t="s">
        <v>257</v>
      </c>
      <c r="F32" s="99" t="s">
        <v>56</v>
      </c>
      <c r="G32" s="303">
        <f t="shared" si="5"/>
        <v>393.20000000000005</v>
      </c>
      <c r="H32" s="305">
        <f>H33</f>
        <v>393.20000000000005</v>
      </c>
      <c r="I32" s="305">
        <f t="shared" si="6"/>
        <v>0</v>
      </c>
      <c r="J32" s="305">
        <f t="shared" si="6"/>
        <v>0</v>
      </c>
      <c r="K32" s="305">
        <f t="shared" si="6"/>
        <v>0</v>
      </c>
    </row>
    <row r="33" spans="1:11" s="184" customFormat="1" ht="39.75" customHeight="1">
      <c r="A33" s="186"/>
      <c r="B33" s="92" t="s">
        <v>104</v>
      </c>
      <c r="C33" s="99" t="s">
        <v>14</v>
      </c>
      <c r="D33" s="99" t="s">
        <v>17</v>
      </c>
      <c r="E33" s="99" t="s">
        <v>257</v>
      </c>
      <c r="F33" s="99" t="s">
        <v>105</v>
      </c>
      <c r="G33" s="303">
        <f t="shared" si="5"/>
        <v>393.20000000000005</v>
      </c>
      <c r="H33" s="305">
        <f>'приложение 8.2.'!I26</f>
        <v>393.20000000000005</v>
      </c>
      <c r="I33" s="305">
        <f>'приложение 8.2.'!J26</f>
        <v>0</v>
      </c>
      <c r="J33" s="305">
        <f>'приложение 8.2.'!K26</f>
        <v>0</v>
      </c>
      <c r="K33" s="305">
        <f>'приложение 8.2.'!L26</f>
        <v>0</v>
      </c>
    </row>
    <row r="34" spans="1:11" s="184" customFormat="1" ht="38.25">
      <c r="A34" s="186"/>
      <c r="B34" s="92" t="s">
        <v>86</v>
      </c>
      <c r="C34" s="99" t="s">
        <v>14</v>
      </c>
      <c r="D34" s="99" t="s">
        <v>17</v>
      </c>
      <c r="E34" s="99" t="s">
        <v>257</v>
      </c>
      <c r="F34" s="99" t="s">
        <v>57</v>
      </c>
      <c r="G34" s="140">
        <f t="shared" si="5"/>
        <v>-393.2</v>
      </c>
      <c r="H34" s="284">
        <f>H35</f>
        <v>-393.2</v>
      </c>
      <c r="I34" s="284">
        <f>I35</f>
        <v>0</v>
      </c>
      <c r="J34" s="284">
        <f>J35</f>
        <v>0</v>
      </c>
      <c r="K34" s="284">
        <f>K35</f>
        <v>0</v>
      </c>
    </row>
    <row r="35" spans="1:11" s="184" customFormat="1" ht="38.25">
      <c r="A35" s="186"/>
      <c r="B35" s="92" t="s">
        <v>111</v>
      </c>
      <c r="C35" s="99" t="s">
        <v>14</v>
      </c>
      <c r="D35" s="99" t="s">
        <v>17</v>
      </c>
      <c r="E35" s="99" t="s">
        <v>257</v>
      </c>
      <c r="F35" s="99" t="s">
        <v>59</v>
      </c>
      <c r="G35" s="140">
        <f t="shared" si="5"/>
        <v>-393.2</v>
      </c>
      <c r="H35" s="284">
        <f>'приложение 8.2.'!I31</f>
        <v>-393.2</v>
      </c>
      <c r="I35" s="284">
        <f>'приложение 8.2.'!J31</f>
        <v>0</v>
      </c>
      <c r="J35" s="284">
        <f>'приложение 8.2.'!K31</f>
        <v>0</v>
      </c>
      <c r="K35" s="284">
        <f>'приложение 8.2.'!L31</f>
        <v>0</v>
      </c>
    </row>
    <row r="36" spans="1:11" s="184" customFormat="1">
      <c r="A36" s="143"/>
      <c r="B36" s="96" t="s">
        <v>71</v>
      </c>
      <c r="C36" s="99" t="s">
        <v>14</v>
      </c>
      <c r="D36" s="99" t="s">
        <v>17</v>
      </c>
      <c r="E36" s="99" t="s">
        <v>257</v>
      </c>
      <c r="F36" s="93" t="s">
        <v>72</v>
      </c>
      <c r="G36" s="140">
        <f t="shared" si="5"/>
        <v>0</v>
      </c>
      <c r="H36" s="141">
        <f>'приложение 8.2.'!I34</f>
        <v>0</v>
      </c>
      <c r="I36" s="141">
        <f>'приложение 8.2.'!J34</f>
        <v>0</v>
      </c>
      <c r="J36" s="141">
        <f>'приложение 8.2.'!K34</f>
        <v>0</v>
      </c>
      <c r="K36" s="141">
        <f>'приложение 8.2.'!L34</f>
        <v>0</v>
      </c>
    </row>
    <row r="37" spans="1:11" s="136" customFormat="1" ht="25.5">
      <c r="A37" s="252"/>
      <c r="B37" s="254" t="s">
        <v>262</v>
      </c>
      <c r="C37" s="123" t="s">
        <v>14</v>
      </c>
      <c r="D37" s="123" t="s">
        <v>17</v>
      </c>
      <c r="E37" s="123" t="s">
        <v>256</v>
      </c>
      <c r="F37" s="123"/>
      <c r="G37" s="276">
        <f>H37+I37+J37+K37</f>
        <v>0</v>
      </c>
      <c r="H37" s="234">
        <f t="shared" ref="H37:K38" si="7">H38</f>
        <v>0</v>
      </c>
      <c r="I37" s="234">
        <f t="shared" si="7"/>
        <v>0</v>
      </c>
      <c r="J37" s="234">
        <f t="shared" si="7"/>
        <v>0</v>
      </c>
      <c r="K37" s="234">
        <f t="shared" si="7"/>
        <v>0</v>
      </c>
    </row>
    <row r="38" spans="1:11" s="136" customFormat="1" ht="90" customHeight="1">
      <c r="A38" s="252"/>
      <c r="B38" s="100" t="s">
        <v>55</v>
      </c>
      <c r="C38" s="123" t="s">
        <v>14</v>
      </c>
      <c r="D38" s="123" t="s">
        <v>17</v>
      </c>
      <c r="E38" s="123" t="s">
        <v>256</v>
      </c>
      <c r="F38" s="123" t="s">
        <v>56</v>
      </c>
      <c r="G38" s="276">
        <f>H38+I38+J38+K38</f>
        <v>0</v>
      </c>
      <c r="H38" s="234">
        <f t="shared" si="7"/>
        <v>0</v>
      </c>
      <c r="I38" s="234">
        <f t="shared" si="7"/>
        <v>0</v>
      </c>
      <c r="J38" s="234">
        <f t="shared" si="7"/>
        <v>0</v>
      </c>
      <c r="K38" s="234">
        <f t="shared" si="7"/>
        <v>0</v>
      </c>
    </row>
    <row r="39" spans="1:11" s="136" customFormat="1" ht="37.5" customHeight="1">
      <c r="A39" s="252"/>
      <c r="B39" s="100" t="s">
        <v>104</v>
      </c>
      <c r="C39" s="123" t="s">
        <v>14</v>
      </c>
      <c r="D39" s="123" t="s">
        <v>17</v>
      </c>
      <c r="E39" s="123" t="s">
        <v>256</v>
      </c>
      <c r="F39" s="123" t="s">
        <v>105</v>
      </c>
      <c r="G39" s="276">
        <f>H39+I39+J39+K39</f>
        <v>0</v>
      </c>
      <c r="H39" s="234">
        <f>'приложение 8.2.'!I39</f>
        <v>0</v>
      </c>
      <c r="I39" s="234">
        <f>'приложение 8.2.'!J39</f>
        <v>0</v>
      </c>
      <c r="J39" s="234">
        <f>'приложение 8.2.'!K39</f>
        <v>0</v>
      </c>
      <c r="K39" s="234">
        <f>'приложение 8.2.'!L39</f>
        <v>0</v>
      </c>
    </row>
    <row r="40" spans="1:11" s="184" customFormat="1" ht="25.5">
      <c r="A40" s="186"/>
      <c r="B40" s="92" t="s">
        <v>112</v>
      </c>
      <c r="C40" s="99" t="s">
        <v>14</v>
      </c>
      <c r="D40" s="99" t="s">
        <v>17</v>
      </c>
      <c r="E40" s="99" t="s">
        <v>258</v>
      </c>
      <c r="F40" s="99"/>
      <c r="G40" s="140">
        <f t="shared" si="5"/>
        <v>0</v>
      </c>
      <c r="H40" s="284">
        <f>H41</f>
        <v>0</v>
      </c>
      <c r="I40" s="284">
        <f t="shared" ref="I40:K41" si="8">I41</f>
        <v>0</v>
      </c>
      <c r="J40" s="284">
        <f t="shared" si="8"/>
        <v>0</v>
      </c>
      <c r="K40" s="284">
        <f t="shared" si="8"/>
        <v>0</v>
      </c>
    </row>
    <row r="41" spans="1:11" s="184" customFormat="1" ht="89.25">
      <c r="A41" s="186"/>
      <c r="B41" s="92" t="s">
        <v>55</v>
      </c>
      <c r="C41" s="99" t="s">
        <v>14</v>
      </c>
      <c r="D41" s="99" t="s">
        <v>17</v>
      </c>
      <c r="E41" s="99" t="s">
        <v>258</v>
      </c>
      <c r="F41" s="99" t="s">
        <v>56</v>
      </c>
      <c r="G41" s="140">
        <f t="shared" si="5"/>
        <v>0</v>
      </c>
      <c r="H41" s="284">
        <f>H42</f>
        <v>0</v>
      </c>
      <c r="I41" s="284">
        <f t="shared" si="8"/>
        <v>0</v>
      </c>
      <c r="J41" s="284">
        <f t="shared" si="8"/>
        <v>0</v>
      </c>
      <c r="K41" s="284">
        <f t="shared" si="8"/>
        <v>0</v>
      </c>
    </row>
    <row r="42" spans="1:11" s="184" customFormat="1" ht="39.75" customHeight="1">
      <c r="A42" s="186"/>
      <c r="B42" s="92" t="s">
        <v>104</v>
      </c>
      <c r="C42" s="99" t="s">
        <v>14</v>
      </c>
      <c r="D42" s="99" t="s">
        <v>17</v>
      </c>
      <c r="E42" s="99" t="s">
        <v>258</v>
      </c>
      <c r="F42" s="99" t="s">
        <v>105</v>
      </c>
      <c r="G42" s="140">
        <f t="shared" si="5"/>
        <v>0</v>
      </c>
      <c r="H42" s="284">
        <f>'приложение 8.2.'!I45</f>
        <v>0</v>
      </c>
      <c r="I42" s="284">
        <f>'приложение 8.2.'!J45</f>
        <v>0</v>
      </c>
      <c r="J42" s="284">
        <f>'приложение 8.2.'!K45</f>
        <v>0</v>
      </c>
      <c r="K42" s="284">
        <f>'приложение 8.2.'!L45</f>
        <v>0</v>
      </c>
    </row>
    <row r="43" spans="1:11" s="180" customFormat="1" ht="80.25" customHeight="1">
      <c r="A43" s="182"/>
      <c r="B43" s="181" t="s">
        <v>120</v>
      </c>
      <c r="C43" s="95" t="s">
        <v>14</v>
      </c>
      <c r="D43" s="95" t="s">
        <v>18</v>
      </c>
      <c r="E43" s="95"/>
      <c r="F43" s="95"/>
      <c r="G43" s="140">
        <f t="shared" si="5"/>
        <v>1.3642420526593924E-12</v>
      </c>
      <c r="H43" s="140">
        <f>H44</f>
        <v>1.3642420526593924E-12</v>
      </c>
      <c r="I43" s="140">
        <f t="shared" ref="I43:K44" si="9">I44</f>
        <v>0</v>
      </c>
      <c r="J43" s="140">
        <f t="shared" si="9"/>
        <v>0</v>
      </c>
      <c r="K43" s="140">
        <f t="shared" si="9"/>
        <v>0</v>
      </c>
    </row>
    <row r="44" spans="1:11" s="180" customFormat="1" ht="51">
      <c r="A44" s="182"/>
      <c r="B44" s="92" t="s">
        <v>141</v>
      </c>
      <c r="C44" s="93" t="s">
        <v>14</v>
      </c>
      <c r="D44" s="93" t="s">
        <v>18</v>
      </c>
      <c r="E44" s="99" t="s">
        <v>250</v>
      </c>
      <c r="F44" s="95"/>
      <c r="G44" s="140">
        <f t="shared" si="5"/>
        <v>1.3642420526593924E-12</v>
      </c>
      <c r="H44" s="141">
        <f>H45</f>
        <v>1.3642420526593924E-12</v>
      </c>
      <c r="I44" s="141">
        <f t="shared" si="9"/>
        <v>0</v>
      </c>
      <c r="J44" s="141">
        <f t="shared" si="9"/>
        <v>0</v>
      </c>
      <c r="K44" s="141">
        <f t="shared" si="9"/>
        <v>0</v>
      </c>
    </row>
    <row r="45" spans="1:11" s="180" customFormat="1" ht="38.25">
      <c r="A45" s="182"/>
      <c r="B45" s="92" t="s">
        <v>213</v>
      </c>
      <c r="C45" s="93" t="s">
        <v>14</v>
      </c>
      <c r="D45" s="93" t="s">
        <v>18</v>
      </c>
      <c r="E45" s="99" t="s">
        <v>252</v>
      </c>
      <c r="F45" s="95"/>
      <c r="G45" s="140">
        <f t="shared" si="5"/>
        <v>1.3642420526593924E-12</v>
      </c>
      <c r="H45" s="141">
        <f>H46+H53</f>
        <v>1.3642420526593924E-12</v>
      </c>
      <c r="I45" s="141">
        <f>I46+I53</f>
        <v>0</v>
      </c>
      <c r="J45" s="141">
        <f>J46+J53</f>
        <v>0</v>
      </c>
      <c r="K45" s="141">
        <f>K46+K53</f>
        <v>0</v>
      </c>
    </row>
    <row r="46" spans="1:11" s="180" customFormat="1" ht="25.5">
      <c r="A46" s="182"/>
      <c r="B46" s="92" t="s">
        <v>124</v>
      </c>
      <c r="C46" s="93" t="s">
        <v>14</v>
      </c>
      <c r="D46" s="93" t="s">
        <v>18</v>
      </c>
      <c r="E46" s="99" t="s">
        <v>257</v>
      </c>
      <c r="F46" s="95"/>
      <c r="G46" s="140">
        <f t="shared" si="5"/>
        <v>1.3642420526593924E-12</v>
      </c>
      <c r="H46" s="141">
        <f>H47+H49+H51</f>
        <v>1.3642420526593924E-12</v>
      </c>
      <c r="I46" s="141">
        <f>I47+I49+I51</f>
        <v>0</v>
      </c>
      <c r="J46" s="141">
        <f>J47+J49+J51</f>
        <v>0</v>
      </c>
      <c r="K46" s="141">
        <f>K47+K49+K51</f>
        <v>0</v>
      </c>
    </row>
    <row r="47" spans="1:11" s="184" customFormat="1" ht="93.75" customHeight="1">
      <c r="A47" s="143"/>
      <c r="B47" s="92" t="s">
        <v>55</v>
      </c>
      <c r="C47" s="93" t="s">
        <v>14</v>
      </c>
      <c r="D47" s="93" t="s">
        <v>18</v>
      </c>
      <c r="E47" s="99" t="s">
        <v>257</v>
      </c>
      <c r="F47" s="93" t="s">
        <v>56</v>
      </c>
      <c r="G47" s="303">
        <f t="shared" si="5"/>
        <v>1129.9000000000015</v>
      </c>
      <c r="H47" s="304">
        <f>H48</f>
        <v>1129.9000000000015</v>
      </c>
      <c r="I47" s="304">
        <f>I48</f>
        <v>0</v>
      </c>
      <c r="J47" s="304">
        <f>J48</f>
        <v>0</v>
      </c>
      <c r="K47" s="304">
        <f>K48</f>
        <v>0</v>
      </c>
    </row>
    <row r="48" spans="1:11" s="184" customFormat="1" ht="39.75" customHeight="1">
      <c r="A48" s="143"/>
      <c r="B48" s="92" t="s">
        <v>104</v>
      </c>
      <c r="C48" s="93" t="s">
        <v>14</v>
      </c>
      <c r="D48" s="93" t="s">
        <v>18</v>
      </c>
      <c r="E48" s="99" t="s">
        <v>257</v>
      </c>
      <c r="F48" s="93" t="s">
        <v>105</v>
      </c>
      <c r="G48" s="303">
        <f t="shared" si="5"/>
        <v>1129.9000000000015</v>
      </c>
      <c r="H48" s="304">
        <f>'приложение 8.2.'!I100</f>
        <v>1129.9000000000015</v>
      </c>
      <c r="I48" s="304">
        <f>'приложение 8.2.'!J100</f>
        <v>0</v>
      </c>
      <c r="J48" s="304">
        <f>'приложение 8.2.'!K100</f>
        <v>0</v>
      </c>
      <c r="K48" s="304">
        <f>'приложение 8.2.'!L100</f>
        <v>0</v>
      </c>
    </row>
    <row r="49" spans="1:11" s="184" customFormat="1" ht="41.25" customHeight="1">
      <c r="A49" s="143"/>
      <c r="B49" s="92" t="s">
        <v>86</v>
      </c>
      <c r="C49" s="93" t="s">
        <v>14</v>
      </c>
      <c r="D49" s="93" t="s">
        <v>18</v>
      </c>
      <c r="E49" s="99" t="s">
        <v>257</v>
      </c>
      <c r="F49" s="93" t="s">
        <v>57</v>
      </c>
      <c r="G49" s="140">
        <f t="shared" si="5"/>
        <v>-1345.9</v>
      </c>
      <c r="H49" s="141">
        <f>H50</f>
        <v>-1345.9</v>
      </c>
      <c r="I49" s="141">
        <f>I50</f>
        <v>0</v>
      </c>
      <c r="J49" s="141">
        <f>J50</f>
        <v>0</v>
      </c>
      <c r="K49" s="141">
        <f>K50</f>
        <v>0</v>
      </c>
    </row>
    <row r="50" spans="1:11" s="184" customFormat="1" ht="39" customHeight="1">
      <c r="A50" s="143"/>
      <c r="B50" s="92" t="s">
        <v>111</v>
      </c>
      <c r="C50" s="93" t="s">
        <v>14</v>
      </c>
      <c r="D50" s="93" t="s">
        <v>18</v>
      </c>
      <c r="E50" s="99" t="s">
        <v>257</v>
      </c>
      <c r="F50" s="93" t="s">
        <v>59</v>
      </c>
      <c r="G50" s="140">
        <f t="shared" si="5"/>
        <v>-1345.9</v>
      </c>
      <c r="H50" s="141">
        <f>'приложение 8.2.'!I105</f>
        <v>-1345.9</v>
      </c>
      <c r="I50" s="141">
        <f>'приложение 8.2.'!J105</f>
        <v>0</v>
      </c>
      <c r="J50" s="141">
        <f>'приложение 8.2.'!K105</f>
        <v>0</v>
      </c>
      <c r="K50" s="141">
        <f>'приложение 8.2.'!L105</f>
        <v>0</v>
      </c>
    </row>
    <row r="51" spans="1:11" s="184" customFormat="1">
      <c r="A51" s="143"/>
      <c r="B51" s="96" t="s">
        <v>71</v>
      </c>
      <c r="C51" s="93" t="s">
        <v>14</v>
      </c>
      <c r="D51" s="93" t="s">
        <v>18</v>
      </c>
      <c r="E51" s="99" t="s">
        <v>257</v>
      </c>
      <c r="F51" s="93" t="s">
        <v>72</v>
      </c>
      <c r="G51" s="303">
        <f t="shared" si="5"/>
        <v>216</v>
      </c>
      <c r="H51" s="304">
        <f>H52</f>
        <v>216</v>
      </c>
      <c r="I51" s="304">
        <f>I52</f>
        <v>0</v>
      </c>
      <c r="J51" s="304">
        <f>J52</f>
        <v>0</v>
      </c>
      <c r="K51" s="304">
        <f>K52</f>
        <v>0</v>
      </c>
    </row>
    <row r="52" spans="1:11" s="184" customFormat="1" ht="25.5">
      <c r="A52" s="143"/>
      <c r="B52" s="96" t="s">
        <v>73</v>
      </c>
      <c r="C52" s="93" t="s">
        <v>14</v>
      </c>
      <c r="D52" s="93" t="s">
        <v>18</v>
      </c>
      <c r="E52" s="99" t="s">
        <v>257</v>
      </c>
      <c r="F52" s="93" t="s">
        <v>74</v>
      </c>
      <c r="G52" s="303">
        <f t="shared" si="5"/>
        <v>216</v>
      </c>
      <c r="H52" s="304">
        <f>'приложение 8.2.'!I109</f>
        <v>216</v>
      </c>
      <c r="I52" s="304">
        <f>'приложение 8.2.'!J109</f>
        <v>0</v>
      </c>
      <c r="J52" s="304">
        <f>'приложение 8.2.'!K109</f>
        <v>0</v>
      </c>
      <c r="K52" s="304">
        <f>'приложение 8.2.'!L109</f>
        <v>0</v>
      </c>
    </row>
    <row r="53" spans="1:11" s="184" customFormat="1">
      <c r="A53" s="143"/>
      <c r="B53" s="92" t="s">
        <v>123</v>
      </c>
      <c r="C53" s="93" t="s">
        <v>14</v>
      </c>
      <c r="D53" s="93" t="s">
        <v>18</v>
      </c>
      <c r="E53" s="93" t="s">
        <v>263</v>
      </c>
      <c r="F53" s="93"/>
      <c r="G53" s="140">
        <f t="shared" si="5"/>
        <v>0</v>
      </c>
      <c r="H53" s="141">
        <f t="shared" ref="H53:K54" si="10">H54</f>
        <v>0</v>
      </c>
      <c r="I53" s="141">
        <f t="shared" si="10"/>
        <v>0</v>
      </c>
      <c r="J53" s="141">
        <f t="shared" si="10"/>
        <v>0</v>
      </c>
      <c r="K53" s="141">
        <f t="shared" si="10"/>
        <v>0</v>
      </c>
    </row>
    <row r="54" spans="1:11" s="184" customFormat="1" ht="85.5" customHeight="1">
      <c r="A54" s="143"/>
      <c r="B54" s="92" t="s">
        <v>55</v>
      </c>
      <c r="C54" s="93" t="s">
        <v>14</v>
      </c>
      <c r="D54" s="93" t="s">
        <v>18</v>
      </c>
      <c r="E54" s="93" t="s">
        <v>263</v>
      </c>
      <c r="F54" s="93" t="s">
        <v>56</v>
      </c>
      <c r="G54" s="140">
        <f t="shared" si="5"/>
        <v>0</v>
      </c>
      <c r="H54" s="141">
        <f t="shared" si="10"/>
        <v>0</v>
      </c>
      <c r="I54" s="141">
        <f t="shared" si="10"/>
        <v>0</v>
      </c>
      <c r="J54" s="141">
        <f t="shared" si="10"/>
        <v>0</v>
      </c>
      <c r="K54" s="141">
        <f t="shared" si="10"/>
        <v>0</v>
      </c>
    </row>
    <row r="55" spans="1:11" s="184" customFormat="1" ht="37.5" customHeight="1">
      <c r="A55" s="143"/>
      <c r="B55" s="92" t="s">
        <v>104</v>
      </c>
      <c r="C55" s="93" t="s">
        <v>14</v>
      </c>
      <c r="D55" s="93" t="s">
        <v>18</v>
      </c>
      <c r="E55" s="93" t="s">
        <v>263</v>
      </c>
      <c r="F55" s="93" t="s">
        <v>105</v>
      </c>
      <c r="G55" s="140">
        <f t="shared" si="5"/>
        <v>0</v>
      </c>
      <c r="H55" s="141">
        <f>'приложение 8.2.'!I115</f>
        <v>0</v>
      </c>
      <c r="I55" s="141">
        <f>'приложение 8.2.'!J115</f>
        <v>0</v>
      </c>
      <c r="J55" s="141">
        <f>'приложение 8.2.'!K115</f>
        <v>0</v>
      </c>
      <c r="K55" s="141">
        <f>'приложение 8.2.'!L115</f>
        <v>0</v>
      </c>
    </row>
    <row r="56" spans="1:11" s="189" customFormat="1">
      <c r="A56" s="187"/>
      <c r="B56" s="188" t="s">
        <v>460</v>
      </c>
      <c r="C56" s="124" t="s">
        <v>14</v>
      </c>
      <c r="D56" s="124" t="s">
        <v>19</v>
      </c>
      <c r="E56" s="124"/>
      <c r="F56" s="124"/>
      <c r="G56" s="131">
        <f>SUM(H56:K56)</f>
        <v>0</v>
      </c>
      <c r="H56" s="131">
        <f>H57</f>
        <v>0</v>
      </c>
      <c r="I56" s="131">
        <f>I57</f>
        <v>0</v>
      </c>
      <c r="J56" s="131">
        <f>J57</f>
        <v>0</v>
      </c>
      <c r="K56" s="131">
        <f>K57</f>
        <v>0</v>
      </c>
    </row>
    <row r="57" spans="1:11" s="189" customFormat="1" ht="51">
      <c r="A57" s="187"/>
      <c r="B57" s="100" t="s">
        <v>141</v>
      </c>
      <c r="C57" s="101" t="s">
        <v>14</v>
      </c>
      <c r="D57" s="101" t="s">
        <v>19</v>
      </c>
      <c r="E57" s="123" t="s">
        <v>250</v>
      </c>
      <c r="F57" s="124"/>
      <c r="G57" s="131">
        <f>SUM(H57:K57)</f>
        <v>0</v>
      </c>
      <c r="H57" s="132">
        <f>H58</f>
        <v>0</v>
      </c>
      <c r="I57" s="132">
        <f t="shared" ref="I57:K59" si="11">I58</f>
        <v>0</v>
      </c>
      <c r="J57" s="132">
        <f t="shared" si="11"/>
        <v>0</v>
      </c>
      <c r="K57" s="132">
        <f t="shared" si="11"/>
        <v>0</v>
      </c>
    </row>
    <row r="58" spans="1:11" s="189" customFormat="1" ht="38.25">
      <c r="A58" s="187"/>
      <c r="B58" s="100" t="s">
        <v>213</v>
      </c>
      <c r="C58" s="101" t="s">
        <v>14</v>
      </c>
      <c r="D58" s="101" t="s">
        <v>19</v>
      </c>
      <c r="E58" s="123" t="s">
        <v>252</v>
      </c>
      <c r="F58" s="124"/>
      <c r="G58" s="131">
        <f>SUM(H58:K58)</f>
        <v>0</v>
      </c>
      <c r="H58" s="132">
        <f>H59</f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</row>
    <row r="59" spans="1:11" s="136" customFormat="1" ht="261.75" customHeight="1">
      <c r="A59" s="134"/>
      <c r="B59" s="103" t="s">
        <v>461</v>
      </c>
      <c r="C59" s="101" t="s">
        <v>14</v>
      </c>
      <c r="D59" s="101" t="s">
        <v>19</v>
      </c>
      <c r="E59" s="101" t="s">
        <v>536</v>
      </c>
      <c r="F59" s="101"/>
      <c r="G59" s="131">
        <f>SUM(H59:K59)</f>
        <v>0</v>
      </c>
      <c r="H59" s="132">
        <f>H60</f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</row>
    <row r="60" spans="1:11" s="136" customFormat="1" ht="38.25">
      <c r="A60" s="134"/>
      <c r="B60" s="92" t="s">
        <v>86</v>
      </c>
      <c r="C60" s="101" t="s">
        <v>14</v>
      </c>
      <c r="D60" s="101" t="s">
        <v>19</v>
      </c>
      <c r="E60" s="101" t="s">
        <v>536</v>
      </c>
      <c r="F60" s="101" t="s">
        <v>57</v>
      </c>
      <c r="G60" s="131">
        <f>H60+I60+J60+K60</f>
        <v>0</v>
      </c>
      <c r="H60" s="132">
        <f>H61</f>
        <v>0</v>
      </c>
      <c r="I60" s="132">
        <f>I61</f>
        <v>0</v>
      </c>
      <c r="J60" s="132">
        <f>J61</f>
        <v>0</v>
      </c>
      <c r="K60" s="132">
        <f>K61</f>
        <v>0</v>
      </c>
    </row>
    <row r="61" spans="1:11" s="136" customFormat="1" ht="37.5" customHeight="1">
      <c r="A61" s="134"/>
      <c r="B61" s="100" t="s">
        <v>111</v>
      </c>
      <c r="C61" s="101" t="s">
        <v>14</v>
      </c>
      <c r="D61" s="101" t="s">
        <v>19</v>
      </c>
      <c r="E61" s="101" t="s">
        <v>536</v>
      </c>
      <c r="F61" s="101" t="s">
        <v>59</v>
      </c>
      <c r="G61" s="131">
        <f>H61+I61+J61+K61</f>
        <v>0</v>
      </c>
      <c r="H61" s="132">
        <f>'приложение 8.2.'!I123</f>
        <v>0</v>
      </c>
      <c r="I61" s="132">
        <f>'приложение 8.2.'!J123</f>
        <v>0</v>
      </c>
      <c r="J61" s="132">
        <f>'приложение 8.2.'!K123</f>
        <v>0</v>
      </c>
      <c r="K61" s="132">
        <f>'приложение 8.2.'!L123</f>
        <v>0</v>
      </c>
    </row>
    <row r="62" spans="1:11" s="180" customFormat="1" ht="60.75" customHeight="1">
      <c r="A62" s="190"/>
      <c r="B62" s="181" t="s">
        <v>113</v>
      </c>
      <c r="C62" s="95" t="s">
        <v>14</v>
      </c>
      <c r="D62" s="95" t="s">
        <v>114</v>
      </c>
      <c r="E62" s="95"/>
      <c r="F62" s="95"/>
      <c r="G62" s="140">
        <f t="shared" si="5"/>
        <v>-43.70000000000001</v>
      </c>
      <c r="H62" s="140">
        <f>H63+H76</f>
        <v>-43.70000000000001</v>
      </c>
      <c r="I62" s="140">
        <f>I63+I76</f>
        <v>0</v>
      </c>
      <c r="J62" s="140">
        <f>J63+J76</f>
        <v>0</v>
      </c>
      <c r="K62" s="140">
        <f>K63+K76</f>
        <v>0</v>
      </c>
    </row>
    <row r="63" spans="1:11" s="180" customFormat="1" ht="112.5" customHeight="1">
      <c r="A63" s="190"/>
      <c r="B63" s="103" t="s">
        <v>133</v>
      </c>
      <c r="C63" s="93" t="s">
        <v>14</v>
      </c>
      <c r="D63" s="93" t="s">
        <v>114</v>
      </c>
      <c r="E63" s="101" t="s">
        <v>289</v>
      </c>
      <c r="F63" s="95"/>
      <c r="G63" s="303">
        <f t="shared" si="5"/>
        <v>44.6</v>
      </c>
      <c r="H63" s="304">
        <f>H64+H72</f>
        <v>44.6</v>
      </c>
      <c r="I63" s="304">
        <f>I64+I72</f>
        <v>0</v>
      </c>
      <c r="J63" s="304">
        <f>J64+J72</f>
        <v>0</v>
      </c>
      <c r="K63" s="304">
        <f>K64+K72</f>
        <v>0</v>
      </c>
    </row>
    <row r="64" spans="1:11" s="180" customFormat="1" ht="38.25">
      <c r="A64" s="190"/>
      <c r="B64" s="103" t="s">
        <v>290</v>
      </c>
      <c r="C64" s="93" t="s">
        <v>14</v>
      </c>
      <c r="D64" s="93" t="s">
        <v>114</v>
      </c>
      <c r="E64" s="101" t="s">
        <v>291</v>
      </c>
      <c r="F64" s="95"/>
      <c r="G64" s="303">
        <f t="shared" si="5"/>
        <v>44.6</v>
      </c>
      <c r="H64" s="304">
        <f>H65</f>
        <v>44.6</v>
      </c>
      <c r="I64" s="304">
        <f>I65</f>
        <v>0</v>
      </c>
      <c r="J64" s="304">
        <f>J65</f>
        <v>0</v>
      </c>
      <c r="K64" s="304">
        <f>K65</f>
        <v>0</v>
      </c>
    </row>
    <row r="65" spans="1:11" s="180" customFormat="1" ht="25.5">
      <c r="A65" s="190"/>
      <c r="B65" s="100" t="s">
        <v>124</v>
      </c>
      <c r="C65" s="101" t="s">
        <v>14</v>
      </c>
      <c r="D65" s="101" t="s">
        <v>114</v>
      </c>
      <c r="E65" s="101" t="s">
        <v>292</v>
      </c>
      <c r="F65" s="101"/>
      <c r="G65" s="303">
        <f t="shared" si="5"/>
        <v>44.6</v>
      </c>
      <c r="H65" s="304">
        <f>H66+H68+H70</f>
        <v>44.6</v>
      </c>
      <c r="I65" s="304">
        <f>I66+I68+I70</f>
        <v>0</v>
      </c>
      <c r="J65" s="304">
        <f>J66+J68+J70</f>
        <v>0</v>
      </c>
      <c r="K65" s="304">
        <f>K66+K68+K70</f>
        <v>0</v>
      </c>
    </row>
    <row r="66" spans="1:11" s="180" customFormat="1" ht="89.25">
      <c r="A66" s="190"/>
      <c r="B66" s="100" t="s">
        <v>55</v>
      </c>
      <c r="C66" s="101" t="s">
        <v>14</v>
      </c>
      <c r="D66" s="101" t="s">
        <v>114</v>
      </c>
      <c r="E66" s="101" t="s">
        <v>292</v>
      </c>
      <c r="F66" s="101" t="s">
        <v>56</v>
      </c>
      <c r="G66" s="303">
        <f t="shared" si="5"/>
        <v>0</v>
      </c>
      <c r="H66" s="304">
        <f>H67</f>
        <v>0</v>
      </c>
      <c r="I66" s="304">
        <f>I67</f>
        <v>0</v>
      </c>
      <c r="J66" s="304">
        <f>J67</f>
        <v>0</v>
      </c>
      <c r="K66" s="304">
        <f>K67</f>
        <v>0</v>
      </c>
    </row>
    <row r="67" spans="1:11" s="180" customFormat="1" ht="38.25">
      <c r="A67" s="190"/>
      <c r="B67" s="100" t="s">
        <v>104</v>
      </c>
      <c r="C67" s="101" t="s">
        <v>14</v>
      </c>
      <c r="D67" s="101" t="s">
        <v>114</v>
      </c>
      <c r="E67" s="101" t="s">
        <v>292</v>
      </c>
      <c r="F67" s="101" t="s">
        <v>105</v>
      </c>
      <c r="G67" s="303">
        <f t="shared" si="5"/>
        <v>0</v>
      </c>
      <c r="H67" s="304">
        <f>'приложение 8.2.'!I1317</f>
        <v>0</v>
      </c>
      <c r="I67" s="304">
        <f>'приложение 8.2.'!J1317</f>
        <v>0</v>
      </c>
      <c r="J67" s="304">
        <f>'приложение 8.2.'!K1317</f>
        <v>0</v>
      </c>
      <c r="K67" s="304">
        <f>'приложение 8.2.'!L1317</f>
        <v>0</v>
      </c>
    </row>
    <row r="68" spans="1:11" s="180" customFormat="1" ht="38.25">
      <c r="A68" s="190"/>
      <c r="B68" s="92" t="s">
        <v>86</v>
      </c>
      <c r="C68" s="101" t="s">
        <v>14</v>
      </c>
      <c r="D68" s="101" t="s">
        <v>114</v>
      </c>
      <c r="E68" s="101" t="s">
        <v>292</v>
      </c>
      <c r="F68" s="101" t="s">
        <v>57</v>
      </c>
      <c r="G68" s="303">
        <f t="shared" si="5"/>
        <v>44.6</v>
      </c>
      <c r="H68" s="304">
        <f>H69</f>
        <v>44.6</v>
      </c>
      <c r="I68" s="304">
        <f>I69</f>
        <v>0</v>
      </c>
      <c r="J68" s="304">
        <f>J69</f>
        <v>0</v>
      </c>
      <c r="K68" s="304">
        <f>K69</f>
        <v>0</v>
      </c>
    </row>
    <row r="69" spans="1:11" s="180" customFormat="1" ht="38.25">
      <c r="A69" s="190"/>
      <c r="B69" s="100" t="s">
        <v>58</v>
      </c>
      <c r="C69" s="101" t="s">
        <v>14</v>
      </c>
      <c r="D69" s="101" t="s">
        <v>114</v>
      </c>
      <c r="E69" s="101" t="s">
        <v>292</v>
      </c>
      <c r="F69" s="101" t="s">
        <v>59</v>
      </c>
      <c r="G69" s="303">
        <f t="shared" si="5"/>
        <v>44.6</v>
      </c>
      <c r="H69" s="304">
        <f>'приложение 8.2.'!I1321</f>
        <v>44.6</v>
      </c>
      <c r="I69" s="304">
        <f>'приложение 8.2.'!J1321</f>
        <v>0</v>
      </c>
      <c r="J69" s="304">
        <f>'приложение 8.2.'!K1321</f>
        <v>0</v>
      </c>
      <c r="K69" s="304">
        <f>'приложение 8.2.'!L1321</f>
        <v>0</v>
      </c>
    </row>
    <row r="70" spans="1:11" s="180" customFormat="1">
      <c r="A70" s="190"/>
      <c r="B70" s="191" t="s">
        <v>71</v>
      </c>
      <c r="C70" s="101" t="s">
        <v>14</v>
      </c>
      <c r="D70" s="101" t="s">
        <v>114</v>
      </c>
      <c r="E70" s="101" t="s">
        <v>292</v>
      </c>
      <c r="F70" s="101" t="s">
        <v>72</v>
      </c>
      <c r="G70" s="140">
        <f t="shared" si="5"/>
        <v>0</v>
      </c>
      <c r="H70" s="141">
        <f>H71</f>
        <v>0</v>
      </c>
      <c r="I70" s="141">
        <f>I71</f>
        <v>0</v>
      </c>
      <c r="J70" s="141">
        <f>J71</f>
        <v>0</v>
      </c>
      <c r="K70" s="141">
        <f>K71</f>
        <v>0</v>
      </c>
    </row>
    <row r="71" spans="1:11" s="180" customFormat="1" ht="25.5">
      <c r="A71" s="190"/>
      <c r="B71" s="191" t="s">
        <v>73</v>
      </c>
      <c r="C71" s="101" t="s">
        <v>14</v>
      </c>
      <c r="D71" s="101" t="s">
        <v>114</v>
      </c>
      <c r="E71" s="101" t="s">
        <v>292</v>
      </c>
      <c r="F71" s="101" t="s">
        <v>74</v>
      </c>
      <c r="G71" s="140">
        <f t="shared" si="5"/>
        <v>0</v>
      </c>
      <c r="H71" s="141">
        <f>'приложение 8.2.'!I1325</f>
        <v>0</v>
      </c>
      <c r="I71" s="141">
        <f>'приложение 8.2.'!J1325</f>
        <v>0</v>
      </c>
      <c r="J71" s="141">
        <f>'приложение 8.2.'!K1325</f>
        <v>0</v>
      </c>
      <c r="K71" s="141">
        <f>'приложение 8.2.'!L1325</f>
        <v>0</v>
      </c>
    </row>
    <row r="72" spans="1:11" s="180" customFormat="1" ht="38.25">
      <c r="A72" s="190"/>
      <c r="B72" s="103" t="s">
        <v>296</v>
      </c>
      <c r="C72" s="101" t="s">
        <v>14</v>
      </c>
      <c r="D72" s="101" t="s">
        <v>114</v>
      </c>
      <c r="E72" s="101" t="s">
        <v>297</v>
      </c>
      <c r="F72" s="101"/>
      <c r="G72" s="140">
        <f t="shared" si="5"/>
        <v>0</v>
      </c>
      <c r="H72" s="141">
        <f>H73</f>
        <v>0</v>
      </c>
      <c r="I72" s="141">
        <f t="shared" ref="I72:K74" si="12">I73</f>
        <v>0</v>
      </c>
      <c r="J72" s="141">
        <f t="shared" si="12"/>
        <v>0</v>
      </c>
      <c r="K72" s="141">
        <f t="shared" si="12"/>
        <v>0</v>
      </c>
    </row>
    <row r="73" spans="1:11" s="180" customFormat="1" ht="25.5">
      <c r="A73" s="190"/>
      <c r="B73" s="100" t="s">
        <v>273</v>
      </c>
      <c r="C73" s="101" t="s">
        <v>14</v>
      </c>
      <c r="D73" s="101" t="s">
        <v>114</v>
      </c>
      <c r="E73" s="101" t="s">
        <v>298</v>
      </c>
      <c r="F73" s="101"/>
      <c r="G73" s="140">
        <f t="shared" si="5"/>
        <v>0</v>
      </c>
      <c r="H73" s="141">
        <f>H74</f>
        <v>0</v>
      </c>
      <c r="I73" s="141">
        <f t="shared" si="12"/>
        <v>0</v>
      </c>
      <c r="J73" s="141">
        <f t="shared" si="12"/>
        <v>0</v>
      </c>
      <c r="K73" s="141">
        <f t="shared" si="12"/>
        <v>0</v>
      </c>
    </row>
    <row r="74" spans="1:11" s="180" customFormat="1" ht="38.25">
      <c r="A74" s="190"/>
      <c r="B74" s="92" t="s">
        <v>86</v>
      </c>
      <c r="C74" s="101" t="s">
        <v>14</v>
      </c>
      <c r="D74" s="101" t="s">
        <v>114</v>
      </c>
      <c r="E74" s="101" t="s">
        <v>298</v>
      </c>
      <c r="F74" s="101" t="s">
        <v>57</v>
      </c>
      <c r="G74" s="140">
        <f t="shared" si="5"/>
        <v>0</v>
      </c>
      <c r="H74" s="141">
        <f>H75</f>
        <v>0</v>
      </c>
      <c r="I74" s="141">
        <f t="shared" si="12"/>
        <v>0</v>
      </c>
      <c r="J74" s="141">
        <f t="shared" si="12"/>
        <v>0</v>
      </c>
      <c r="K74" s="141">
        <f t="shared" si="12"/>
        <v>0</v>
      </c>
    </row>
    <row r="75" spans="1:11" s="180" customFormat="1" ht="38.25">
      <c r="A75" s="190"/>
      <c r="B75" s="100" t="s">
        <v>58</v>
      </c>
      <c r="C75" s="101" t="s">
        <v>14</v>
      </c>
      <c r="D75" s="101" t="s">
        <v>114</v>
      </c>
      <c r="E75" s="101" t="s">
        <v>298</v>
      </c>
      <c r="F75" s="101" t="s">
        <v>59</v>
      </c>
      <c r="G75" s="140">
        <f t="shared" si="5"/>
        <v>0</v>
      </c>
      <c r="H75" s="141">
        <f>'приложение 8.2.'!I1331</f>
        <v>0</v>
      </c>
      <c r="I75" s="141">
        <f>'приложение 8.2.'!J1331</f>
        <v>0</v>
      </c>
      <c r="J75" s="141">
        <f>'приложение 8.2.'!K1331</f>
        <v>0</v>
      </c>
      <c r="K75" s="141">
        <f>'приложение 8.2.'!L1331</f>
        <v>0</v>
      </c>
    </row>
    <row r="76" spans="1:11" s="180" customFormat="1" ht="51">
      <c r="A76" s="190"/>
      <c r="B76" s="92" t="s">
        <v>98</v>
      </c>
      <c r="C76" s="99" t="s">
        <v>14</v>
      </c>
      <c r="D76" s="99" t="s">
        <v>114</v>
      </c>
      <c r="E76" s="99" t="s">
        <v>250</v>
      </c>
      <c r="F76" s="95"/>
      <c r="G76" s="140">
        <f t="shared" si="5"/>
        <v>-88.300000000000011</v>
      </c>
      <c r="H76" s="141">
        <f>H77</f>
        <v>-88.300000000000011</v>
      </c>
      <c r="I76" s="141">
        <f>I77</f>
        <v>0</v>
      </c>
      <c r="J76" s="141">
        <f>J77</f>
        <v>0</v>
      </c>
      <c r="K76" s="141">
        <f>K77</f>
        <v>0</v>
      </c>
    </row>
    <row r="77" spans="1:11" s="180" customFormat="1" ht="38.25">
      <c r="A77" s="190"/>
      <c r="B77" s="92" t="s">
        <v>213</v>
      </c>
      <c r="C77" s="99" t="s">
        <v>14</v>
      </c>
      <c r="D77" s="99" t="s">
        <v>114</v>
      </c>
      <c r="E77" s="99" t="s">
        <v>252</v>
      </c>
      <c r="F77" s="95"/>
      <c r="G77" s="140">
        <f t="shared" si="5"/>
        <v>-88.300000000000011</v>
      </c>
      <c r="H77" s="141">
        <f>H78+H85</f>
        <v>-88.300000000000011</v>
      </c>
      <c r="I77" s="141">
        <f>I78+I85</f>
        <v>0</v>
      </c>
      <c r="J77" s="141">
        <f>J78+J85</f>
        <v>0</v>
      </c>
      <c r="K77" s="141">
        <f>K78+K85</f>
        <v>0</v>
      </c>
    </row>
    <row r="78" spans="1:11" s="180" customFormat="1" ht="25.5">
      <c r="A78" s="190"/>
      <c r="B78" s="92" t="s">
        <v>124</v>
      </c>
      <c r="C78" s="99" t="s">
        <v>14</v>
      </c>
      <c r="D78" s="99" t="s">
        <v>114</v>
      </c>
      <c r="E78" s="99" t="s">
        <v>257</v>
      </c>
      <c r="F78" s="95"/>
      <c r="G78" s="140">
        <f t="shared" si="5"/>
        <v>-88.300000000000011</v>
      </c>
      <c r="H78" s="141">
        <f>H79+H81+H83</f>
        <v>-88.300000000000011</v>
      </c>
      <c r="I78" s="141">
        <f>I79+I81</f>
        <v>0</v>
      </c>
      <c r="J78" s="141">
        <f>J79+J81</f>
        <v>0</v>
      </c>
      <c r="K78" s="141">
        <f>K79+K81</f>
        <v>0</v>
      </c>
    </row>
    <row r="79" spans="1:11" s="184" customFormat="1" ht="87" customHeight="1">
      <c r="A79" s="186"/>
      <c r="B79" s="92" t="s">
        <v>55</v>
      </c>
      <c r="C79" s="99" t="s">
        <v>14</v>
      </c>
      <c r="D79" s="99" t="s">
        <v>114</v>
      </c>
      <c r="E79" s="99" t="s">
        <v>257</v>
      </c>
      <c r="F79" s="93" t="s">
        <v>56</v>
      </c>
      <c r="G79" s="303">
        <f t="shared" si="5"/>
        <v>220.89999999999998</v>
      </c>
      <c r="H79" s="304">
        <f>H80</f>
        <v>220.89999999999998</v>
      </c>
      <c r="I79" s="304">
        <f>I80</f>
        <v>0</v>
      </c>
      <c r="J79" s="304">
        <f>J80</f>
        <v>0</v>
      </c>
      <c r="K79" s="304">
        <f>K80</f>
        <v>0</v>
      </c>
    </row>
    <row r="80" spans="1:11" s="184" customFormat="1" ht="38.25">
      <c r="A80" s="186"/>
      <c r="B80" s="92" t="s">
        <v>104</v>
      </c>
      <c r="C80" s="99" t="s">
        <v>14</v>
      </c>
      <c r="D80" s="99" t="s">
        <v>114</v>
      </c>
      <c r="E80" s="99" t="s">
        <v>257</v>
      </c>
      <c r="F80" s="93" t="s">
        <v>105</v>
      </c>
      <c r="G80" s="303">
        <f t="shared" si="5"/>
        <v>220.89999999999998</v>
      </c>
      <c r="H80" s="304">
        <f>'приложение 8.2.'!H54</f>
        <v>220.89999999999998</v>
      </c>
      <c r="I80" s="304">
        <v>0</v>
      </c>
      <c r="J80" s="304">
        <f>'приложение 8.2.'!J54</f>
        <v>0</v>
      </c>
      <c r="K80" s="304">
        <f>'приложение 8.2.'!K54</f>
        <v>0</v>
      </c>
    </row>
    <row r="81" spans="1:13" s="184" customFormat="1" ht="38.25">
      <c r="A81" s="186"/>
      <c r="B81" s="92" t="s">
        <v>86</v>
      </c>
      <c r="C81" s="99" t="s">
        <v>14</v>
      </c>
      <c r="D81" s="99" t="s">
        <v>114</v>
      </c>
      <c r="E81" s="99" t="s">
        <v>257</v>
      </c>
      <c r="F81" s="93" t="s">
        <v>57</v>
      </c>
      <c r="G81" s="140">
        <f t="shared" si="5"/>
        <v>-309.2</v>
      </c>
      <c r="H81" s="141">
        <f>H82</f>
        <v>-309.2</v>
      </c>
      <c r="I81" s="141">
        <f>I82</f>
        <v>0</v>
      </c>
      <c r="J81" s="141">
        <f>J82</f>
        <v>0</v>
      </c>
      <c r="K81" s="141">
        <f>K82</f>
        <v>0</v>
      </c>
    </row>
    <row r="82" spans="1:13" s="184" customFormat="1" ht="38.25">
      <c r="A82" s="186"/>
      <c r="B82" s="92" t="s">
        <v>111</v>
      </c>
      <c r="C82" s="99" t="s">
        <v>14</v>
      </c>
      <c r="D82" s="99" t="s">
        <v>114</v>
      </c>
      <c r="E82" s="99" t="s">
        <v>257</v>
      </c>
      <c r="F82" s="93" t="s">
        <v>59</v>
      </c>
      <c r="G82" s="140">
        <f t="shared" si="5"/>
        <v>-309.2</v>
      </c>
      <c r="H82" s="141">
        <f>'приложение 8.2.'!I59</f>
        <v>-309.2</v>
      </c>
      <c r="I82" s="141">
        <f>'приложение 8.2.'!J59</f>
        <v>0</v>
      </c>
      <c r="J82" s="141">
        <f>'приложение 8.2.'!K59</f>
        <v>0</v>
      </c>
      <c r="K82" s="141">
        <f>'приложение 8.2.'!L59</f>
        <v>0</v>
      </c>
    </row>
    <row r="83" spans="1:13">
      <c r="A83" s="143"/>
      <c r="B83" s="96" t="s">
        <v>71</v>
      </c>
      <c r="C83" s="93" t="s">
        <v>14</v>
      </c>
      <c r="D83" s="93" t="s">
        <v>114</v>
      </c>
      <c r="E83" s="93" t="s">
        <v>292</v>
      </c>
      <c r="F83" s="93" t="s">
        <v>72</v>
      </c>
      <c r="G83" s="140">
        <f t="shared" si="5"/>
        <v>0</v>
      </c>
      <c r="H83" s="141">
        <f>H84</f>
        <v>0</v>
      </c>
      <c r="I83" s="141">
        <f>I84</f>
        <v>0</v>
      </c>
      <c r="J83" s="141">
        <f>J84</f>
        <v>0</v>
      </c>
      <c r="K83" s="141">
        <f>K84</f>
        <v>0</v>
      </c>
    </row>
    <row r="84" spans="1:13" ht="25.5">
      <c r="A84" s="143"/>
      <c r="B84" s="96" t="s">
        <v>73</v>
      </c>
      <c r="C84" s="93" t="s">
        <v>14</v>
      </c>
      <c r="D84" s="93" t="s">
        <v>114</v>
      </c>
      <c r="E84" s="93" t="s">
        <v>292</v>
      </c>
      <c r="F84" s="93" t="s">
        <v>74</v>
      </c>
      <c r="G84" s="140">
        <f t="shared" si="5"/>
        <v>0</v>
      </c>
      <c r="H84" s="141">
        <f>'приложение 8.2.'!I1325</f>
        <v>0</v>
      </c>
      <c r="I84" s="141">
        <f>'приложение 8.2.'!J1325</f>
        <v>0</v>
      </c>
      <c r="J84" s="141">
        <f>'приложение 8.2.'!K1325</f>
        <v>0</v>
      </c>
      <c r="K84" s="141">
        <f>'приложение 8.2.'!L1325</f>
        <v>0</v>
      </c>
    </row>
    <row r="85" spans="1:13" s="184" customFormat="1" ht="36" customHeight="1">
      <c r="A85" s="186"/>
      <c r="B85" s="92" t="s">
        <v>115</v>
      </c>
      <c r="C85" s="93" t="s">
        <v>14</v>
      </c>
      <c r="D85" s="93" t="s">
        <v>114</v>
      </c>
      <c r="E85" s="93" t="s">
        <v>259</v>
      </c>
      <c r="F85" s="93"/>
      <c r="G85" s="140">
        <f t="shared" si="5"/>
        <v>0</v>
      </c>
      <c r="H85" s="141">
        <f t="shared" ref="H85:K86" si="13">H86</f>
        <v>0</v>
      </c>
      <c r="I85" s="141">
        <f t="shared" si="13"/>
        <v>0</v>
      </c>
      <c r="J85" s="141">
        <f t="shared" si="13"/>
        <v>0</v>
      </c>
      <c r="K85" s="141">
        <f t="shared" si="13"/>
        <v>0</v>
      </c>
    </row>
    <row r="86" spans="1:13" s="184" customFormat="1" ht="87.75" customHeight="1">
      <c r="A86" s="186"/>
      <c r="B86" s="92" t="s">
        <v>55</v>
      </c>
      <c r="C86" s="93" t="s">
        <v>14</v>
      </c>
      <c r="D86" s="93" t="s">
        <v>114</v>
      </c>
      <c r="E86" s="93" t="s">
        <v>259</v>
      </c>
      <c r="F86" s="93" t="s">
        <v>56</v>
      </c>
      <c r="G86" s="140">
        <f t="shared" si="5"/>
        <v>0</v>
      </c>
      <c r="H86" s="141">
        <f t="shared" si="13"/>
        <v>0</v>
      </c>
      <c r="I86" s="141">
        <f t="shared" si="13"/>
        <v>0</v>
      </c>
      <c r="J86" s="141">
        <f t="shared" si="13"/>
        <v>0</v>
      </c>
      <c r="K86" s="141">
        <f t="shared" si="13"/>
        <v>0</v>
      </c>
      <c r="M86" s="192"/>
    </row>
    <row r="87" spans="1:13" s="184" customFormat="1" ht="38.25">
      <c r="A87" s="186"/>
      <c r="B87" s="92" t="s">
        <v>104</v>
      </c>
      <c r="C87" s="93" t="s">
        <v>14</v>
      </c>
      <c r="D87" s="93" t="s">
        <v>114</v>
      </c>
      <c r="E87" s="93" t="s">
        <v>259</v>
      </c>
      <c r="F87" s="93" t="s">
        <v>105</v>
      </c>
      <c r="G87" s="140">
        <f t="shared" si="5"/>
        <v>0</v>
      </c>
      <c r="H87" s="141">
        <f>'приложение 8.2.'!I63</f>
        <v>0</v>
      </c>
      <c r="I87" s="141">
        <f>'приложение 8.2.'!J63</f>
        <v>0</v>
      </c>
      <c r="J87" s="141">
        <f>'приложение 8.2.'!K63</f>
        <v>0</v>
      </c>
      <c r="K87" s="141">
        <f>'приложение 8.2.'!L63</f>
        <v>0</v>
      </c>
    </row>
    <row r="88" spans="1:13" s="180" customFormat="1" ht="24" customHeight="1">
      <c r="A88" s="182"/>
      <c r="B88" s="181" t="s">
        <v>330</v>
      </c>
      <c r="C88" s="95" t="s">
        <v>14</v>
      </c>
      <c r="D88" s="95" t="s">
        <v>20</v>
      </c>
      <c r="E88" s="95"/>
      <c r="F88" s="95"/>
      <c r="G88" s="140">
        <f t="shared" si="5"/>
        <v>0</v>
      </c>
      <c r="H88" s="140">
        <f>H89</f>
        <v>0</v>
      </c>
      <c r="I88" s="140">
        <f t="shared" ref="I88:K89" si="14">I89</f>
        <v>0</v>
      </c>
      <c r="J88" s="140">
        <f t="shared" si="14"/>
        <v>0</v>
      </c>
      <c r="K88" s="140">
        <f t="shared" si="14"/>
        <v>0</v>
      </c>
    </row>
    <row r="89" spans="1:13" s="180" customFormat="1" ht="51">
      <c r="A89" s="182"/>
      <c r="B89" s="92" t="s">
        <v>141</v>
      </c>
      <c r="C89" s="93" t="s">
        <v>14</v>
      </c>
      <c r="D89" s="93" t="s">
        <v>20</v>
      </c>
      <c r="E89" s="99" t="s">
        <v>250</v>
      </c>
      <c r="F89" s="95"/>
      <c r="G89" s="140">
        <f t="shared" si="5"/>
        <v>0</v>
      </c>
      <c r="H89" s="141">
        <f>H90</f>
        <v>0</v>
      </c>
      <c r="I89" s="141">
        <f t="shared" si="14"/>
        <v>0</v>
      </c>
      <c r="J89" s="141">
        <f t="shared" si="14"/>
        <v>0</v>
      </c>
      <c r="K89" s="141">
        <f t="shared" si="14"/>
        <v>0</v>
      </c>
    </row>
    <row r="90" spans="1:13" s="180" customFormat="1" ht="38.25">
      <c r="A90" s="182"/>
      <c r="B90" s="92" t="s">
        <v>213</v>
      </c>
      <c r="C90" s="93" t="s">
        <v>14</v>
      </c>
      <c r="D90" s="93" t="s">
        <v>20</v>
      </c>
      <c r="E90" s="99" t="s">
        <v>252</v>
      </c>
      <c r="F90" s="95"/>
      <c r="G90" s="140">
        <f t="shared" si="5"/>
        <v>0</v>
      </c>
      <c r="H90" s="141">
        <f>H92</f>
        <v>0</v>
      </c>
      <c r="I90" s="141">
        <f>I92</f>
        <v>0</v>
      </c>
      <c r="J90" s="141">
        <f>J92</f>
        <v>0</v>
      </c>
      <c r="K90" s="141">
        <f>K92</f>
        <v>0</v>
      </c>
    </row>
    <row r="91" spans="1:13" s="180" customFormat="1" ht="25.5">
      <c r="A91" s="182"/>
      <c r="B91" s="100" t="s">
        <v>273</v>
      </c>
      <c r="C91" s="93" t="s">
        <v>14</v>
      </c>
      <c r="D91" s="93" t="s">
        <v>20</v>
      </c>
      <c r="E91" s="99" t="s">
        <v>274</v>
      </c>
      <c r="F91" s="95"/>
      <c r="G91" s="140">
        <f t="shared" si="5"/>
        <v>0</v>
      </c>
      <c r="H91" s="141">
        <f>H92</f>
        <v>0</v>
      </c>
      <c r="I91" s="141">
        <f t="shared" ref="I91:K98" si="15">I92</f>
        <v>0</v>
      </c>
      <c r="J91" s="141">
        <f t="shared" si="15"/>
        <v>0</v>
      </c>
      <c r="K91" s="141">
        <f t="shared" si="15"/>
        <v>0</v>
      </c>
    </row>
    <row r="92" spans="1:13" s="184" customFormat="1" ht="38.25">
      <c r="A92" s="143"/>
      <c r="B92" s="92" t="s">
        <v>86</v>
      </c>
      <c r="C92" s="93" t="s">
        <v>14</v>
      </c>
      <c r="D92" s="93" t="s">
        <v>20</v>
      </c>
      <c r="E92" s="99" t="s">
        <v>274</v>
      </c>
      <c r="F92" s="93" t="s">
        <v>57</v>
      </c>
      <c r="G92" s="140">
        <f t="shared" si="5"/>
        <v>0</v>
      </c>
      <c r="H92" s="141">
        <f>H93</f>
        <v>0</v>
      </c>
      <c r="I92" s="141">
        <f t="shared" si="15"/>
        <v>0</v>
      </c>
      <c r="J92" s="141">
        <f t="shared" si="15"/>
        <v>0</v>
      </c>
      <c r="K92" s="141">
        <f t="shared" si="15"/>
        <v>0</v>
      </c>
    </row>
    <row r="93" spans="1:13" s="184" customFormat="1" ht="37.5" customHeight="1">
      <c r="A93" s="143"/>
      <c r="B93" s="92" t="s">
        <v>111</v>
      </c>
      <c r="C93" s="93" t="s">
        <v>14</v>
      </c>
      <c r="D93" s="93" t="s">
        <v>20</v>
      </c>
      <c r="E93" s="99" t="s">
        <v>274</v>
      </c>
      <c r="F93" s="93" t="s">
        <v>59</v>
      </c>
      <c r="G93" s="140">
        <f t="shared" si="5"/>
        <v>0</v>
      </c>
      <c r="H93" s="141">
        <f>'приложение 8.2.'!I130</f>
        <v>0</v>
      </c>
      <c r="I93" s="141">
        <f>'приложение 8.2.'!J130</f>
        <v>0</v>
      </c>
      <c r="J93" s="141">
        <f>'приложение 8.2.'!K130</f>
        <v>0</v>
      </c>
      <c r="K93" s="141">
        <f>'приложение 8.2.'!L130</f>
        <v>0</v>
      </c>
    </row>
    <row r="94" spans="1:13">
      <c r="A94" s="182"/>
      <c r="B94" s="179" t="s">
        <v>134</v>
      </c>
      <c r="C94" s="95" t="s">
        <v>14</v>
      </c>
      <c r="D94" s="95" t="s">
        <v>41</v>
      </c>
      <c r="E94" s="95"/>
      <c r="F94" s="95"/>
      <c r="G94" s="140">
        <f t="shared" si="5"/>
        <v>0</v>
      </c>
      <c r="H94" s="140">
        <f>H95</f>
        <v>0</v>
      </c>
      <c r="I94" s="140">
        <f t="shared" si="15"/>
        <v>0</v>
      </c>
      <c r="J94" s="140">
        <f t="shared" si="15"/>
        <v>0</v>
      </c>
      <c r="K94" s="140">
        <f t="shared" si="15"/>
        <v>0</v>
      </c>
    </row>
    <row r="95" spans="1:13" ht="112.5" customHeight="1">
      <c r="A95" s="143"/>
      <c r="B95" s="193" t="s">
        <v>133</v>
      </c>
      <c r="C95" s="93" t="s">
        <v>14</v>
      </c>
      <c r="D95" s="93" t="s">
        <v>41</v>
      </c>
      <c r="E95" s="93" t="s">
        <v>289</v>
      </c>
      <c r="F95" s="93"/>
      <c r="G95" s="140">
        <f t="shared" si="5"/>
        <v>0</v>
      </c>
      <c r="H95" s="141">
        <f>H96</f>
        <v>0</v>
      </c>
      <c r="I95" s="141">
        <f t="shared" si="15"/>
        <v>0</v>
      </c>
      <c r="J95" s="141">
        <f t="shared" si="15"/>
        <v>0</v>
      </c>
      <c r="K95" s="141">
        <f t="shared" si="15"/>
        <v>0</v>
      </c>
    </row>
    <row r="96" spans="1:13" ht="38.25">
      <c r="A96" s="143"/>
      <c r="B96" s="193" t="s">
        <v>296</v>
      </c>
      <c r="C96" s="93" t="s">
        <v>14</v>
      </c>
      <c r="D96" s="93" t="s">
        <v>41</v>
      </c>
      <c r="E96" s="93" t="s">
        <v>297</v>
      </c>
      <c r="F96" s="93"/>
      <c r="G96" s="140">
        <f t="shared" si="5"/>
        <v>0</v>
      </c>
      <c r="H96" s="141">
        <f>H97</f>
        <v>0</v>
      </c>
      <c r="I96" s="141">
        <f t="shared" si="15"/>
        <v>0</v>
      </c>
      <c r="J96" s="141">
        <f t="shared" si="15"/>
        <v>0</v>
      </c>
      <c r="K96" s="141">
        <f t="shared" si="15"/>
        <v>0</v>
      </c>
    </row>
    <row r="97" spans="1:11" ht="25.5">
      <c r="A97" s="143"/>
      <c r="B97" s="92" t="s">
        <v>273</v>
      </c>
      <c r="C97" s="93" t="s">
        <v>14</v>
      </c>
      <c r="D97" s="93" t="s">
        <v>41</v>
      </c>
      <c r="E97" s="93" t="s">
        <v>298</v>
      </c>
      <c r="F97" s="93"/>
      <c r="G97" s="140">
        <f t="shared" si="5"/>
        <v>0</v>
      </c>
      <c r="H97" s="141">
        <f>H98</f>
        <v>0</v>
      </c>
      <c r="I97" s="141">
        <f t="shared" si="15"/>
        <v>0</v>
      </c>
      <c r="J97" s="141">
        <f t="shared" si="15"/>
        <v>0</v>
      </c>
      <c r="K97" s="141">
        <f t="shared" si="15"/>
        <v>0</v>
      </c>
    </row>
    <row r="98" spans="1:11">
      <c r="A98" s="143"/>
      <c r="B98" s="92" t="s">
        <v>71</v>
      </c>
      <c r="C98" s="93" t="s">
        <v>14</v>
      </c>
      <c r="D98" s="93" t="s">
        <v>41</v>
      </c>
      <c r="E98" s="93" t="s">
        <v>298</v>
      </c>
      <c r="F98" s="93" t="s">
        <v>72</v>
      </c>
      <c r="G98" s="140">
        <f t="shared" si="5"/>
        <v>0</v>
      </c>
      <c r="H98" s="141">
        <f>H99</f>
        <v>0</v>
      </c>
      <c r="I98" s="141">
        <f t="shared" si="15"/>
        <v>0</v>
      </c>
      <c r="J98" s="141">
        <f t="shared" si="15"/>
        <v>0</v>
      </c>
      <c r="K98" s="141">
        <f t="shared" si="15"/>
        <v>0</v>
      </c>
    </row>
    <row r="99" spans="1:11">
      <c r="A99" s="143"/>
      <c r="B99" s="92" t="s">
        <v>135</v>
      </c>
      <c r="C99" s="93" t="s">
        <v>14</v>
      </c>
      <c r="D99" s="93" t="s">
        <v>41</v>
      </c>
      <c r="E99" s="93" t="s">
        <v>298</v>
      </c>
      <c r="F99" s="93" t="s">
        <v>136</v>
      </c>
      <c r="G99" s="140">
        <f t="shared" si="5"/>
        <v>0</v>
      </c>
      <c r="H99" s="141">
        <f>'приложение 8.2.'!I1338</f>
        <v>0</v>
      </c>
      <c r="I99" s="141">
        <f>'приложение 8.2.'!J1338</f>
        <v>0</v>
      </c>
      <c r="J99" s="141">
        <f>'приложение 8.2.'!K1338</f>
        <v>0</v>
      </c>
      <c r="K99" s="141">
        <f>'приложение 8.2.'!L1338</f>
        <v>0</v>
      </c>
    </row>
    <row r="100" spans="1:11" ht="24.75" customHeight="1">
      <c r="A100" s="182"/>
      <c r="B100" s="181" t="s">
        <v>121</v>
      </c>
      <c r="C100" s="95" t="s">
        <v>14</v>
      </c>
      <c r="D100" s="95" t="s">
        <v>122</v>
      </c>
      <c r="E100" s="95"/>
      <c r="F100" s="95"/>
      <c r="G100" s="140">
        <f t="shared" si="5"/>
        <v>-1297.5</v>
      </c>
      <c r="H100" s="140">
        <f>H101+H113</f>
        <v>-1297.5</v>
      </c>
      <c r="I100" s="140">
        <f>I101+I113</f>
        <v>0</v>
      </c>
      <c r="J100" s="140">
        <f>J101+J113</f>
        <v>0</v>
      </c>
      <c r="K100" s="140">
        <f>K101+K113</f>
        <v>0</v>
      </c>
    </row>
    <row r="101" spans="1:11" ht="51">
      <c r="A101" s="138"/>
      <c r="B101" s="92" t="s">
        <v>127</v>
      </c>
      <c r="C101" s="93" t="s">
        <v>14</v>
      </c>
      <c r="D101" s="93" t="s">
        <v>122</v>
      </c>
      <c r="E101" s="93" t="s">
        <v>264</v>
      </c>
      <c r="F101" s="93"/>
      <c r="G101" s="140">
        <f t="shared" si="5"/>
        <v>0</v>
      </c>
      <c r="H101" s="141">
        <v>0</v>
      </c>
      <c r="I101" s="141">
        <f>I102</f>
        <v>0</v>
      </c>
      <c r="J101" s="141">
        <v>0</v>
      </c>
      <c r="K101" s="141">
        <v>0</v>
      </c>
    </row>
    <row r="102" spans="1:11" ht="25.5">
      <c r="A102" s="138"/>
      <c r="B102" s="92" t="s">
        <v>265</v>
      </c>
      <c r="C102" s="93" t="s">
        <v>14</v>
      </c>
      <c r="D102" s="93" t="s">
        <v>122</v>
      </c>
      <c r="E102" s="93" t="s">
        <v>266</v>
      </c>
      <c r="F102" s="93"/>
      <c r="G102" s="140">
        <f t="shared" si="5"/>
        <v>0</v>
      </c>
      <c r="H102" s="141">
        <f>H103+H108</f>
        <v>0</v>
      </c>
      <c r="I102" s="141">
        <f>I103+I108</f>
        <v>0</v>
      </c>
      <c r="J102" s="141">
        <f>J103+J108</f>
        <v>0</v>
      </c>
      <c r="K102" s="141">
        <f>K103+K108</f>
        <v>0</v>
      </c>
    </row>
    <row r="103" spans="1:11" ht="224.25" customHeight="1">
      <c r="A103" s="138"/>
      <c r="B103" s="94" t="s">
        <v>465</v>
      </c>
      <c r="C103" s="93" t="s">
        <v>14</v>
      </c>
      <c r="D103" s="93" t="s">
        <v>122</v>
      </c>
      <c r="E103" s="93" t="s">
        <v>267</v>
      </c>
      <c r="F103" s="93"/>
      <c r="G103" s="140">
        <f t="shared" si="5"/>
        <v>0</v>
      </c>
      <c r="H103" s="141">
        <f>H104+H106</f>
        <v>0</v>
      </c>
      <c r="I103" s="141">
        <f>I104+I106</f>
        <v>0</v>
      </c>
      <c r="J103" s="141">
        <f>J104+J106</f>
        <v>0</v>
      </c>
      <c r="K103" s="141">
        <f>K104+K106</f>
        <v>0</v>
      </c>
    </row>
    <row r="104" spans="1:11" ht="87.75" customHeight="1">
      <c r="A104" s="143"/>
      <c r="B104" s="92" t="s">
        <v>55</v>
      </c>
      <c r="C104" s="93" t="s">
        <v>14</v>
      </c>
      <c r="D104" s="93" t="s">
        <v>122</v>
      </c>
      <c r="E104" s="93" t="s">
        <v>267</v>
      </c>
      <c r="F104" s="93" t="s">
        <v>56</v>
      </c>
      <c r="G104" s="140">
        <f t="shared" si="5"/>
        <v>0</v>
      </c>
      <c r="H104" s="141">
        <f>H105</f>
        <v>0</v>
      </c>
      <c r="I104" s="141">
        <f>I105</f>
        <v>0</v>
      </c>
      <c r="J104" s="141">
        <f>J105</f>
        <v>0</v>
      </c>
      <c r="K104" s="141">
        <f>K105</f>
        <v>0</v>
      </c>
    </row>
    <row r="105" spans="1:11" ht="37.5" customHeight="1">
      <c r="A105" s="143"/>
      <c r="B105" s="92" t="s">
        <v>104</v>
      </c>
      <c r="C105" s="93" t="s">
        <v>14</v>
      </c>
      <c r="D105" s="93" t="s">
        <v>122</v>
      </c>
      <c r="E105" s="93" t="s">
        <v>267</v>
      </c>
      <c r="F105" s="93" t="s">
        <v>105</v>
      </c>
      <c r="G105" s="140">
        <f t="shared" si="5"/>
        <v>0</v>
      </c>
      <c r="H105" s="141">
        <f>'приложение 8.2.'!I137</f>
        <v>0</v>
      </c>
      <c r="I105" s="141">
        <f>'приложение 8.2.'!J137</f>
        <v>0</v>
      </c>
      <c r="J105" s="141">
        <f>'приложение 8.2.'!K137</f>
        <v>0</v>
      </c>
      <c r="K105" s="141">
        <f>'приложение 8.2.'!L137</f>
        <v>0</v>
      </c>
    </row>
    <row r="106" spans="1:11" ht="38.25">
      <c r="A106" s="143"/>
      <c r="B106" s="92" t="s">
        <v>86</v>
      </c>
      <c r="C106" s="93" t="s">
        <v>14</v>
      </c>
      <c r="D106" s="93" t="s">
        <v>122</v>
      </c>
      <c r="E106" s="93" t="s">
        <v>267</v>
      </c>
      <c r="F106" s="93" t="s">
        <v>57</v>
      </c>
      <c r="G106" s="140">
        <f t="shared" si="5"/>
        <v>0</v>
      </c>
      <c r="H106" s="141">
        <f>H107</f>
        <v>0</v>
      </c>
      <c r="I106" s="141">
        <f>I107</f>
        <v>0</v>
      </c>
      <c r="J106" s="141">
        <f>J107</f>
        <v>0</v>
      </c>
      <c r="K106" s="141">
        <f>K107</f>
        <v>0</v>
      </c>
    </row>
    <row r="107" spans="1:11" ht="38.25">
      <c r="A107" s="143"/>
      <c r="B107" s="92" t="s">
        <v>111</v>
      </c>
      <c r="C107" s="93" t="s">
        <v>14</v>
      </c>
      <c r="D107" s="93" t="s">
        <v>122</v>
      </c>
      <c r="E107" s="93" t="s">
        <v>267</v>
      </c>
      <c r="F107" s="93" t="s">
        <v>59</v>
      </c>
      <c r="G107" s="140">
        <f t="shared" si="5"/>
        <v>0</v>
      </c>
      <c r="H107" s="141">
        <f>'приложение 8.2.'!I142</f>
        <v>0</v>
      </c>
      <c r="I107" s="141">
        <f>'приложение 8.2.'!J142</f>
        <v>0</v>
      </c>
      <c r="J107" s="141">
        <f>'приложение 8.2.'!K142</f>
        <v>0</v>
      </c>
      <c r="K107" s="141">
        <f>'приложение 8.2.'!L142</f>
        <v>0</v>
      </c>
    </row>
    <row r="108" spans="1:11" ht="111.75" customHeight="1">
      <c r="A108" s="138"/>
      <c r="B108" s="94" t="s">
        <v>466</v>
      </c>
      <c r="C108" s="93" t="s">
        <v>14</v>
      </c>
      <c r="D108" s="194">
        <v>13</v>
      </c>
      <c r="E108" s="93" t="s">
        <v>268</v>
      </c>
      <c r="F108" s="93"/>
      <c r="G108" s="140">
        <f t="shared" si="5"/>
        <v>0</v>
      </c>
      <c r="H108" s="141">
        <f>H109+H111</f>
        <v>0</v>
      </c>
      <c r="I108" s="141">
        <f>I109+I111</f>
        <v>0</v>
      </c>
      <c r="J108" s="141">
        <f>J109+J111</f>
        <v>0</v>
      </c>
      <c r="K108" s="141">
        <f>K109+K111</f>
        <v>0</v>
      </c>
    </row>
    <row r="109" spans="1:11" ht="88.5" customHeight="1">
      <c r="A109" s="143"/>
      <c r="B109" s="92" t="s">
        <v>55</v>
      </c>
      <c r="C109" s="93" t="s">
        <v>14</v>
      </c>
      <c r="D109" s="194">
        <v>13</v>
      </c>
      <c r="E109" s="93" t="s">
        <v>268</v>
      </c>
      <c r="F109" s="93" t="s">
        <v>56</v>
      </c>
      <c r="G109" s="303">
        <f t="shared" si="5"/>
        <v>116</v>
      </c>
      <c r="H109" s="304">
        <f>H110</f>
        <v>0</v>
      </c>
      <c r="I109" s="304">
        <f>I110</f>
        <v>116</v>
      </c>
      <c r="J109" s="304">
        <f>J110</f>
        <v>0</v>
      </c>
      <c r="K109" s="304">
        <f>K110</f>
        <v>0</v>
      </c>
    </row>
    <row r="110" spans="1:11" ht="36.75" customHeight="1">
      <c r="A110" s="143"/>
      <c r="B110" s="92" t="s">
        <v>104</v>
      </c>
      <c r="C110" s="93" t="s">
        <v>14</v>
      </c>
      <c r="D110" s="194">
        <v>13</v>
      </c>
      <c r="E110" s="93" t="s">
        <v>268</v>
      </c>
      <c r="F110" s="93" t="s">
        <v>105</v>
      </c>
      <c r="G110" s="303">
        <f t="shared" si="5"/>
        <v>116</v>
      </c>
      <c r="H110" s="304">
        <f>'приложение 8.2.'!I147</f>
        <v>0</v>
      </c>
      <c r="I110" s="304">
        <f>'приложение 8.2.'!J147</f>
        <v>116</v>
      </c>
      <c r="J110" s="304">
        <f>'приложение 8.2.'!K147</f>
        <v>0</v>
      </c>
      <c r="K110" s="304">
        <f>'приложение 8.2.'!L147</f>
        <v>0</v>
      </c>
    </row>
    <row r="111" spans="1:11" ht="37.5" customHeight="1">
      <c r="A111" s="143"/>
      <c r="B111" s="92" t="s">
        <v>86</v>
      </c>
      <c r="C111" s="93" t="s">
        <v>14</v>
      </c>
      <c r="D111" s="194">
        <v>13</v>
      </c>
      <c r="E111" s="93" t="s">
        <v>268</v>
      </c>
      <c r="F111" s="93" t="s">
        <v>57</v>
      </c>
      <c r="G111" s="140">
        <f t="shared" si="5"/>
        <v>-116</v>
      </c>
      <c r="H111" s="141">
        <f>H112</f>
        <v>0</v>
      </c>
      <c r="I111" s="141">
        <f>I112</f>
        <v>-116</v>
      </c>
      <c r="J111" s="141">
        <f>J112</f>
        <v>0</v>
      </c>
      <c r="K111" s="141">
        <f>K112</f>
        <v>0</v>
      </c>
    </row>
    <row r="112" spans="1:11" ht="37.5" customHeight="1">
      <c r="A112" s="143"/>
      <c r="B112" s="92" t="s">
        <v>111</v>
      </c>
      <c r="C112" s="93" t="s">
        <v>14</v>
      </c>
      <c r="D112" s="194">
        <v>13</v>
      </c>
      <c r="E112" s="93" t="s">
        <v>268</v>
      </c>
      <c r="F112" s="93" t="s">
        <v>59</v>
      </c>
      <c r="G112" s="140">
        <f t="shared" si="5"/>
        <v>-116</v>
      </c>
      <c r="H112" s="141">
        <f>'приложение 8.2.'!I152</f>
        <v>0</v>
      </c>
      <c r="I112" s="141">
        <f>'приложение 8.2.'!J152</f>
        <v>-116</v>
      </c>
      <c r="J112" s="141">
        <f>'приложение 8.2.'!K152</f>
        <v>0</v>
      </c>
      <c r="K112" s="141">
        <f>'приложение 8.2.'!L152</f>
        <v>0</v>
      </c>
    </row>
    <row r="113" spans="1:11" ht="48.75" customHeight="1">
      <c r="A113" s="143"/>
      <c r="B113" s="92" t="s">
        <v>207</v>
      </c>
      <c r="C113" s="93" t="s">
        <v>14</v>
      </c>
      <c r="D113" s="93" t="s">
        <v>122</v>
      </c>
      <c r="E113" s="93" t="s">
        <v>250</v>
      </c>
      <c r="F113" s="93"/>
      <c r="G113" s="140">
        <f t="shared" si="5"/>
        <v>-1297.5</v>
      </c>
      <c r="H113" s="141">
        <f>H114+H118+H122</f>
        <v>-1297.5</v>
      </c>
      <c r="I113" s="141">
        <f>I114+I118+I122</f>
        <v>0</v>
      </c>
      <c r="J113" s="141">
        <f>J114+J118+J122</f>
        <v>0</v>
      </c>
      <c r="K113" s="141">
        <f>K114+K118+K122</f>
        <v>0</v>
      </c>
    </row>
    <row r="114" spans="1:11" ht="38.25">
      <c r="A114" s="143"/>
      <c r="B114" s="92" t="s">
        <v>251</v>
      </c>
      <c r="C114" s="93" t="s">
        <v>14</v>
      </c>
      <c r="D114" s="93" t="s">
        <v>122</v>
      </c>
      <c r="E114" s="93" t="s">
        <v>252</v>
      </c>
      <c r="F114" s="93"/>
      <c r="G114" s="140">
        <f t="shared" si="5"/>
        <v>0</v>
      </c>
      <c r="H114" s="141">
        <f>H115</f>
        <v>0</v>
      </c>
      <c r="I114" s="141">
        <f t="shared" ref="I114:K116" si="16">I115</f>
        <v>0</v>
      </c>
      <c r="J114" s="141">
        <f t="shared" si="16"/>
        <v>0</v>
      </c>
      <c r="K114" s="141">
        <f t="shared" si="16"/>
        <v>0</v>
      </c>
    </row>
    <row r="115" spans="1:11" ht="25.5">
      <c r="A115" s="143"/>
      <c r="B115" s="92" t="s">
        <v>273</v>
      </c>
      <c r="C115" s="93" t="s">
        <v>14</v>
      </c>
      <c r="D115" s="93" t="s">
        <v>122</v>
      </c>
      <c r="E115" s="93" t="s">
        <v>274</v>
      </c>
      <c r="F115" s="93"/>
      <c r="G115" s="140">
        <f t="shared" ref="G115:G181" si="17">SUM(H115:K115)</f>
        <v>0</v>
      </c>
      <c r="H115" s="141">
        <f>H116</f>
        <v>0</v>
      </c>
      <c r="I115" s="141">
        <f t="shared" si="16"/>
        <v>0</v>
      </c>
      <c r="J115" s="141">
        <f t="shared" si="16"/>
        <v>0</v>
      </c>
      <c r="K115" s="141">
        <f t="shared" si="16"/>
        <v>0</v>
      </c>
    </row>
    <row r="116" spans="1:11" ht="38.25">
      <c r="A116" s="143"/>
      <c r="B116" s="92" t="s">
        <v>86</v>
      </c>
      <c r="C116" s="93" t="s">
        <v>14</v>
      </c>
      <c r="D116" s="93" t="s">
        <v>122</v>
      </c>
      <c r="E116" s="93" t="s">
        <v>274</v>
      </c>
      <c r="F116" s="93" t="s">
        <v>57</v>
      </c>
      <c r="G116" s="140">
        <f t="shared" si="17"/>
        <v>0</v>
      </c>
      <c r="H116" s="141">
        <f>H117</f>
        <v>0</v>
      </c>
      <c r="I116" s="141">
        <f t="shared" si="16"/>
        <v>0</v>
      </c>
      <c r="J116" s="141">
        <f t="shared" si="16"/>
        <v>0</v>
      </c>
      <c r="K116" s="141">
        <f t="shared" si="16"/>
        <v>0</v>
      </c>
    </row>
    <row r="117" spans="1:11" ht="38.25">
      <c r="A117" s="143"/>
      <c r="B117" s="92" t="s">
        <v>111</v>
      </c>
      <c r="C117" s="93" t="s">
        <v>14</v>
      </c>
      <c r="D117" s="93" t="s">
        <v>122</v>
      </c>
      <c r="E117" s="93" t="s">
        <v>274</v>
      </c>
      <c r="F117" s="93" t="s">
        <v>59</v>
      </c>
      <c r="G117" s="140">
        <f t="shared" si="17"/>
        <v>0</v>
      </c>
      <c r="H117" s="141">
        <f>'приложение 8.2.'!I159</f>
        <v>0</v>
      </c>
      <c r="I117" s="141">
        <f>'приложение 8.2.'!J159</f>
        <v>0</v>
      </c>
      <c r="J117" s="141">
        <f>'приложение 8.2.'!K159</f>
        <v>0</v>
      </c>
      <c r="K117" s="141">
        <f>'приложение 8.2.'!L159</f>
        <v>0</v>
      </c>
    </row>
    <row r="118" spans="1:11" ht="38.25">
      <c r="A118" s="143"/>
      <c r="B118" s="92" t="s">
        <v>269</v>
      </c>
      <c r="C118" s="93" t="s">
        <v>14</v>
      </c>
      <c r="D118" s="93" t="s">
        <v>122</v>
      </c>
      <c r="E118" s="93" t="s">
        <v>270</v>
      </c>
      <c r="F118" s="93"/>
      <c r="G118" s="303">
        <f t="shared" si="17"/>
        <v>392.5</v>
      </c>
      <c r="H118" s="304">
        <f>H119</f>
        <v>392.5</v>
      </c>
      <c r="I118" s="304">
        <f t="shared" ref="I118:K120" si="18">I119</f>
        <v>0</v>
      </c>
      <c r="J118" s="304">
        <f t="shared" si="18"/>
        <v>0</v>
      </c>
      <c r="K118" s="304">
        <f t="shared" si="18"/>
        <v>0</v>
      </c>
    </row>
    <row r="119" spans="1:11" ht="25.5">
      <c r="A119" s="143"/>
      <c r="B119" s="92" t="s">
        <v>217</v>
      </c>
      <c r="C119" s="93" t="s">
        <v>14</v>
      </c>
      <c r="D119" s="93" t="s">
        <v>122</v>
      </c>
      <c r="E119" s="93" t="s">
        <v>540</v>
      </c>
      <c r="F119" s="93"/>
      <c r="G119" s="303">
        <f t="shared" si="17"/>
        <v>392.5</v>
      </c>
      <c r="H119" s="304">
        <f>H120</f>
        <v>392.5</v>
      </c>
      <c r="I119" s="304">
        <f t="shared" si="18"/>
        <v>0</v>
      </c>
      <c r="J119" s="304">
        <f t="shared" si="18"/>
        <v>0</v>
      </c>
      <c r="K119" s="304">
        <f t="shared" si="18"/>
        <v>0</v>
      </c>
    </row>
    <row r="120" spans="1:11" ht="38.25">
      <c r="A120" s="143"/>
      <c r="B120" s="92" t="s">
        <v>86</v>
      </c>
      <c r="C120" s="93" t="s">
        <v>14</v>
      </c>
      <c r="D120" s="93" t="s">
        <v>122</v>
      </c>
      <c r="E120" s="93" t="s">
        <v>540</v>
      </c>
      <c r="F120" s="93" t="s">
        <v>57</v>
      </c>
      <c r="G120" s="303">
        <f t="shared" si="17"/>
        <v>392.5</v>
      </c>
      <c r="H120" s="304">
        <f>H121</f>
        <v>392.5</v>
      </c>
      <c r="I120" s="304">
        <f t="shared" si="18"/>
        <v>0</v>
      </c>
      <c r="J120" s="304">
        <f t="shared" si="18"/>
        <v>0</v>
      </c>
      <c r="K120" s="304">
        <f t="shared" si="18"/>
        <v>0</v>
      </c>
    </row>
    <row r="121" spans="1:11" ht="38.25">
      <c r="A121" s="143"/>
      <c r="B121" s="92" t="s">
        <v>111</v>
      </c>
      <c r="C121" s="93" t="s">
        <v>14</v>
      </c>
      <c r="D121" s="93" t="s">
        <v>122</v>
      </c>
      <c r="E121" s="93" t="s">
        <v>540</v>
      </c>
      <c r="F121" s="93" t="s">
        <v>59</v>
      </c>
      <c r="G121" s="303">
        <f t="shared" si="17"/>
        <v>392.5</v>
      </c>
      <c r="H121" s="304">
        <f>'приложение 8.2.'!I164+'приложение 8.2.'!I72+'приложение 8.2.'!I1344</f>
        <v>392.5</v>
      </c>
      <c r="I121" s="304">
        <f>'приложение 8.2.'!J164+'приложение 8.2.'!J72+'приложение 8.2.'!J1344</f>
        <v>0</v>
      </c>
      <c r="J121" s="304">
        <f>'приложение 8.2.'!K164+'приложение 8.2.'!K72+'приложение 8.2.'!K1344</f>
        <v>0</v>
      </c>
      <c r="K121" s="304">
        <f>'приложение 8.2.'!L164+'приложение 8.2.'!L72+'приложение 8.2.'!L1344</f>
        <v>0</v>
      </c>
    </row>
    <row r="122" spans="1:11" ht="51">
      <c r="A122" s="143"/>
      <c r="B122" s="92" t="s">
        <v>271</v>
      </c>
      <c r="C122" s="93" t="s">
        <v>14</v>
      </c>
      <c r="D122" s="194">
        <v>13</v>
      </c>
      <c r="E122" s="93" t="s">
        <v>272</v>
      </c>
      <c r="F122" s="93"/>
      <c r="G122" s="140">
        <f t="shared" si="17"/>
        <v>-1690</v>
      </c>
      <c r="H122" s="141">
        <f>H123</f>
        <v>-1690</v>
      </c>
      <c r="I122" s="141">
        <f t="shared" ref="I122:K124" si="19">I123</f>
        <v>0</v>
      </c>
      <c r="J122" s="141">
        <f t="shared" si="19"/>
        <v>0</v>
      </c>
      <c r="K122" s="141">
        <f t="shared" si="19"/>
        <v>0</v>
      </c>
    </row>
    <row r="123" spans="1:11" ht="25.5">
      <c r="A123" s="143"/>
      <c r="B123" s="92" t="s">
        <v>217</v>
      </c>
      <c r="C123" s="93" t="s">
        <v>14</v>
      </c>
      <c r="D123" s="194">
        <v>13</v>
      </c>
      <c r="E123" s="93" t="s">
        <v>553</v>
      </c>
      <c r="F123" s="93"/>
      <c r="G123" s="140">
        <f t="shared" si="17"/>
        <v>-1690</v>
      </c>
      <c r="H123" s="141">
        <f>H124</f>
        <v>-1690</v>
      </c>
      <c r="I123" s="141">
        <f t="shared" si="19"/>
        <v>0</v>
      </c>
      <c r="J123" s="141">
        <f t="shared" si="19"/>
        <v>0</v>
      </c>
      <c r="K123" s="141">
        <f t="shared" si="19"/>
        <v>0</v>
      </c>
    </row>
    <row r="124" spans="1:11" ht="38.25">
      <c r="A124" s="143"/>
      <c r="B124" s="92" t="s">
        <v>86</v>
      </c>
      <c r="C124" s="93" t="s">
        <v>14</v>
      </c>
      <c r="D124" s="194">
        <v>13</v>
      </c>
      <c r="E124" s="93" t="s">
        <v>553</v>
      </c>
      <c r="F124" s="93" t="s">
        <v>57</v>
      </c>
      <c r="G124" s="140">
        <f t="shared" si="17"/>
        <v>-1690</v>
      </c>
      <c r="H124" s="141">
        <f>H125</f>
        <v>-1690</v>
      </c>
      <c r="I124" s="141">
        <f t="shared" si="19"/>
        <v>0</v>
      </c>
      <c r="J124" s="141">
        <f t="shared" si="19"/>
        <v>0</v>
      </c>
      <c r="K124" s="141">
        <f t="shared" si="19"/>
        <v>0</v>
      </c>
    </row>
    <row r="125" spans="1:11" ht="38.25">
      <c r="A125" s="143"/>
      <c r="B125" s="92" t="s">
        <v>111</v>
      </c>
      <c r="C125" s="93" t="s">
        <v>14</v>
      </c>
      <c r="D125" s="194">
        <v>13</v>
      </c>
      <c r="E125" s="93" t="s">
        <v>553</v>
      </c>
      <c r="F125" s="93" t="s">
        <v>59</v>
      </c>
      <c r="G125" s="140">
        <f t="shared" si="17"/>
        <v>-1690</v>
      </c>
      <c r="H125" s="141">
        <f>'приложение 8.2.'!I169</f>
        <v>-1690</v>
      </c>
      <c r="I125" s="141">
        <f>'приложение 8.2.'!J169</f>
        <v>0</v>
      </c>
      <c r="J125" s="141">
        <f>'приложение 8.2.'!K169</f>
        <v>0</v>
      </c>
      <c r="K125" s="141">
        <f>'приложение 8.2.'!L169</f>
        <v>0</v>
      </c>
    </row>
    <row r="126" spans="1:11" ht="25.5">
      <c r="A126" s="195"/>
      <c r="B126" s="196" t="s">
        <v>2</v>
      </c>
      <c r="C126" s="197" t="s">
        <v>17</v>
      </c>
      <c r="D126" s="197" t="s">
        <v>15</v>
      </c>
      <c r="E126" s="197"/>
      <c r="F126" s="197"/>
      <c r="G126" s="303">
        <f t="shared" si="17"/>
        <v>107</v>
      </c>
      <c r="H126" s="306">
        <f>H127+H138+H151</f>
        <v>107</v>
      </c>
      <c r="I126" s="306">
        <f>I127+I138+I151</f>
        <v>0</v>
      </c>
      <c r="J126" s="306">
        <f>J127+J138+J151</f>
        <v>0</v>
      </c>
      <c r="K126" s="306">
        <f>K127+K138+K151</f>
        <v>0</v>
      </c>
    </row>
    <row r="127" spans="1:11">
      <c r="A127" s="178"/>
      <c r="B127" s="181" t="s">
        <v>128</v>
      </c>
      <c r="C127" s="95" t="s">
        <v>17</v>
      </c>
      <c r="D127" s="95" t="s">
        <v>18</v>
      </c>
      <c r="E127" s="95"/>
      <c r="F127" s="95"/>
      <c r="G127" s="303">
        <f t="shared" si="17"/>
        <v>0</v>
      </c>
      <c r="H127" s="303">
        <f>H128</f>
        <v>0</v>
      </c>
      <c r="I127" s="303">
        <f t="shared" ref="I127:K128" si="20">I128</f>
        <v>0</v>
      </c>
      <c r="J127" s="303">
        <f t="shared" si="20"/>
        <v>0</v>
      </c>
      <c r="K127" s="303">
        <f t="shared" si="20"/>
        <v>0</v>
      </c>
    </row>
    <row r="128" spans="1:11" ht="51">
      <c r="A128" s="178"/>
      <c r="B128" s="92" t="s">
        <v>141</v>
      </c>
      <c r="C128" s="93" t="s">
        <v>17</v>
      </c>
      <c r="D128" s="93" t="s">
        <v>18</v>
      </c>
      <c r="E128" s="99" t="s">
        <v>250</v>
      </c>
      <c r="F128" s="95"/>
      <c r="G128" s="303">
        <f t="shared" si="17"/>
        <v>0</v>
      </c>
      <c r="H128" s="304">
        <f>H129</f>
        <v>0</v>
      </c>
      <c r="I128" s="304">
        <f t="shared" si="20"/>
        <v>0</v>
      </c>
      <c r="J128" s="304">
        <f t="shared" si="20"/>
        <v>0</v>
      </c>
      <c r="K128" s="304">
        <f t="shared" si="20"/>
        <v>0</v>
      </c>
    </row>
    <row r="129" spans="1:11" ht="38.25">
      <c r="A129" s="178"/>
      <c r="B129" s="92" t="s">
        <v>251</v>
      </c>
      <c r="C129" s="93" t="s">
        <v>17</v>
      </c>
      <c r="D129" s="93" t="s">
        <v>18</v>
      </c>
      <c r="E129" s="99" t="s">
        <v>252</v>
      </c>
      <c r="F129" s="95"/>
      <c r="G129" s="140">
        <f t="shared" si="17"/>
        <v>0</v>
      </c>
      <c r="H129" s="141">
        <f>H130+H133</f>
        <v>0</v>
      </c>
      <c r="I129" s="141">
        <f>I130+I133</f>
        <v>0</v>
      </c>
      <c r="J129" s="141">
        <f>J130+J133</f>
        <v>0</v>
      </c>
      <c r="K129" s="141">
        <f>K130+K133</f>
        <v>0</v>
      </c>
    </row>
    <row r="130" spans="1:11" s="189" customFormat="1" ht="336.75" customHeight="1">
      <c r="A130" s="198"/>
      <c r="B130" s="103" t="s">
        <v>467</v>
      </c>
      <c r="C130" s="101" t="s">
        <v>17</v>
      </c>
      <c r="D130" s="101" t="s">
        <v>18</v>
      </c>
      <c r="E130" s="123" t="s">
        <v>462</v>
      </c>
      <c r="F130" s="124"/>
      <c r="G130" s="131">
        <f>SUM(H130:K130)</f>
        <v>0</v>
      </c>
      <c r="H130" s="132">
        <f t="shared" ref="H130:K131" si="21">H131</f>
        <v>0</v>
      </c>
      <c r="I130" s="132">
        <f t="shared" si="21"/>
        <v>0</v>
      </c>
      <c r="J130" s="132">
        <f t="shared" si="21"/>
        <v>0</v>
      </c>
      <c r="K130" s="132">
        <f t="shared" si="21"/>
        <v>0</v>
      </c>
    </row>
    <row r="131" spans="1:11" s="136" customFormat="1" ht="86.25" customHeight="1">
      <c r="A131" s="134"/>
      <c r="B131" s="100" t="s">
        <v>55</v>
      </c>
      <c r="C131" s="101" t="s">
        <v>17</v>
      </c>
      <c r="D131" s="101" t="s">
        <v>18</v>
      </c>
      <c r="E131" s="123" t="s">
        <v>462</v>
      </c>
      <c r="F131" s="101" t="s">
        <v>56</v>
      </c>
      <c r="G131" s="131">
        <f>SUM(H131:K131)</f>
        <v>0</v>
      </c>
      <c r="H131" s="132">
        <f t="shared" si="21"/>
        <v>0</v>
      </c>
      <c r="I131" s="132">
        <f t="shared" si="21"/>
        <v>0</v>
      </c>
      <c r="J131" s="132">
        <f t="shared" si="21"/>
        <v>0</v>
      </c>
      <c r="K131" s="132">
        <f t="shared" si="21"/>
        <v>0</v>
      </c>
    </row>
    <row r="132" spans="1:11" s="136" customFormat="1" ht="38.25">
      <c r="A132" s="134"/>
      <c r="B132" s="100" t="s">
        <v>104</v>
      </c>
      <c r="C132" s="101" t="s">
        <v>17</v>
      </c>
      <c r="D132" s="101" t="s">
        <v>18</v>
      </c>
      <c r="E132" s="123" t="s">
        <v>462</v>
      </c>
      <c r="F132" s="101" t="s">
        <v>105</v>
      </c>
      <c r="G132" s="131">
        <f>SUM(H132:K132)</f>
        <v>0</v>
      </c>
      <c r="H132" s="132">
        <f>'приложение 8.2.'!I177</f>
        <v>0</v>
      </c>
      <c r="I132" s="132">
        <f>'приложение 8.2.'!J177</f>
        <v>0</v>
      </c>
      <c r="J132" s="132">
        <f>'приложение 8.2.'!K177</f>
        <v>0</v>
      </c>
      <c r="K132" s="132">
        <f>'приложение 8.2.'!L177</f>
        <v>0</v>
      </c>
    </row>
    <row r="133" spans="1:11" ht="337.5" customHeight="1">
      <c r="A133" s="178"/>
      <c r="B133" s="94" t="s">
        <v>468</v>
      </c>
      <c r="C133" s="93" t="s">
        <v>17</v>
      </c>
      <c r="D133" s="93" t="s">
        <v>18</v>
      </c>
      <c r="E133" s="99" t="s">
        <v>275</v>
      </c>
      <c r="F133" s="95"/>
      <c r="G133" s="140">
        <f t="shared" si="17"/>
        <v>0</v>
      </c>
      <c r="H133" s="141">
        <f>H134+H136</f>
        <v>0</v>
      </c>
      <c r="I133" s="141">
        <f>I134+I136</f>
        <v>0</v>
      </c>
      <c r="J133" s="141">
        <f>J134+J136</f>
        <v>0</v>
      </c>
      <c r="K133" s="141">
        <f>K134+K136</f>
        <v>0</v>
      </c>
    </row>
    <row r="134" spans="1:11" ht="87" customHeight="1">
      <c r="A134" s="143"/>
      <c r="B134" s="92" t="s">
        <v>55</v>
      </c>
      <c r="C134" s="93" t="s">
        <v>17</v>
      </c>
      <c r="D134" s="93" t="s">
        <v>18</v>
      </c>
      <c r="E134" s="99" t="s">
        <v>275</v>
      </c>
      <c r="F134" s="93" t="s">
        <v>56</v>
      </c>
      <c r="G134" s="303">
        <f t="shared" si="17"/>
        <v>129.1</v>
      </c>
      <c r="H134" s="304">
        <f>H135</f>
        <v>0</v>
      </c>
      <c r="I134" s="304">
        <f>I135</f>
        <v>129.1</v>
      </c>
      <c r="J134" s="304">
        <f>J135</f>
        <v>0</v>
      </c>
      <c r="K134" s="304">
        <f>K135</f>
        <v>0</v>
      </c>
    </row>
    <row r="135" spans="1:11" ht="38.25">
      <c r="A135" s="143"/>
      <c r="B135" s="92" t="s">
        <v>104</v>
      </c>
      <c r="C135" s="93" t="s">
        <v>17</v>
      </c>
      <c r="D135" s="93" t="s">
        <v>18</v>
      </c>
      <c r="E135" s="99" t="s">
        <v>275</v>
      </c>
      <c r="F135" s="93" t="s">
        <v>105</v>
      </c>
      <c r="G135" s="303">
        <f t="shared" si="17"/>
        <v>129.1</v>
      </c>
      <c r="H135" s="304">
        <f>'приложение 8.2.'!I183</f>
        <v>0</v>
      </c>
      <c r="I135" s="304">
        <f>'приложение 8.2.'!J183</f>
        <v>129.1</v>
      </c>
      <c r="J135" s="304">
        <f>'приложение 8.2.'!K183</f>
        <v>0</v>
      </c>
      <c r="K135" s="304">
        <f>'приложение 8.2.'!L183</f>
        <v>0</v>
      </c>
    </row>
    <row r="136" spans="1:11" ht="38.25">
      <c r="A136" s="143"/>
      <c r="B136" s="92" t="s">
        <v>86</v>
      </c>
      <c r="C136" s="93" t="s">
        <v>17</v>
      </c>
      <c r="D136" s="93" t="s">
        <v>18</v>
      </c>
      <c r="E136" s="99" t="s">
        <v>275</v>
      </c>
      <c r="F136" s="93" t="s">
        <v>57</v>
      </c>
      <c r="G136" s="140">
        <f t="shared" si="17"/>
        <v>-129.1</v>
      </c>
      <c r="H136" s="141">
        <f>H137</f>
        <v>0</v>
      </c>
      <c r="I136" s="141">
        <f>I137</f>
        <v>-129.1</v>
      </c>
      <c r="J136" s="141">
        <f>J137</f>
        <v>0</v>
      </c>
      <c r="K136" s="141">
        <f>K137</f>
        <v>0</v>
      </c>
    </row>
    <row r="137" spans="1:11" ht="38.25">
      <c r="A137" s="143"/>
      <c r="B137" s="92" t="s">
        <v>111</v>
      </c>
      <c r="C137" s="93" t="s">
        <v>17</v>
      </c>
      <c r="D137" s="93" t="s">
        <v>18</v>
      </c>
      <c r="E137" s="99" t="s">
        <v>275</v>
      </c>
      <c r="F137" s="93" t="s">
        <v>59</v>
      </c>
      <c r="G137" s="140">
        <f t="shared" si="17"/>
        <v>-129.1</v>
      </c>
      <c r="H137" s="141">
        <f>'приложение 8.2.'!I188</f>
        <v>0</v>
      </c>
      <c r="I137" s="141">
        <f>'приложение 8.2.'!J188</f>
        <v>-129.1</v>
      </c>
      <c r="J137" s="141">
        <f>'приложение 8.2.'!K188</f>
        <v>0</v>
      </c>
      <c r="K137" s="141">
        <f>'приложение 8.2.'!L188</f>
        <v>0</v>
      </c>
    </row>
    <row r="138" spans="1:11" ht="51">
      <c r="A138" s="182"/>
      <c r="B138" s="181" t="s">
        <v>276</v>
      </c>
      <c r="C138" s="95" t="s">
        <v>17</v>
      </c>
      <c r="D138" s="95" t="s">
        <v>21</v>
      </c>
      <c r="E138" s="95"/>
      <c r="F138" s="95"/>
      <c r="G138" s="303">
        <f t="shared" si="17"/>
        <v>107</v>
      </c>
      <c r="H138" s="303">
        <f>H139</f>
        <v>107</v>
      </c>
      <c r="I138" s="303">
        <f>I139</f>
        <v>0</v>
      </c>
      <c r="J138" s="303">
        <f>J139</f>
        <v>0</v>
      </c>
      <c r="K138" s="303">
        <f>K139</f>
        <v>0</v>
      </c>
    </row>
    <row r="139" spans="1:11" ht="76.5">
      <c r="A139" s="143"/>
      <c r="B139" s="92" t="s">
        <v>93</v>
      </c>
      <c r="C139" s="93" t="s">
        <v>17</v>
      </c>
      <c r="D139" s="93" t="s">
        <v>21</v>
      </c>
      <c r="E139" s="93" t="s">
        <v>277</v>
      </c>
      <c r="F139" s="93"/>
      <c r="G139" s="303">
        <f t="shared" si="17"/>
        <v>107</v>
      </c>
      <c r="H139" s="304">
        <f>H140</f>
        <v>107</v>
      </c>
      <c r="I139" s="304">
        <f t="shared" ref="I139:K140" si="22">I140</f>
        <v>0</v>
      </c>
      <c r="J139" s="304">
        <f t="shared" si="22"/>
        <v>0</v>
      </c>
      <c r="K139" s="304">
        <f t="shared" si="22"/>
        <v>0</v>
      </c>
    </row>
    <row r="140" spans="1:11" ht="63.75">
      <c r="A140" s="143"/>
      <c r="B140" s="92" t="s">
        <v>278</v>
      </c>
      <c r="C140" s="93" t="s">
        <v>17</v>
      </c>
      <c r="D140" s="93" t="s">
        <v>21</v>
      </c>
      <c r="E140" s="93" t="s">
        <v>279</v>
      </c>
      <c r="F140" s="93"/>
      <c r="G140" s="303">
        <f t="shared" si="17"/>
        <v>107</v>
      </c>
      <c r="H140" s="304">
        <f>H141+H148</f>
        <v>107</v>
      </c>
      <c r="I140" s="304">
        <f t="shared" si="22"/>
        <v>0</v>
      </c>
      <c r="J140" s="304">
        <f t="shared" si="22"/>
        <v>0</v>
      </c>
      <c r="K140" s="304">
        <f t="shared" si="22"/>
        <v>0</v>
      </c>
    </row>
    <row r="141" spans="1:11" ht="38.25">
      <c r="A141" s="143"/>
      <c r="B141" s="92" t="s">
        <v>200</v>
      </c>
      <c r="C141" s="93" t="s">
        <v>17</v>
      </c>
      <c r="D141" s="93" t="s">
        <v>21</v>
      </c>
      <c r="E141" s="93" t="s">
        <v>280</v>
      </c>
      <c r="F141" s="93"/>
      <c r="G141" s="303">
        <f t="shared" si="17"/>
        <v>107</v>
      </c>
      <c r="H141" s="304">
        <f>H142+H144+H146</f>
        <v>107</v>
      </c>
      <c r="I141" s="304">
        <f>I142+I144+I146</f>
        <v>0</v>
      </c>
      <c r="J141" s="304">
        <f>J142+J144+J146</f>
        <v>0</v>
      </c>
      <c r="K141" s="304">
        <f>K142+K144+K146</f>
        <v>0</v>
      </c>
    </row>
    <row r="142" spans="1:11" ht="89.25">
      <c r="A142" s="143"/>
      <c r="B142" s="92" t="s">
        <v>55</v>
      </c>
      <c r="C142" s="93" t="s">
        <v>17</v>
      </c>
      <c r="D142" s="93" t="s">
        <v>21</v>
      </c>
      <c r="E142" s="93" t="s">
        <v>280</v>
      </c>
      <c r="F142" s="93" t="s">
        <v>56</v>
      </c>
      <c r="G142" s="303">
        <f t="shared" si="17"/>
        <v>0</v>
      </c>
      <c r="H142" s="304">
        <f>H143</f>
        <v>0</v>
      </c>
      <c r="I142" s="304">
        <f>I143</f>
        <v>0</v>
      </c>
      <c r="J142" s="304">
        <f>J143</f>
        <v>0</v>
      </c>
      <c r="K142" s="304">
        <f>K143</f>
        <v>0</v>
      </c>
    </row>
    <row r="143" spans="1:11" ht="25.5">
      <c r="A143" s="143"/>
      <c r="B143" s="92" t="s">
        <v>67</v>
      </c>
      <c r="C143" s="93" t="s">
        <v>17</v>
      </c>
      <c r="D143" s="93" t="s">
        <v>21</v>
      </c>
      <c r="E143" s="93" t="s">
        <v>280</v>
      </c>
      <c r="F143" s="93" t="s">
        <v>68</v>
      </c>
      <c r="G143" s="303">
        <f t="shared" si="17"/>
        <v>0</v>
      </c>
      <c r="H143" s="304">
        <f>'приложение 8.2.'!I196</f>
        <v>0</v>
      </c>
      <c r="I143" s="304">
        <f>'приложение 8.2.'!J196</f>
        <v>0</v>
      </c>
      <c r="J143" s="304">
        <f>'приложение 8.2.'!K196</f>
        <v>0</v>
      </c>
      <c r="K143" s="304">
        <f>'приложение 8.2.'!L196</f>
        <v>0</v>
      </c>
    </row>
    <row r="144" spans="1:11" ht="38.25">
      <c r="A144" s="143"/>
      <c r="B144" s="92" t="s">
        <v>86</v>
      </c>
      <c r="C144" s="93" t="s">
        <v>17</v>
      </c>
      <c r="D144" s="93" t="s">
        <v>21</v>
      </c>
      <c r="E144" s="93" t="s">
        <v>280</v>
      </c>
      <c r="F144" s="93" t="s">
        <v>57</v>
      </c>
      <c r="G144" s="303">
        <f t="shared" si="17"/>
        <v>107</v>
      </c>
      <c r="H144" s="304">
        <f>H145</f>
        <v>107</v>
      </c>
      <c r="I144" s="304">
        <f>I145</f>
        <v>0</v>
      </c>
      <c r="J144" s="304">
        <f>J145</f>
        <v>0</v>
      </c>
      <c r="K144" s="304">
        <f>K145</f>
        <v>0</v>
      </c>
    </row>
    <row r="145" spans="1:11" ht="38.25">
      <c r="A145" s="143"/>
      <c r="B145" s="92" t="s">
        <v>111</v>
      </c>
      <c r="C145" s="93" t="s">
        <v>17</v>
      </c>
      <c r="D145" s="93" t="s">
        <v>21</v>
      </c>
      <c r="E145" s="93" t="s">
        <v>280</v>
      </c>
      <c r="F145" s="93" t="s">
        <v>59</v>
      </c>
      <c r="G145" s="303">
        <f t="shared" si="17"/>
        <v>107</v>
      </c>
      <c r="H145" s="304">
        <f>'приложение 8.2.'!I201</f>
        <v>107</v>
      </c>
      <c r="I145" s="304">
        <f>'приложение 8.2.'!J201</f>
        <v>0</v>
      </c>
      <c r="J145" s="304">
        <f>'приложение 8.2.'!K201</f>
        <v>0</v>
      </c>
      <c r="K145" s="304">
        <f>'приложение 8.2.'!L201</f>
        <v>0</v>
      </c>
    </row>
    <row r="146" spans="1:11">
      <c r="A146" s="143"/>
      <c r="B146" s="96" t="s">
        <v>71</v>
      </c>
      <c r="C146" s="93" t="s">
        <v>17</v>
      </c>
      <c r="D146" s="93" t="s">
        <v>21</v>
      </c>
      <c r="E146" s="93" t="s">
        <v>280</v>
      </c>
      <c r="F146" s="93" t="s">
        <v>72</v>
      </c>
      <c r="G146" s="140">
        <f t="shared" si="17"/>
        <v>0</v>
      </c>
      <c r="H146" s="141">
        <f>H147</f>
        <v>0</v>
      </c>
      <c r="I146" s="141">
        <f>I147</f>
        <v>0</v>
      </c>
      <c r="J146" s="141">
        <f>J147</f>
        <v>0</v>
      </c>
      <c r="K146" s="141">
        <f>K147</f>
        <v>0</v>
      </c>
    </row>
    <row r="147" spans="1:11" ht="25.5">
      <c r="A147" s="143"/>
      <c r="B147" s="96" t="s">
        <v>73</v>
      </c>
      <c r="C147" s="93" t="s">
        <v>17</v>
      </c>
      <c r="D147" s="93" t="s">
        <v>21</v>
      </c>
      <c r="E147" s="93" t="s">
        <v>280</v>
      </c>
      <c r="F147" s="93" t="s">
        <v>74</v>
      </c>
      <c r="G147" s="140">
        <f t="shared" si="17"/>
        <v>0</v>
      </c>
      <c r="H147" s="141">
        <f>'приложение 8.2.'!I205</f>
        <v>0</v>
      </c>
      <c r="I147" s="141">
        <f>'приложение 8.2.'!J205</f>
        <v>0</v>
      </c>
      <c r="J147" s="141">
        <f>'приложение 8.2.'!K205</f>
        <v>0</v>
      </c>
      <c r="K147" s="141">
        <f>'приложение 8.2.'!L205</f>
        <v>0</v>
      </c>
    </row>
    <row r="148" spans="1:11" ht="25.5">
      <c r="A148" s="143"/>
      <c r="B148" s="92" t="s">
        <v>217</v>
      </c>
      <c r="C148" s="93" t="s">
        <v>17</v>
      </c>
      <c r="D148" s="93" t="s">
        <v>21</v>
      </c>
      <c r="E148" s="93" t="s">
        <v>554</v>
      </c>
      <c r="F148" s="93"/>
      <c r="G148" s="140">
        <f t="shared" si="17"/>
        <v>0</v>
      </c>
      <c r="H148" s="141">
        <f>H149</f>
        <v>0</v>
      </c>
      <c r="I148" s="141">
        <f t="shared" ref="I148:K149" si="23">I149</f>
        <v>0</v>
      </c>
      <c r="J148" s="141">
        <f t="shared" si="23"/>
        <v>0</v>
      </c>
      <c r="K148" s="141">
        <f t="shared" si="23"/>
        <v>0</v>
      </c>
    </row>
    <row r="149" spans="1:11" ht="38.25">
      <c r="A149" s="143"/>
      <c r="B149" s="92" t="s">
        <v>86</v>
      </c>
      <c r="C149" s="93" t="s">
        <v>17</v>
      </c>
      <c r="D149" s="93" t="s">
        <v>21</v>
      </c>
      <c r="E149" s="93" t="s">
        <v>554</v>
      </c>
      <c r="F149" s="93" t="s">
        <v>57</v>
      </c>
      <c r="G149" s="140">
        <f t="shared" si="17"/>
        <v>0</v>
      </c>
      <c r="H149" s="141">
        <f>H150</f>
        <v>0</v>
      </c>
      <c r="I149" s="141">
        <f t="shared" si="23"/>
        <v>0</v>
      </c>
      <c r="J149" s="141">
        <f t="shared" si="23"/>
        <v>0</v>
      </c>
      <c r="K149" s="141">
        <f t="shared" si="23"/>
        <v>0</v>
      </c>
    </row>
    <row r="150" spans="1:11" ht="38.25">
      <c r="A150" s="143"/>
      <c r="B150" s="92" t="s">
        <v>111</v>
      </c>
      <c r="C150" s="93" t="s">
        <v>17</v>
      </c>
      <c r="D150" s="93" t="s">
        <v>21</v>
      </c>
      <c r="E150" s="93" t="s">
        <v>554</v>
      </c>
      <c r="F150" s="93" t="s">
        <v>59</v>
      </c>
      <c r="G150" s="140">
        <f t="shared" si="17"/>
        <v>0</v>
      </c>
      <c r="H150" s="141">
        <f>'приложение 8.2.'!I210</f>
        <v>0</v>
      </c>
      <c r="I150" s="141">
        <f>'приложение 8.2.'!J210</f>
        <v>0</v>
      </c>
      <c r="J150" s="141">
        <f>'приложение 8.2.'!K210</f>
        <v>0</v>
      </c>
      <c r="K150" s="141">
        <f>'приложение 8.2.'!L210</f>
        <v>0</v>
      </c>
    </row>
    <row r="151" spans="1:11" ht="38.25">
      <c r="A151" s="182"/>
      <c r="B151" s="181" t="s">
        <v>45</v>
      </c>
      <c r="C151" s="95" t="s">
        <v>17</v>
      </c>
      <c r="D151" s="95" t="s">
        <v>39</v>
      </c>
      <c r="E151" s="95"/>
      <c r="F151" s="95"/>
      <c r="G151" s="140">
        <f t="shared" si="17"/>
        <v>0</v>
      </c>
      <c r="H151" s="140">
        <f>H152+H181</f>
        <v>0</v>
      </c>
      <c r="I151" s="140">
        <f>I152+I181</f>
        <v>0</v>
      </c>
      <c r="J151" s="140">
        <f>J152+J181</f>
        <v>0</v>
      </c>
      <c r="K151" s="140">
        <f>K152+K181</f>
        <v>0</v>
      </c>
    </row>
    <row r="152" spans="1:11" ht="51">
      <c r="A152" s="143"/>
      <c r="B152" s="92" t="s">
        <v>127</v>
      </c>
      <c r="C152" s="93" t="s">
        <v>17</v>
      </c>
      <c r="D152" s="93" t="s">
        <v>39</v>
      </c>
      <c r="E152" s="93" t="s">
        <v>264</v>
      </c>
      <c r="F152" s="93"/>
      <c r="G152" s="140">
        <f t="shared" si="17"/>
        <v>0</v>
      </c>
      <c r="H152" s="141">
        <f>H153+H171+H176</f>
        <v>0</v>
      </c>
      <c r="I152" s="141">
        <f>I153+I171</f>
        <v>0</v>
      </c>
      <c r="J152" s="141">
        <f>J153+J171</f>
        <v>0</v>
      </c>
      <c r="K152" s="141">
        <f>K153+K171</f>
        <v>0</v>
      </c>
    </row>
    <row r="153" spans="1:11" ht="25.5">
      <c r="A153" s="138"/>
      <c r="B153" s="92" t="s">
        <v>265</v>
      </c>
      <c r="C153" s="93" t="s">
        <v>17</v>
      </c>
      <c r="D153" s="93" t="s">
        <v>39</v>
      </c>
      <c r="E153" s="93" t="s">
        <v>266</v>
      </c>
      <c r="F153" s="93"/>
      <c r="G153" s="140">
        <f t="shared" si="17"/>
        <v>0</v>
      </c>
      <c r="H153" s="141">
        <f>H154+H157+H160+H163+H166</f>
        <v>0</v>
      </c>
      <c r="I153" s="141">
        <f>I154+I157+I160+I166</f>
        <v>0</v>
      </c>
      <c r="J153" s="141">
        <f>J154+J157+J160+J166</f>
        <v>0</v>
      </c>
      <c r="K153" s="141">
        <f>K154+K157+K160+K166</f>
        <v>0</v>
      </c>
    </row>
    <row r="154" spans="1:11" ht="198.75" customHeight="1">
      <c r="A154" s="138"/>
      <c r="B154" s="94" t="s">
        <v>469</v>
      </c>
      <c r="C154" s="93" t="s">
        <v>17</v>
      </c>
      <c r="D154" s="93" t="s">
        <v>39</v>
      </c>
      <c r="E154" s="93" t="s">
        <v>281</v>
      </c>
      <c r="F154" s="93"/>
      <c r="G154" s="140">
        <f t="shared" si="17"/>
        <v>0</v>
      </c>
      <c r="H154" s="141">
        <f>H155</f>
        <v>0</v>
      </c>
      <c r="I154" s="141">
        <f t="shared" ref="I154:K155" si="24">I155</f>
        <v>0</v>
      </c>
      <c r="J154" s="141">
        <f t="shared" si="24"/>
        <v>0</v>
      </c>
      <c r="K154" s="141">
        <f t="shared" si="24"/>
        <v>0</v>
      </c>
    </row>
    <row r="155" spans="1:11" ht="89.25">
      <c r="A155" s="143"/>
      <c r="B155" s="92" t="s">
        <v>55</v>
      </c>
      <c r="C155" s="93" t="s">
        <v>17</v>
      </c>
      <c r="D155" s="93" t="s">
        <v>39</v>
      </c>
      <c r="E155" s="93" t="s">
        <v>281</v>
      </c>
      <c r="F155" s="93" t="s">
        <v>56</v>
      </c>
      <c r="G155" s="140">
        <f t="shared" si="17"/>
        <v>0</v>
      </c>
      <c r="H155" s="141">
        <f>H156</f>
        <v>0</v>
      </c>
      <c r="I155" s="141">
        <f t="shared" si="24"/>
        <v>0</v>
      </c>
      <c r="J155" s="141">
        <f t="shared" si="24"/>
        <v>0</v>
      </c>
      <c r="K155" s="141">
        <f t="shared" si="24"/>
        <v>0</v>
      </c>
    </row>
    <row r="156" spans="1:11" ht="38.25">
      <c r="A156" s="143"/>
      <c r="B156" s="92" t="s">
        <v>104</v>
      </c>
      <c r="C156" s="93" t="s">
        <v>17</v>
      </c>
      <c r="D156" s="93" t="s">
        <v>39</v>
      </c>
      <c r="E156" s="93" t="s">
        <v>281</v>
      </c>
      <c r="F156" s="93" t="s">
        <v>105</v>
      </c>
      <c r="G156" s="140">
        <f t="shared" si="17"/>
        <v>0</v>
      </c>
      <c r="H156" s="141">
        <f>'приложение 8.2.'!I217</f>
        <v>0</v>
      </c>
      <c r="I156" s="141">
        <f>'приложение 8.2.'!J217</f>
        <v>0</v>
      </c>
      <c r="J156" s="141">
        <f>'приложение 8.2.'!K217</f>
        <v>0</v>
      </c>
      <c r="K156" s="141">
        <f>'приложение 8.2.'!L217</f>
        <v>0</v>
      </c>
    </row>
    <row r="157" spans="1:11" ht="225" customHeight="1">
      <c r="A157" s="143"/>
      <c r="B157" s="94" t="s">
        <v>470</v>
      </c>
      <c r="C157" s="93" t="s">
        <v>17</v>
      </c>
      <c r="D157" s="93" t="s">
        <v>39</v>
      </c>
      <c r="E157" s="93" t="s">
        <v>282</v>
      </c>
      <c r="F157" s="93"/>
      <c r="G157" s="140">
        <f t="shared" si="17"/>
        <v>0</v>
      </c>
      <c r="H157" s="141">
        <f>H158</f>
        <v>0</v>
      </c>
      <c r="I157" s="141">
        <f t="shared" ref="I157:K158" si="25">I158</f>
        <v>0</v>
      </c>
      <c r="J157" s="141">
        <f t="shared" si="25"/>
        <v>0</v>
      </c>
      <c r="K157" s="141">
        <f t="shared" si="25"/>
        <v>0</v>
      </c>
    </row>
    <row r="158" spans="1:11" ht="89.25">
      <c r="A158" s="143"/>
      <c r="B158" s="92" t="s">
        <v>55</v>
      </c>
      <c r="C158" s="93" t="s">
        <v>17</v>
      </c>
      <c r="D158" s="93" t="s">
        <v>39</v>
      </c>
      <c r="E158" s="93" t="s">
        <v>282</v>
      </c>
      <c r="F158" s="93" t="s">
        <v>56</v>
      </c>
      <c r="G158" s="140">
        <f t="shared" si="17"/>
        <v>0</v>
      </c>
      <c r="H158" s="141">
        <f>H159</f>
        <v>0</v>
      </c>
      <c r="I158" s="141">
        <f t="shared" si="25"/>
        <v>0</v>
      </c>
      <c r="J158" s="141">
        <f t="shared" si="25"/>
        <v>0</v>
      </c>
      <c r="K158" s="141">
        <f t="shared" si="25"/>
        <v>0</v>
      </c>
    </row>
    <row r="159" spans="1:11" ht="38.25">
      <c r="A159" s="143"/>
      <c r="B159" s="92" t="s">
        <v>104</v>
      </c>
      <c r="C159" s="93" t="s">
        <v>17</v>
      </c>
      <c r="D159" s="93" t="s">
        <v>39</v>
      </c>
      <c r="E159" s="93" t="s">
        <v>282</v>
      </c>
      <c r="F159" s="93" t="s">
        <v>105</v>
      </c>
      <c r="G159" s="140">
        <f t="shared" si="17"/>
        <v>0</v>
      </c>
      <c r="H159" s="141">
        <f>'приложение 8.2.'!I221</f>
        <v>0</v>
      </c>
      <c r="I159" s="141">
        <f>'приложение 8.2.'!J221</f>
        <v>0</v>
      </c>
      <c r="J159" s="141">
        <f>'приложение 8.2.'!K221</f>
        <v>0</v>
      </c>
      <c r="K159" s="141">
        <f>'приложение 8.2.'!L221</f>
        <v>0</v>
      </c>
    </row>
    <row r="160" spans="1:11" ht="276" customHeight="1">
      <c r="A160" s="143"/>
      <c r="B160" s="92" t="s">
        <v>471</v>
      </c>
      <c r="C160" s="93" t="s">
        <v>17</v>
      </c>
      <c r="D160" s="93" t="s">
        <v>39</v>
      </c>
      <c r="E160" s="93" t="s">
        <v>283</v>
      </c>
      <c r="F160" s="93"/>
      <c r="G160" s="140">
        <f t="shared" si="17"/>
        <v>0</v>
      </c>
      <c r="H160" s="141">
        <f>H161</f>
        <v>0</v>
      </c>
      <c r="I160" s="141">
        <f t="shared" ref="I160:K161" si="26">I161</f>
        <v>0</v>
      </c>
      <c r="J160" s="141">
        <f t="shared" si="26"/>
        <v>0</v>
      </c>
      <c r="K160" s="141">
        <f t="shared" si="26"/>
        <v>0</v>
      </c>
    </row>
    <row r="161" spans="1:11" ht="38.25">
      <c r="A161" s="143"/>
      <c r="B161" s="92" t="s">
        <v>86</v>
      </c>
      <c r="C161" s="93" t="s">
        <v>17</v>
      </c>
      <c r="D161" s="93" t="s">
        <v>39</v>
      </c>
      <c r="E161" s="93" t="s">
        <v>283</v>
      </c>
      <c r="F161" s="93" t="s">
        <v>57</v>
      </c>
      <c r="G161" s="140">
        <f t="shared" si="17"/>
        <v>0</v>
      </c>
      <c r="H161" s="141">
        <f>H162</f>
        <v>0</v>
      </c>
      <c r="I161" s="141">
        <f t="shared" si="26"/>
        <v>0</v>
      </c>
      <c r="J161" s="141">
        <f t="shared" si="26"/>
        <v>0</v>
      </c>
      <c r="K161" s="141">
        <f t="shared" si="26"/>
        <v>0</v>
      </c>
    </row>
    <row r="162" spans="1:11" ht="38.25">
      <c r="A162" s="143"/>
      <c r="B162" s="92" t="s">
        <v>111</v>
      </c>
      <c r="C162" s="93" t="s">
        <v>17</v>
      </c>
      <c r="D162" s="93" t="s">
        <v>39</v>
      </c>
      <c r="E162" s="93" t="s">
        <v>283</v>
      </c>
      <c r="F162" s="93" t="s">
        <v>59</v>
      </c>
      <c r="G162" s="140">
        <f t="shared" si="17"/>
        <v>0</v>
      </c>
      <c r="H162" s="141">
        <f>'приложение 8.2.'!I225</f>
        <v>0</v>
      </c>
      <c r="I162" s="141">
        <f>'приложение 8.2.'!J225</f>
        <v>0</v>
      </c>
      <c r="J162" s="141">
        <f>'приложение 8.2.'!K225</f>
        <v>0</v>
      </c>
      <c r="K162" s="141">
        <f>'приложение 8.2.'!L225</f>
        <v>0</v>
      </c>
    </row>
    <row r="163" spans="1:11" ht="300.75" customHeight="1">
      <c r="A163" s="138"/>
      <c r="B163" s="92" t="s">
        <v>472</v>
      </c>
      <c r="C163" s="93" t="s">
        <v>17</v>
      </c>
      <c r="D163" s="93" t="s">
        <v>39</v>
      </c>
      <c r="E163" s="93" t="s">
        <v>284</v>
      </c>
      <c r="F163" s="93"/>
      <c r="G163" s="140">
        <f t="shared" si="17"/>
        <v>0</v>
      </c>
      <c r="H163" s="141">
        <f>H164</f>
        <v>0</v>
      </c>
      <c r="I163" s="141">
        <f t="shared" ref="I163:K164" si="27">I164</f>
        <v>0</v>
      </c>
      <c r="J163" s="141">
        <f t="shared" si="27"/>
        <v>0</v>
      </c>
      <c r="K163" s="141">
        <f t="shared" si="27"/>
        <v>0</v>
      </c>
    </row>
    <row r="164" spans="1:11" ht="38.25">
      <c r="A164" s="143"/>
      <c r="B164" s="92" t="s">
        <v>86</v>
      </c>
      <c r="C164" s="93" t="s">
        <v>17</v>
      </c>
      <c r="D164" s="93" t="s">
        <v>39</v>
      </c>
      <c r="E164" s="93" t="s">
        <v>284</v>
      </c>
      <c r="F164" s="93" t="s">
        <v>57</v>
      </c>
      <c r="G164" s="140">
        <f t="shared" si="17"/>
        <v>0</v>
      </c>
      <c r="H164" s="141">
        <f>H165</f>
        <v>0</v>
      </c>
      <c r="I164" s="141">
        <f t="shared" si="27"/>
        <v>0</v>
      </c>
      <c r="J164" s="141">
        <f t="shared" si="27"/>
        <v>0</v>
      </c>
      <c r="K164" s="141">
        <f t="shared" si="27"/>
        <v>0</v>
      </c>
    </row>
    <row r="165" spans="1:11" ht="38.25">
      <c r="A165" s="143"/>
      <c r="B165" s="92" t="s">
        <v>111</v>
      </c>
      <c r="C165" s="93" t="s">
        <v>17</v>
      </c>
      <c r="D165" s="93" t="s">
        <v>39</v>
      </c>
      <c r="E165" s="93" t="s">
        <v>284</v>
      </c>
      <c r="F165" s="93" t="s">
        <v>59</v>
      </c>
      <c r="G165" s="140">
        <f t="shared" si="17"/>
        <v>0</v>
      </c>
      <c r="H165" s="141">
        <f>'приложение 8.2.'!I229</f>
        <v>0</v>
      </c>
      <c r="I165" s="141">
        <f>'приложение 8.2.'!J229</f>
        <v>0</v>
      </c>
      <c r="J165" s="141">
        <f>'приложение 8.2.'!K229</f>
        <v>0</v>
      </c>
      <c r="K165" s="141">
        <f>'приложение 8.2.'!L229</f>
        <v>0</v>
      </c>
    </row>
    <row r="166" spans="1:11" ht="25.5">
      <c r="A166" s="138"/>
      <c r="B166" s="92" t="s">
        <v>217</v>
      </c>
      <c r="C166" s="93" t="s">
        <v>17</v>
      </c>
      <c r="D166" s="93" t="s">
        <v>39</v>
      </c>
      <c r="E166" s="93" t="s">
        <v>548</v>
      </c>
      <c r="F166" s="93"/>
      <c r="G166" s="140">
        <f t="shared" si="17"/>
        <v>0</v>
      </c>
      <c r="H166" s="141">
        <f>H169+H168</f>
        <v>0</v>
      </c>
      <c r="I166" s="141">
        <f>I169</f>
        <v>0</v>
      </c>
      <c r="J166" s="141">
        <f>J169</f>
        <v>0</v>
      </c>
      <c r="K166" s="141">
        <f>K169</f>
        <v>0</v>
      </c>
    </row>
    <row r="167" spans="1:11" ht="38.25">
      <c r="A167" s="143"/>
      <c r="B167" s="92" t="s">
        <v>86</v>
      </c>
      <c r="C167" s="93" t="s">
        <v>17</v>
      </c>
      <c r="D167" s="93" t="s">
        <v>39</v>
      </c>
      <c r="E167" s="93" t="s">
        <v>284</v>
      </c>
      <c r="F167" s="93" t="s">
        <v>57</v>
      </c>
      <c r="G167" s="140">
        <f>SUM(H167:K167)</f>
        <v>0</v>
      </c>
      <c r="H167" s="141">
        <f>H168</f>
        <v>0</v>
      </c>
      <c r="I167" s="141">
        <f>I168</f>
        <v>0</v>
      </c>
      <c r="J167" s="141">
        <f>J168</f>
        <v>0</v>
      </c>
      <c r="K167" s="141">
        <f>K168</f>
        <v>0</v>
      </c>
    </row>
    <row r="168" spans="1:11" ht="38.25">
      <c r="A168" s="143"/>
      <c r="B168" s="92" t="s">
        <v>111</v>
      </c>
      <c r="C168" s="93" t="s">
        <v>17</v>
      </c>
      <c r="D168" s="93" t="s">
        <v>39</v>
      </c>
      <c r="E168" s="93" t="s">
        <v>284</v>
      </c>
      <c r="F168" s="93" t="s">
        <v>59</v>
      </c>
      <c r="G168" s="140">
        <f>SUM(H168:K168)</f>
        <v>0</v>
      </c>
      <c r="H168" s="141">
        <f>'приложение 8.2.'!I232</f>
        <v>0</v>
      </c>
      <c r="I168" s="141">
        <f>'приложение 8.2.'!J232</f>
        <v>0</v>
      </c>
      <c r="J168" s="141">
        <f>'приложение 8.2.'!K232</f>
        <v>0</v>
      </c>
      <c r="K168" s="141">
        <f>'приложение 8.2.'!L232</f>
        <v>0</v>
      </c>
    </row>
    <row r="169" spans="1:11" ht="51">
      <c r="A169" s="199"/>
      <c r="B169" s="200" t="s">
        <v>224</v>
      </c>
      <c r="C169" s="93" t="s">
        <v>17</v>
      </c>
      <c r="D169" s="93" t="s">
        <v>39</v>
      </c>
      <c r="E169" s="93" t="s">
        <v>548</v>
      </c>
      <c r="F169" s="139" t="s">
        <v>49</v>
      </c>
      <c r="G169" s="140">
        <f t="shared" si="17"/>
        <v>0</v>
      </c>
      <c r="H169" s="286">
        <f>H170</f>
        <v>0</v>
      </c>
      <c r="I169" s="286">
        <f>I170</f>
        <v>0</v>
      </c>
      <c r="J169" s="286">
        <f>J170</f>
        <v>0</v>
      </c>
      <c r="K169" s="286">
        <f>K170</f>
        <v>0</v>
      </c>
    </row>
    <row r="170" spans="1:11">
      <c r="A170" s="199"/>
      <c r="B170" s="200" t="s">
        <v>51</v>
      </c>
      <c r="C170" s="93" t="s">
        <v>17</v>
      </c>
      <c r="D170" s="93" t="s">
        <v>39</v>
      </c>
      <c r="E170" s="93" t="s">
        <v>548</v>
      </c>
      <c r="F170" s="139" t="s">
        <v>50</v>
      </c>
      <c r="G170" s="140">
        <f t="shared" si="17"/>
        <v>0</v>
      </c>
      <c r="H170" s="286">
        <f>'приложение 8.2.'!I236+'приложение 8.2.'!I1091</f>
        <v>0</v>
      </c>
      <c r="I170" s="286">
        <f>'приложение 8.2.'!J236+'приложение 8.2.'!J1091</f>
        <v>0</v>
      </c>
      <c r="J170" s="286">
        <f>'приложение 8.2.'!K236+'приложение 8.2.'!K1091</f>
        <v>0</v>
      </c>
      <c r="K170" s="286">
        <f>'приложение 8.2.'!L236+'приложение 8.2.'!L1091</f>
        <v>0</v>
      </c>
    </row>
    <row r="171" spans="1:11" ht="51">
      <c r="A171" s="201"/>
      <c r="B171" s="200" t="s">
        <v>285</v>
      </c>
      <c r="C171" s="93" t="s">
        <v>17</v>
      </c>
      <c r="D171" s="93" t="s">
        <v>39</v>
      </c>
      <c r="E171" s="93" t="s">
        <v>286</v>
      </c>
      <c r="F171" s="139"/>
      <c r="G171" s="140">
        <f t="shared" si="17"/>
        <v>0</v>
      </c>
      <c r="H171" s="287">
        <f>H172</f>
        <v>0</v>
      </c>
      <c r="I171" s="287">
        <f t="shared" ref="I171:K172" si="28">I172</f>
        <v>0</v>
      </c>
      <c r="J171" s="287">
        <f t="shared" si="28"/>
        <v>0</v>
      </c>
      <c r="K171" s="287">
        <f t="shared" si="28"/>
        <v>0</v>
      </c>
    </row>
    <row r="172" spans="1:11" ht="25.5">
      <c r="A172" s="201"/>
      <c r="B172" s="92" t="s">
        <v>217</v>
      </c>
      <c r="C172" s="93" t="s">
        <v>17</v>
      </c>
      <c r="D172" s="93" t="s">
        <v>39</v>
      </c>
      <c r="E172" s="93" t="s">
        <v>547</v>
      </c>
      <c r="F172" s="139"/>
      <c r="G172" s="140">
        <f t="shared" si="17"/>
        <v>0</v>
      </c>
      <c r="H172" s="287">
        <f>H173</f>
        <v>0</v>
      </c>
      <c r="I172" s="287">
        <f t="shared" si="28"/>
        <v>0</v>
      </c>
      <c r="J172" s="287">
        <f t="shared" si="28"/>
        <v>0</v>
      </c>
      <c r="K172" s="287">
        <f t="shared" si="28"/>
        <v>0</v>
      </c>
    </row>
    <row r="173" spans="1:11" ht="51">
      <c r="A173" s="199"/>
      <c r="B173" s="200" t="s">
        <v>224</v>
      </c>
      <c r="C173" s="93" t="s">
        <v>17</v>
      </c>
      <c r="D173" s="93" t="s">
        <v>39</v>
      </c>
      <c r="E173" s="93" t="s">
        <v>547</v>
      </c>
      <c r="F173" s="139" t="s">
        <v>49</v>
      </c>
      <c r="G173" s="140">
        <f t="shared" si="17"/>
        <v>0</v>
      </c>
      <c r="H173" s="286">
        <f>H174+H175</f>
        <v>0</v>
      </c>
      <c r="I173" s="286">
        <f>I174+I175</f>
        <v>0</v>
      </c>
      <c r="J173" s="286">
        <f>J174+J175</f>
        <v>0</v>
      </c>
      <c r="K173" s="286">
        <f>K174+K175</f>
        <v>0</v>
      </c>
    </row>
    <row r="174" spans="1:11">
      <c r="A174" s="199"/>
      <c r="B174" s="200" t="s">
        <v>51</v>
      </c>
      <c r="C174" s="93" t="s">
        <v>17</v>
      </c>
      <c r="D174" s="93" t="s">
        <v>39</v>
      </c>
      <c r="E174" s="93" t="s">
        <v>547</v>
      </c>
      <c r="F174" s="139" t="s">
        <v>50</v>
      </c>
      <c r="G174" s="140">
        <f t="shared" si="17"/>
        <v>0</v>
      </c>
      <c r="H174" s="286">
        <f>'приложение 8.2.'!I241+'приложение 8.2.'!I1096</f>
        <v>0</v>
      </c>
      <c r="I174" s="286">
        <f>'приложение 8.2.'!J241+'приложение 8.2.'!J1096</f>
        <v>0</v>
      </c>
      <c r="J174" s="286">
        <f>'приложение 8.2.'!K241+'приложение 8.2.'!K1096</f>
        <v>0</v>
      </c>
      <c r="K174" s="286">
        <f>'приложение 8.2.'!L241+'приложение 8.2.'!L1096</f>
        <v>0</v>
      </c>
    </row>
    <row r="175" spans="1:11">
      <c r="A175" s="201"/>
      <c r="B175" s="200" t="s">
        <v>66</v>
      </c>
      <c r="C175" s="93" t="s">
        <v>17</v>
      </c>
      <c r="D175" s="93" t="s">
        <v>39</v>
      </c>
      <c r="E175" s="93" t="s">
        <v>547</v>
      </c>
      <c r="F175" s="139" t="s">
        <v>64</v>
      </c>
      <c r="G175" s="140">
        <f t="shared" si="17"/>
        <v>0</v>
      </c>
      <c r="H175" s="287">
        <f>'приложение 8.2.'!I243</f>
        <v>0</v>
      </c>
      <c r="I175" s="287">
        <f>'приложение 8.2.'!J243</f>
        <v>0</v>
      </c>
      <c r="J175" s="287">
        <f>'приложение 8.2.'!K243</f>
        <v>0</v>
      </c>
      <c r="K175" s="287">
        <f>'приложение 8.2.'!L243</f>
        <v>0</v>
      </c>
    </row>
    <row r="176" spans="1:11" ht="25.5">
      <c r="A176" s="201"/>
      <c r="B176" s="200" t="s">
        <v>287</v>
      </c>
      <c r="C176" s="93" t="s">
        <v>17</v>
      </c>
      <c r="D176" s="93" t="s">
        <v>39</v>
      </c>
      <c r="E176" s="93" t="s">
        <v>288</v>
      </c>
      <c r="F176" s="139"/>
      <c r="G176" s="140">
        <f t="shared" si="17"/>
        <v>0</v>
      </c>
      <c r="H176" s="287">
        <f>H177</f>
        <v>0</v>
      </c>
      <c r="I176" s="287">
        <f t="shared" ref="I176:K177" si="29">I177</f>
        <v>0</v>
      </c>
      <c r="J176" s="287">
        <f t="shared" si="29"/>
        <v>0</v>
      </c>
      <c r="K176" s="287">
        <f t="shared" si="29"/>
        <v>0</v>
      </c>
    </row>
    <row r="177" spans="1:11" ht="25.5">
      <c r="A177" s="201"/>
      <c r="B177" s="92" t="s">
        <v>217</v>
      </c>
      <c r="C177" s="93" t="s">
        <v>17</v>
      </c>
      <c r="D177" s="93" t="s">
        <v>39</v>
      </c>
      <c r="E177" s="93" t="s">
        <v>546</v>
      </c>
      <c r="F177" s="139"/>
      <c r="G177" s="140">
        <f t="shared" si="17"/>
        <v>0</v>
      </c>
      <c r="H177" s="287">
        <f>H178</f>
        <v>0</v>
      </c>
      <c r="I177" s="287">
        <f t="shared" si="29"/>
        <v>0</v>
      </c>
      <c r="J177" s="287">
        <f t="shared" si="29"/>
        <v>0</v>
      </c>
      <c r="K177" s="287">
        <f t="shared" si="29"/>
        <v>0</v>
      </c>
    </row>
    <row r="178" spans="1:11" ht="51">
      <c r="A178" s="199"/>
      <c r="B178" s="200" t="s">
        <v>224</v>
      </c>
      <c r="C178" s="93" t="s">
        <v>17</v>
      </c>
      <c r="D178" s="93" t="s">
        <v>39</v>
      </c>
      <c r="E178" s="93" t="s">
        <v>546</v>
      </c>
      <c r="F178" s="139" t="s">
        <v>49</v>
      </c>
      <c r="G178" s="140">
        <f t="shared" si="17"/>
        <v>0</v>
      </c>
      <c r="H178" s="286">
        <f>H179+H180</f>
        <v>0</v>
      </c>
      <c r="I178" s="286">
        <f>I179+I180</f>
        <v>0</v>
      </c>
      <c r="J178" s="286">
        <f>J179+J180</f>
        <v>0</v>
      </c>
      <c r="K178" s="286">
        <f>K179+K180</f>
        <v>0</v>
      </c>
    </row>
    <row r="179" spans="1:11">
      <c r="A179" s="199"/>
      <c r="B179" s="200" t="s">
        <v>51</v>
      </c>
      <c r="C179" s="93" t="s">
        <v>17</v>
      </c>
      <c r="D179" s="93" t="s">
        <v>39</v>
      </c>
      <c r="E179" s="93" t="s">
        <v>546</v>
      </c>
      <c r="F179" s="139" t="s">
        <v>50</v>
      </c>
      <c r="G179" s="140">
        <f t="shared" si="17"/>
        <v>0</v>
      </c>
      <c r="H179" s="286">
        <f>'приложение 8.2.'!I248+'приложение 8.2.'!I1101</f>
        <v>0</v>
      </c>
      <c r="I179" s="286">
        <f>'приложение 8.2.'!J248+'приложение 8.2.'!J1101</f>
        <v>0</v>
      </c>
      <c r="J179" s="286">
        <f>'приложение 8.2.'!K248+'приложение 8.2.'!K1101</f>
        <v>0</v>
      </c>
      <c r="K179" s="286">
        <f>'приложение 8.2.'!L248+'приложение 8.2.'!L1101</f>
        <v>0</v>
      </c>
    </row>
    <row r="180" spans="1:11">
      <c r="A180" s="201"/>
      <c r="B180" s="200" t="s">
        <v>66</v>
      </c>
      <c r="C180" s="93" t="s">
        <v>17</v>
      </c>
      <c r="D180" s="93" t="s">
        <v>39</v>
      </c>
      <c r="E180" s="93" t="s">
        <v>546</v>
      </c>
      <c r="F180" s="139" t="s">
        <v>64</v>
      </c>
      <c r="G180" s="140">
        <f t="shared" si="17"/>
        <v>0</v>
      </c>
      <c r="H180" s="287">
        <f>'приложение 8.2.'!I250</f>
        <v>0</v>
      </c>
      <c r="I180" s="287">
        <f>'приложение 8.2.'!J250</f>
        <v>0</v>
      </c>
      <c r="J180" s="287">
        <f>'приложение 8.2.'!K250</f>
        <v>0</v>
      </c>
      <c r="K180" s="287">
        <f>'приложение 8.2.'!L250</f>
        <v>0</v>
      </c>
    </row>
    <row r="181" spans="1:11" ht="76.5">
      <c r="A181" s="201"/>
      <c r="B181" s="200" t="s">
        <v>93</v>
      </c>
      <c r="C181" s="93" t="s">
        <v>17</v>
      </c>
      <c r="D181" s="93" t="s">
        <v>39</v>
      </c>
      <c r="E181" s="93" t="s">
        <v>277</v>
      </c>
      <c r="F181" s="139"/>
      <c r="G181" s="140">
        <f t="shared" si="17"/>
        <v>0</v>
      </c>
      <c r="H181" s="287">
        <f>H186+H182</f>
        <v>0</v>
      </c>
      <c r="I181" s="287">
        <f>I186</f>
        <v>0</v>
      </c>
      <c r="J181" s="287">
        <f>J186</f>
        <v>0</v>
      </c>
      <c r="K181" s="287">
        <f>K186</f>
        <v>0</v>
      </c>
    </row>
    <row r="182" spans="1:11" ht="63.75">
      <c r="A182" s="201"/>
      <c r="B182" s="200" t="s">
        <v>537</v>
      </c>
      <c r="C182" s="93" t="s">
        <v>17</v>
      </c>
      <c r="D182" s="93" t="s">
        <v>39</v>
      </c>
      <c r="E182" s="93" t="s">
        <v>279</v>
      </c>
      <c r="F182" s="139"/>
      <c r="G182" s="140">
        <f t="shared" ref="G182:G189" si="30">SUM(H182:K182)</f>
        <v>0</v>
      </c>
      <c r="H182" s="287">
        <f>H183</f>
        <v>0</v>
      </c>
      <c r="I182" s="287">
        <f t="shared" ref="I182:K184" si="31">I183</f>
        <v>0</v>
      </c>
      <c r="J182" s="287">
        <f t="shared" si="31"/>
        <v>0</v>
      </c>
      <c r="K182" s="287">
        <f t="shared" si="31"/>
        <v>0</v>
      </c>
    </row>
    <row r="183" spans="1:11" ht="25.5">
      <c r="A183" s="201"/>
      <c r="B183" s="92" t="s">
        <v>217</v>
      </c>
      <c r="C183" s="93" t="s">
        <v>17</v>
      </c>
      <c r="D183" s="93" t="s">
        <v>39</v>
      </c>
      <c r="E183" s="93" t="s">
        <v>554</v>
      </c>
      <c r="F183" s="139"/>
      <c r="G183" s="140">
        <f t="shared" si="30"/>
        <v>0</v>
      </c>
      <c r="H183" s="287">
        <f>H184</f>
        <v>0</v>
      </c>
      <c r="I183" s="287">
        <f t="shared" si="31"/>
        <v>0</v>
      </c>
      <c r="J183" s="287">
        <f t="shared" si="31"/>
        <v>0</v>
      </c>
      <c r="K183" s="287">
        <f t="shared" si="31"/>
        <v>0</v>
      </c>
    </row>
    <row r="184" spans="1:11" ht="38.25">
      <c r="A184" s="143"/>
      <c r="B184" s="92" t="s">
        <v>86</v>
      </c>
      <c r="C184" s="93" t="s">
        <v>17</v>
      </c>
      <c r="D184" s="93" t="s">
        <v>39</v>
      </c>
      <c r="E184" s="93" t="s">
        <v>554</v>
      </c>
      <c r="F184" s="93" t="s">
        <v>57</v>
      </c>
      <c r="G184" s="140">
        <f t="shared" si="30"/>
        <v>0</v>
      </c>
      <c r="H184" s="141">
        <f>H185</f>
        <v>0</v>
      </c>
      <c r="I184" s="141">
        <f t="shared" si="31"/>
        <v>0</v>
      </c>
      <c r="J184" s="141">
        <f t="shared" si="31"/>
        <v>0</v>
      </c>
      <c r="K184" s="141">
        <f t="shared" si="31"/>
        <v>0</v>
      </c>
    </row>
    <row r="185" spans="1:11" ht="38.25">
      <c r="A185" s="143"/>
      <c r="B185" s="92" t="s">
        <v>111</v>
      </c>
      <c r="C185" s="93" t="s">
        <v>17</v>
      </c>
      <c r="D185" s="93" t="s">
        <v>39</v>
      </c>
      <c r="E185" s="93" t="s">
        <v>554</v>
      </c>
      <c r="F185" s="93" t="s">
        <v>59</v>
      </c>
      <c r="G185" s="140">
        <f t="shared" si="30"/>
        <v>0</v>
      </c>
      <c r="H185" s="141">
        <f>'приложение 8.2.'!I257</f>
        <v>0</v>
      </c>
      <c r="I185" s="141">
        <f>'приложение 8.2.'!J257</f>
        <v>0</v>
      </c>
      <c r="J185" s="141">
        <f>'приложение 8.2.'!K257</f>
        <v>0</v>
      </c>
      <c r="K185" s="141">
        <f>'приложение 8.2.'!L257</f>
        <v>0</v>
      </c>
    </row>
    <row r="186" spans="1:11" ht="38.25">
      <c r="A186" s="201"/>
      <c r="B186" s="200" t="s">
        <v>332</v>
      </c>
      <c r="C186" s="93" t="s">
        <v>17</v>
      </c>
      <c r="D186" s="93" t="s">
        <v>39</v>
      </c>
      <c r="E186" s="93" t="s">
        <v>333</v>
      </c>
      <c r="F186" s="139"/>
      <c r="G186" s="140">
        <f t="shared" si="30"/>
        <v>0</v>
      </c>
      <c r="H186" s="287">
        <f>H187</f>
        <v>0</v>
      </c>
      <c r="I186" s="287">
        <f t="shared" ref="I186:K188" si="32">I187</f>
        <v>0</v>
      </c>
      <c r="J186" s="287">
        <f t="shared" si="32"/>
        <v>0</v>
      </c>
      <c r="K186" s="287">
        <f t="shared" si="32"/>
        <v>0</v>
      </c>
    </row>
    <row r="187" spans="1:11" ht="25.5">
      <c r="A187" s="201"/>
      <c r="B187" s="92" t="s">
        <v>217</v>
      </c>
      <c r="C187" s="93" t="s">
        <v>17</v>
      </c>
      <c r="D187" s="93" t="s">
        <v>39</v>
      </c>
      <c r="E187" s="93" t="s">
        <v>558</v>
      </c>
      <c r="F187" s="139"/>
      <c r="G187" s="140">
        <f t="shared" si="30"/>
        <v>0</v>
      </c>
      <c r="H187" s="287">
        <f>H188</f>
        <v>0</v>
      </c>
      <c r="I187" s="287">
        <f t="shared" si="32"/>
        <v>0</v>
      </c>
      <c r="J187" s="287">
        <f t="shared" si="32"/>
        <v>0</v>
      </c>
      <c r="K187" s="287">
        <f t="shared" si="32"/>
        <v>0</v>
      </c>
    </row>
    <row r="188" spans="1:11" ht="38.25">
      <c r="A188" s="143"/>
      <c r="B188" s="92" t="s">
        <v>86</v>
      </c>
      <c r="C188" s="93" t="s">
        <v>17</v>
      </c>
      <c r="D188" s="93" t="s">
        <v>39</v>
      </c>
      <c r="E188" s="93" t="s">
        <v>558</v>
      </c>
      <c r="F188" s="93" t="s">
        <v>57</v>
      </c>
      <c r="G188" s="140">
        <f t="shared" si="30"/>
        <v>0</v>
      </c>
      <c r="H188" s="141">
        <f>H189</f>
        <v>0</v>
      </c>
      <c r="I188" s="141">
        <f t="shared" si="32"/>
        <v>0</v>
      </c>
      <c r="J188" s="141">
        <f t="shared" si="32"/>
        <v>0</v>
      </c>
      <c r="K188" s="141">
        <f t="shared" si="32"/>
        <v>0</v>
      </c>
    </row>
    <row r="189" spans="1:11" ht="38.25">
      <c r="A189" s="143"/>
      <c r="B189" s="92" t="s">
        <v>111</v>
      </c>
      <c r="C189" s="93" t="s">
        <v>17</v>
      </c>
      <c r="D189" s="93" t="s">
        <v>39</v>
      </c>
      <c r="E189" s="93" t="s">
        <v>558</v>
      </c>
      <c r="F189" s="93" t="s">
        <v>59</v>
      </c>
      <c r="G189" s="140">
        <f t="shared" si="30"/>
        <v>0</v>
      </c>
      <c r="H189" s="141">
        <f>'приложение 8.2.'!I261</f>
        <v>0</v>
      </c>
      <c r="I189" s="141">
        <f>'приложение 8.2.'!J261</f>
        <v>0</v>
      </c>
      <c r="J189" s="141">
        <f>'приложение 8.2.'!K261</f>
        <v>0</v>
      </c>
      <c r="K189" s="141">
        <f>'приложение 8.2.'!L261</f>
        <v>0</v>
      </c>
    </row>
    <row r="190" spans="1:11">
      <c r="A190" s="182"/>
      <c r="B190" s="179" t="s">
        <v>40</v>
      </c>
      <c r="C190" s="95" t="s">
        <v>18</v>
      </c>
      <c r="D190" s="95" t="s">
        <v>15</v>
      </c>
      <c r="E190" s="95"/>
      <c r="F190" s="95"/>
      <c r="G190" s="303">
        <f>H190+I190+J190+K190</f>
        <v>14216.8</v>
      </c>
      <c r="H190" s="303">
        <f>H191+H207+H223+H229+H275+H283</f>
        <v>4249</v>
      </c>
      <c r="I190" s="303">
        <f>I191+I207+I223+I229+I275+I283</f>
        <v>0</v>
      </c>
      <c r="J190" s="303">
        <f>J191+J207+J223+J229+J275+J283</f>
        <v>9967.7999999999993</v>
      </c>
      <c r="K190" s="303">
        <f>K191+K207+K223+K229+K275+K283</f>
        <v>0</v>
      </c>
    </row>
    <row r="191" spans="1:11">
      <c r="A191" s="182"/>
      <c r="B191" s="179" t="s">
        <v>47</v>
      </c>
      <c r="C191" s="95" t="s">
        <v>18</v>
      </c>
      <c r="D191" s="95" t="s">
        <v>14</v>
      </c>
      <c r="E191" s="95"/>
      <c r="F191" s="95"/>
      <c r="G191" s="303">
        <f>SUM(H191:K191)</f>
        <v>0</v>
      </c>
      <c r="H191" s="303">
        <f>H192</f>
        <v>0</v>
      </c>
      <c r="I191" s="303">
        <f t="shared" ref="I191:K192" si="33">I192</f>
        <v>0</v>
      </c>
      <c r="J191" s="303">
        <f t="shared" si="33"/>
        <v>0</v>
      </c>
      <c r="K191" s="303">
        <f t="shared" si="33"/>
        <v>0</v>
      </c>
    </row>
    <row r="192" spans="1:11" ht="51">
      <c r="A192" s="182"/>
      <c r="B192" s="92" t="s">
        <v>98</v>
      </c>
      <c r="C192" s="93" t="s">
        <v>18</v>
      </c>
      <c r="D192" s="93" t="s">
        <v>14</v>
      </c>
      <c r="E192" s="93" t="s">
        <v>250</v>
      </c>
      <c r="F192" s="95"/>
      <c r="G192" s="306">
        <f t="shared" ref="G192:G197" si="34">SUM(H192:K192)</f>
        <v>0</v>
      </c>
      <c r="H192" s="304">
        <f>H193</f>
        <v>0</v>
      </c>
      <c r="I192" s="304">
        <f t="shared" si="33"/>
        <v>0</v>
      </c>
      <c r="J192" s="304">
        <f t="shared" si="33"/>
        <v>0</v>
      </c>
      <c r="K192" s="304">
        <f t="shared" si="33"/>
        <v>0</v>
      </c>
    </row>
    <row r="193" spans="1:11" ht="38.25">
      <c r="A193" s="182"/>
      <c r="B193" s="92" t="s">
        <v>251</v>
      </c>
      <c r="C193" s="93" t="s">
        <v>18</v>
      </c>
      <c r="D193" s="93" t="s">
        <v>14</v>
      </c>
      <c r="E193" s="93" t="s">
        <v>252</v>
      </c>
      <c r="F193" s="95"/>
      <c r="G193" s="285">
        <f t="shared" si="34"/>
        <v>0</v>
      </c>
      <c r="H193" s="141">
        <f>H194+H201+H204</f>
        <v>0</v>
      </c>
      <c r="I193" s="141">
        <f>I194+I201+I204</f>
        <v>0</v>
      </c>
      <c r="J193" s="141">
        <f>J194+J201+J204</f>
        <v>0</v>
      </c>
      <c r="K193" s="141">
        <f>K194+K201+K204</f>
        <v>0</v>
      </c>
    </row>
    <row r="194" spans="1:11" ht="114.75">
      <c r="A194" s="182"/>
      <c r="B194" s="92" t="s">
        <v>473</v>
      </c>
      <c r="C194" s="93" t="s">
        <v>18</v>
      </c>
      <c r="D194" s="93" t="s">
        <v>14</v>
      </c>
      <c r="E194" s="93" t="s">
        <v>253</v>
      </c>
      <c r="F194" s="95"/>
      <c r="G194" s="285">
        <f t="shared" si="34"/>
        <v>0</v>
      </c>
      <c r="H194" s="141">
        <f>H195+H199</f>
        <v>0</v>
      </c>
      <c r="I194" s="141">
        <f>I195+I199</f>
        <v>0</v>
      </c>
      <c r="J194" s="141">
        <f>J195+J199</f>
        <v>0</v>
      </c>
      <c r="K194" s="141">
        <f>K195+K199+K197</f>
        <v>0</v>
      </c>
    </row>
    <row r="195" spans="1:11" ht="89.25">
      <c r="A195" s="202"/>
      <c r="B195" s="92" t="s">
        <v>55</v>
      </c>
      <c r="C195" s="93" t="s">
        <v>18</v>
      </c>
      <c r="D195" s="93" t="s">
        <v>14</v>
      </c>
      <c r="E195" s="93" t="s">
        <v>253</v>
      </c>
      <c r="F195" s="93" t="s">
        <v>56</v>
      </c>
      <c r="G195" s="285">
        <f t="shared" si="34"/>
        <v>0</v>
      </c>
      <c r="H195" s="141">
        <f>H196</f>
        <v>0</v>
      </c>
      <c r="I195" s="141">
        <f>I196</f>
        <v>0</v>
      </c>
      <c r="J195" s="141">
        <v>0</v>
      </c>
      <c r="K195" s="141">
        <f>K196</f>
        <v>0</v>
      </c>
    </row>
    <row r="196" spans="1:11" ht="25.5">
      <c r="A196" s="202"/>
      <c r="B196" s="92" t="s">
        <v>67</v>
      </c>
      <c r="C196" s="93" t="s">
        <v>18</v>
      </c>
      <c r="D196" s="93" t="s">
        <v>14</v>
      </c>
      <c r="E196" s="93" t="s">
        <v>253</v>
      </c>
      <c r="F196" s="93" t="s">
        <v>68</v>
      </c>
      <c r="G196" s="285">
        <f t="shared" si="34"/>
        <v>0</v>
      </c>
      <c r="H196" s="141">
        <f>'приложение 8.2.'!I269</f>
        <v>0</v>
      </c>
      <c r="I196" s="141">
        <f>'приложение 8.2.'!J269</f>
        <v>0</v>
      </c>
      <c r="J196" s="141">
        <f>'приложение 8.2.'!K269</f>
        <v>0</v>
      </c>
      <c r="K196" s="141">
        <f>'приложение 8.2.'!L269</f>
        <v>0</v>
      </c>
    </row>
    <row r="197" spans="1:11" ht="38.25">
      <c r="A197" s="202"/>
      <c r="B197" s="92" t="s">
        <v>86</v>
      </c>
      <c r="C197" s="93" t="s">
        <v>18</v>
      </c>
      <c r="D197" s="93" t="s">
        <v>14</v>
      </c>
      <c r="E197" s="93" t="s">
        <v>253</v>
      </c>
      <c r="F197" s="139" t="s">
        <v>57</v>
      </c>
      <c r="G197" s="285">
        <f t="shared" si="34"/>
        <v>0</v>
      </c>
      <c r="H197" s="286">
        <f>H198</f>
        <v>0</v>
      </c>
      <c r="I197" s="286">
        <f>I198</f>
        <v>0</v>
      </c>
      <c r="J197" s="286">
        <f>J198</f>
        <v>0</v>
      </c>
      <c r="K197" s="286">
        <f>K198</f>
        <v>0</v>
      </c>
    </row>
    <row r="198" spans="1:11" ht="38.25">
      <c r="A198" s="202"/>
      <c r="B198" s="92" t="s">
        <v>111</v>
      </c>
      <c r="C198" s="93" t="s">
        <v>18</v>
      </c>
      <c r="D198" s="93" t="s">
        <v>14</v>
      </c>
      <c r="E198" s="93" t="s">
        <v>253</v>
      </c>
      <c r="F198" s="139" t="s">
        <v>59</v>
      </c>
      <c r="G198" s="285">
        <f>SUM(H198:K198)</f>
        <v>0</v>
      </c>
      <c r="H198" s="286">
        <f>'приложение 8.2.'!I273</f>
        <v>0</v>
      </c>
      <c r="I198" s="286">
        <f>'приложение 8.2.'!J273</f>
        <v>0</v>
      </c>
      <c r="J198" s="286">
        <f>'приложение 8.2.'!K273</f>
        <v>0</v>
      </c>
      <c r="K198" s="286">
        <f>'приложение 8.2.'!L273</f>
        <v>0</v>
      </c>
    </row>
    <row r="199" spans="1:11" ht="51">
      <c r="A199" s="202"/>
      <c r="B199" s="92" t="s">
        <v>247</v>
      </c>
      <c r="C199" s="93" t="s">
        <v>18</v>
      </c>
      <c r="D199" s="93" t="s">
        <v>14</v>
      </c>
      <c r="E199" s="93" t="s">
        <v>253</v>
      </c>
      <c r="F199" s="93" t="s">
        <v>49</v>
      </c>
      <c r="G199" s="140">
        <f t="shared" ref="G199:G206" si="35">H199+I199+J199+K199</f>
        <v>0</v>
      </c>
      <c r="H199" s="141">
        <f>H200</f>
        <v>0</v>
      </c>
      <c r="I199" s="141">
        <f>I200</f>
        <v>0</v>
      </c>
      <c r="J199" s="141">
        <f>J200</f>
        <v>0</v>
      </c>
      <c r="K199" s="141">
        <f>K200</f>
        <v>0</v>
      </c>
    </row>
    <row r="200" spans="1:11">
      <c r="A200" s="202"/>
      <c r="B200" s="92" t="s">
        <v>51</v>
      </c>
      <c r="C200" s="93" t="s">
        <v>18</v>
      </c>
      <c r="D200" s="93" t="s">
        <v>14</v>
      </c>
      <c r="E200" s="93" t="s">
        <v>253</v>
      </c>
      <c r="F200" s="93" t="s">
        <v>50</v>
      </c>
      <c r="G200" s="140">
        <f t="shared" si="35"/>
        <v>0</v>
      </c>
      <c r="H200" s="141">
        <f>'приложение 8.2.'!I276</f>
        <v>0</v>
      </c>
      <c r="I200" s="141">
        <f>'приложение 8.2.'!J276</f>
        <v>0</v>
      </c>
      <c r="J200" s="141">
        <f>'приложение 8.2.'!K276</f>
        <v>0</v>
      </c>
      <c r="K200" s="141">
        <f>'приложение 8.2.'!L276</f>
        <v>0</v>
      </c>
    </row>
    <row r="201" spans="1:11" ht="113.25" customHeight="1">
      <c r="A201" s="203"/>
      <c r="B201" s="92" t="s">
        <v>474</v>
      </c>
      <c r="C201" s="93" t="s">
        <v>18</v>
      </c>
      <c r="D201" s="93" t="s">
        <v>14</v>
      </c>
      <c r="E201" s="93" t="s">
        <v>254</v>
      </c>
      <c r="F201" s="95"/>
      <c r="G201" s="140">
        <f t="shared" si="35"/>
        <v>0</v>
      </c>
      <c r="H201" s="141">
        <f>H202</f>
        <v>0</v>
      </c>
      <c r="I201" s="141">
        <f>I202</f>
        <v>0</v>
      </c>
      <c r="J201" s="141">
        <f>J202</f>
        <v>0</v>
      </c>
      <c r="K201" s="141">
        <f>K202</f>
        <v>0</v>
      </c>
    </row>
    <row r="202" spans="1:11" ht="87.75" customHeight="1">
      <c r="A202" s="202"/>
      <c r="B202" s="92" t="s">
        <v>55</v>
      </c>
      <c r="C202" s="93" t="s">
        <v>18</v>
      </c>
      <c r="D202" s="93" t="s">
        <v>14</v>
      </c>
      <c r="E202" s="93" t="s">
        <v>254</v>
      </c>
      <c r="F202" s="93" t="s">
        <v>56</v>
      </c>
      <c r="G202" s="140">
        <f t="shared" si="35"/>
        <v>0</v>
      </c>
      <c r="H202" s="141">
        <f>H203</f>
        <v>0</v>
      </c>
      <c r="I202" s="141">
        <f>I203</f>
        <v>0</v>
      </c>
      <c r="J202" s="141">
        <v>0</v>
      </c>
      <c r="K202" s="141">
        <f>K203</f>
        <v>0</v>
      </c>
    </row>
    <row r="203" spans="1:11" ht="25.5">
      <c r="A203" s="202"/>
      <c r="B203" s="92" t="s">
        <v>67</v>
      </c>
      <c r="C203" s="93" t="s">
        <v>18</v>
      </c>
      <c r="D203" s="93" t="s">
        <v>14</v>
      </c>
      <c r="E203" s="93" t="s">
        <v>254</v>
      </c>
      <c r="F203" s="93" t="s">
        <v>68</v>
      </c>
      <c r="G203" s="140">
        <f t="shared" si="35"/>
        <v>0</v>
      </c>
      <c r="H203" s="141">
        <f>'приложение 8.2.'!I280</f>
        <v>0</v>
      </c>
      <c r="I203" s="141">
        <f>'приложение 8.2.'!J280</f>
        <v>0</v>
      </c>
      <c r="J203" s="141">
        <f>'приложение 8.2.'!K280</f>
        <v>0</v>
      </c>
      <c r="K203" s="141">
        <f>'приложение 8.2.'!L280</f>
        <v>0</v>
      </c>
    </row>
    <row r="204" spans="1:11" ht="25.5">
      <c r="A204" s="143"/>
      <c r="B204" s="92" t="s">
        <v>217</v>
      </c>
      <c r="C204" s="93" t="s">
        <v>18</v>
      </c>
      <c r="D204" s="93" t="s">
        <v>14</v>
      </c>
      <c r="E204" s="93" t="s">
        <v>559</v>
      </c>
      <c r="F204" s="93"/>
      <c r="G204" s="140">
        <f t="shared" si="35"/>
        <v>0</v>
      </c>
      <c r="H204" s="284">
        <f>H205</f>
        <v>0</v>
      </c>
      <c r="I204" s="284">
        <f>I205</f>
        <v>0</v>
      </c>
      <c r="J204" s="284">
        <f>J205</f>
        <v>0</v>
      </c>
      <c r="K204" s="284">
        <f>K205</f>
        <v>0</v>
      </c>
    </row>
    <row r="205" spans="1:11" ht="89.25">
      <c r="A205" s="202"/>
      <c r="B205" s="92" t="s">
        <v>55</v>
      </c>
      <c r="C205" s="93" t="s">
        <v>18</v>
      </c>
      <c r="D205" s="93" t="s">
        <v>14</v>
      </c>
      <c r="E205" s="93" t="s">
        <v>559</v>
      </c>
      <c r="F205" s="93" t="s">
        <v>56</v>
      </c>
      <c r="G205" s="140">
        <f t="shared" si="35"/>
        <v>0</v>
      </c>
      <c r="H205" s="141">
        <f>H206</f>
        <v>0</v>
      </c>
      <c r="I205" s="141">
        <f>I206</f>
        <v>0</v>
      </c>
      <c r="J205" s="141">
        <v>0</v>
      </c>
      <c r="K205" s="141">
        <f>K206</f>
        <v>0</v>
      </c>
    </row>
    <row r="206" spans="1:11" ht="24" customHeight="1">
      <c r="A206" s="202"/>
      <c r="B206" s="92" t="s">
        <v>67</v>
      </c>
      <c r="C206" s="93" t="s">
        <v>18</v>
      </c>
      <c r="D206" s="93" t="s">
        <v>14</v>
      </c>
      <c r="E206" s="93" t="s">
        <v>559</v>
      </c>
      <c r="F206" s="93" t="s">
        <v>68</v>
      </c>
      <c r="G206" s="140">
        <f t="shared" si="35"/>
        <v>0</v>
      </c>
      <c r="H206" s="141">
        <f>'приложение 8.2.'!I285</f>
        <v>0</v>
      </c>
      <c r="I206" s="141">
        <f>'приложение 8.2.'!J285</f>
        <v>0</v>
      </c>
      <c r="J206" s="141">
        <f>'приложение 8.2.'!K285</f>
        <v>0</v>
      </c>
      <c r="K206" s="141">
        <f>'приложение 8.2.'!L285</f>
        <v>0</v>
      </c>
    </row>
    <row r="207" spans="1:11">
      <c r="A207" s="195"/>
      <c r="B207" s="196" t="s">
        <v>22</v>
      </c>
      <c r="C207" s="197" t="s">
        <v>18</v>
      </c>
      <c r="D207" s="197" t="s">
        <v>19</v>
      </c>
      <c r="E207" s="197"/>
      <c r="F207" s="197"/>
      <c r="G207" s="285">
        <f>H207+I207+J207+K207</f>
        <v>0</v>
      </c>
      <c r="H207" s="285">
        <f>H208+H215</f>
        <v>0</v>
      </c>
      <c r="I207" s="285">
        <f>I208+I215</f>
        <v>0</v>
      </c>
      <c r="J207" s="285">
        <f>J208+J215</f>
        <v>0</v>
      </c>
      <c r="K207" s="285">
        <f>K208+K215</f>
        <v>0</v>
      </c>
    </row>
    <row r="208" spans="1:11" ht="87.75" customHeight="1">
      <c r="A208" s="204"/>
      <c r="B208" s="205" t="s">
        <v>356</v>
      </c>
      <c r="C208" s="139" t="s">
        <v>18</v>
      </c>
      <c r="D208" s="139" t="s">
        <v>19</v>
      </c>
      <c r="E208" s="130" t="s">
        <v>357</v>
      </c>
      <c r="F208" s="139"/>
      <c r="G208" s="285">
        <f>H208+I208+J208+K208</f>
        <v>0</v>
      </c>
      <c r="H208" s="286">
        <f>H209</f>
        <v>0</v>
      </c>
      <c r="I208" s="286">
        <f t="shared" ref="I208:K213" si="36">I209</f>
        <v>0</v>
      </c>
      <c r="J208" s="286">
        <f t="shared" si="36"/>
        <v>0</v>
      </c>
      <c r="K208" s="286">
        <f t="shared" si="36"/>
        <v>0</v>
      </c>
    </row>
    <row r="209" spans="1:11" ht="38.25">
      <c r="A209" s="204"/>
      <c r="B209" s="205" t="s">
        <v>362</v>
      </c>
      <c r="C209" s="139" t="s">
        <v>18</v>
      </c>
      <c r="D209" s="139" t="s">
        <v>19</v>
      </c>
      <c r="E209" s="130" t="s">
        <v>363</v>
      </c>
      <c r="F209" s="139"/>
      <c r="G209" s="285">
        <f>SUM(H209:K209)</f>
        <v>0</v>
      </c>
      <c r="H209" s="286">
        <f>H210</f>
        <v>0</v>
      </c>
      <c r="I209" s="286">
        <f t="shared" si="36"/>
        <v>0</v>
      </c>
      <c r="J209" s="286">
        <f t="shared" si="36"/>
        <v>0</v>
      </c>
      <c r="K209" s="286">
        <f t="shared" si="36"/>
        <v>0</v>
      </c>
    </row>
    <row r="210" spans="1:11" ht="140.25">
      <c r="A210" s="204"/>
      <c r="B210" s="200" t="s">
        <v>513</v>
      </c>
      <c r="C210" s="139" t="s">
        <v>18</v>
      </c>
      <c r="D210" s="139" t="s">
        <v>19</v>
      </c>
      <c r="E210" s="130" t="s">
        <v>523</v>
      </c>
      <c r="F210" s="139"/>
      <c r="G210" s="285">
        <f>H210+I210+J210+K210</f>
        <v>0</v>
      </c>
      <c r="H210" s="286">
        <f>H211+H213</f>
        <v>0</v>
      </c>
      <c r="I210" s="286">
        <f>I211+I213</f>
        <v>0</v>
      </c>
      <c r="J210" s="286">
        <f>J211+J213</f>
        <v>0</v>
      </c>
      <c r="K210" s="286">
        <f>K211+K213</f>
        <v>0</v>
      </c>
    </row>
    <row r="211" spans="1:11" s="136" customFormat="1" ht="89.25">
      <c r="A211" s="134"/>
      <c r="B211" s="100" t="s">
        <v>55</v>
      </c>
      <c r="C211" s="130" t="s">
        <v>18</v>
      </c>
      <c r="D211" s="130" t="s">
        <v>19</v>
      </c>
      <c r="E211" s="130" t="s">
        <v>523</v>
      </c>
      <c r="F211" s="101" t="s">
        <v>56</v>
      </c>
      <c r="G211" s="155">
        <f>SUM(H211:K211)</f>
        <v>51</v>
      </c>
      <c r="H211" s="156">
        <f>H212</f>
        <v>0</v>
      </c>
      <c r="I211" s="156">
        <f>I212</f>
        <v>51</v>
      </c>
      <c r="J211" s="156">
        <f>J212</f>
        <v>0</v>
      </c>
      <c r="K211" s="156">
        <f>K212</f>
        <v>0</v>
      </c>
    </row>
    <row r="212" spans="1:11" s="136" customFormat="1" ht="38.25">
      <c r="A212" s="134"/>
      <c r="B212" s="100" t="s">
        <v>104</v>
      </c>
      <c r="C212" s="130" t="s">
        <v>18</v>
      </c>
      <c r="D212" s="130" t="s">
        <v>19</v>
      </c>
      <c r="E212" s="130" t="s">
        <v>523</v>
      </c>
      <c r="F212" s="101" t="s">
        <v>105</v>
      </c>
      <c r="G212" s="155">
        <f>SUM(H212:K212)</f>
        <v>51</v>
      </c>
      <c r="H212" s="156">
        <f>'приложение 8.2.'!I294</f>
        <v>0</v>
      </c>
      <c r="I212" s="156">
        <f>'приложение 8.2.'!J294</f>
        <v>51</v>
      </c>
      <c r="J212" s="156">
        <f>'приложение 8.2.'!K294</f>
        <v>0</v>
      </c>
      <c r="K212" s="156">
        <f>'приложение 8.2.'!L294</f>
        <v>0</v>
      </c>
    </row>
    <row r="213" spans="1:11">
      <c r="A213" s="199"/>
      <c r="B213" s="200" t="s">
        <v>71</v>
      </c>
      <c r="C213" s="139" t="s">
        <v>18</v>
      </c>
      <c r="D213" s="139" t="s">
        <v>19</v>
      </c>
      <c r="E213" s="130" t="s">
        <v>523</v>
      </c>
      <c r="F213" s="139" t="s">
        <v>72</v>
      </c>
      <c r="G213" s="285">
        <f t="shared" ref="G213:G223" si="37">H213+I213+J213+K213</f>
        <v>-51</v>
      </c>
      <c r="H213" s="286">
        <f>H214</f>
        <v>0</v>
      </c>
      <c r="I213" s="286">
        <f t="shared" si="36"/>
        <v>-51</v>
      </c>
      <c r="J213" s="286">
        <f t="shared" si="36"/>
        <v>0</v>
      </c>
      <c r="K213" s="286">
        <f t="shared" si="36"/>
        <v>0</v>
      </c>
    </row>
    <row r="214" spans="1:11" ht="63.75" customHeight="1">
      <c r="A214" s="199"/>
      <c r="B214" s="200" t="s">
        <v>334</v>
      </c>
      <c r="C214" s="139" t="s">
        <v>18</v>
      </c>
      <c r="D214" s="139" t="s">
        <v>19</v>
      </c>
      <c r="E214" s="130" t="s">
        <v>523</v>
      </c>
      <c r="F214" s="139" t="s">
        <v>80</v>
      </c>
      <c r="G214" s="285">
        <f t="shared" si="37"/>
        <v>-51</v>
      </c>
      <c r="H214" s="286">
        <f>'приложение 8.2.'!I298</f>
        <v>0</v>
      </c>
      <c r="I214" s="286">
        <f>'приложение 8.2.'!J298</f>
        <v>-51</v>
      </c>
      <c r="J214" s="286">
        <f>'приложение 8.2.'!K298</f>
        <v>0</v>
      </c>
      <c r="K214" s="286">
        <f>'приложение 8.2.'!L298</f>
        <v>0</v>
      </c>
    </row>
    <row r="215" spans="1:11" s="19" customFormat="1" ht="63.75">
      <c r="A215" s="59"/>
      <c r="B215" s="6" t="s">
        <v>352</v>
      </c>
      <c r="C215" s="8" t="s">
        <v>18</v>
      </c>
      <c r="D215" s="8" t="s">
        <v>19</v>
      </c>
      <c r="E215" s="8" t="s">
        <v>353</v>
      </c>
      <c r="F215" s="8"/>
      <c r="G215" s="9">
        <f t="shared" si="37"/>
        <v>0</v>
      </c>
      <c r="H215" s="10">
        <f>H216</f>
        <v>0</v>
      </c>
      <c r="I215" s="10">
        <f t="shared" ref="I215:K218" si="38">I216</f>
        <v>0</v>
      </c>
      <c r="J215" s="10">
        <f t="shared" si="38"/>
        <v>0</v>
      </c>
      <c r="K215" s="10">
        <f t="shared" si="38"/>
        <v>0</v>
      </c>
    </row>
    <row r="216" spans="1:11" s="19" customFormat="1" ht="63.75">
      <c r="A216" s="59"/>
      <c r="B216" s="6" t="s">
        <v>354</v>
      </c>
      <c r="C216" s="8" t="s">
        <v>18</v>
      </c>
      <c r="D216" s="8" t="s">
        <v>19</v>
      </c>
      <c r="E216" s="8" t="s">
        <v>355</v>
      </c>
      <c r="F216" s="8"/>
      <c r="G216" s="9">
        <f t="shared" si="37"/>
        <v>0</v>
      </c>
      <c r="H216" s="10">
        <f>H217+H220</f>
        <v>0</v>
      </c>
      <c r="I216" s="10">
        <f>I217+I220</f>
        <v>0</v>
      </c>
      <c r="J216" s="10">
        <f>J217+J220</f>
        <v>0</v>
      </c>
      <c r="K216" s="10">
        <f>K217+K220</f>
        <v>0</v>
      </c>
    </row>
    <row r="217" spans="1:11" s="19" customFormat="1" ht="25.5">
      <c r="A217" s="59"/>
      <c r="B217" s="1" t="s">
        <v>539</v>
      </c>
      <c r="C217" s="8" t="s">
        <v>18</v>
      </c>
      <c r="D217" s="8" t="s">
        <v>19</v>
      </c>
      <c r="E217" s="8" t="s">
        <v>562</v>
      </c>
      <c r="F217" s="8"/>
      <c r="G217" s="9">
        <f t="shared" si="37"/>
        <v>0</v>
      </c>
      <c r="H217" s="10">
        <f>H218</f>
        <v>0</v>
      </c>
      <c r="I217" s="10">
        <f t="shared" si="38"/>
        <v>0</v>
      </c>
      <c r="J217" s="10">
        <f t="shared" si="38"/>
        <v>0</v>
      </c>
      <c r="K217" s="10">
        <f t="shared" si="38"/>
        <v>0</v>
      </c>
    </row>
    <row r="218" spans="1:11" s="19" customFormat="1" ht="38.25">
      <c r="A218" s="57"/>
      <c r="B218" s="92" t="s">
        <v>86</v>
      </c>
      <c r="C218" s="8" t="s">
        <v>18</v>
      </c>
      <c r="D218" s="8" t="s">
        <v>19</v>
      </c>
      <c r="E218" s="8" t="s">
        <v>562</v>
      </c>
      <c r="F218" s="8" t="s">
        <v>57</v>
      </c>
      <c r="G218" s="9">
        <f t="shared" si="37"/>
        <v>0</v>
      </c>
      <c r="H218" s="10">
        <f>H219</f>
        <v>0</v>
      </c>
      <c r="I218" s="10">
        <f t="shared" si="38"/>
        <v>0</v>
      </c>
      <c r="J218" s="10">
        <f t="shared" si="38"/>
        <v>0</v>
      </c>
      <c r="K218" s="10">
        <f t="shared" si="38"/>
        <v>0</v>
      </c>
    </row>
    <row r="219" spans="1:11" s="19" customFormat="1" ht="42.75" customHeight="1">
      <c r="A219" s="57"/>
      <c r="B219" s="6" t="s">
        <v>111</v>
      </c>
      <c r="C219" s="8" t="s">
        <v>18</v>
      </c>
      <c r="D219" s="8" t="s">
        <v>19</v>
      </c>
      <c r="E219" s="8" t="s">
        <v>562</v>
      </c>
      <c r="F219" s="8" t="s">
        <v>59</v>
      </c>
      <c r="G219" s="9">
        <f t="shared" si="37"/>
        <v>0</v>
      </c>
      <c r="H219" s="10">
        <f>'приложение 8.2.'!I303</f>
        <v>0</v>
      </c>
      <c r="I219" s="10">
        <f>'приложение 8.2.'!J303</f>
        <v>0</v>
      </c>
      <c r="J219" s="10">
        <f>'приложение 8.2.'!K303</f>
        <v>0</v>
      </c>
      <c r="K219" s="10">
        <f>'приложение 8.2.'!L303</f>
        <v>0</v>
      </c>
    </row>
    <row r="220" spans="1:11" s="58" customFormat="1" ht="229.5">
      <c r="A220" s="66"/>
      <c r="B220" s="6" t="s">
        <v>514</v>
      </c>
      <c r="C220" s="8" t="s">
        <v>18</v>
      </c>
      <c r="D220" s="8" t="s">
        <v>19</v>
      </c>
      <c r="E220" s="8" t="s">
        <v>524</v>
      </c>
      <c r="F220" s="8"/>
      <c r="G220" s="9">
        <f t="shared" si="37"/>
        <v>0</v>
      </c>
      <c r="H220" s="10">
        <f t="shared" ref="H220:K221" si="39">H221</f>
        <v>0</v>
      </c>
      <c r="I220" s="10">
        <f t="shared" si="39"/>
        <v>0</v>
      </c>
      <c r="J220" s="10">
        <f t="shared" si="39"/>
        <v>0</v>
      </c>
      <c r="K220" s="10">
        <f t="shared" si="39"/>
        <v>0</v>
      </c>
    </row>
    <row r="221" spans="1:11" s="19" customFormat="1" ht="38.25">
      <c r="A221" s="57"/>
      <c r="B221" s="92" t="s">
        <v>86</v>
      </c>
      <c r="C221" s="8" t="s">
        <v>18</v>
      </c>
      <c r="D221" s="8" t="s">
        <v>19</v>
      </c>
      <c r="E221" s="8" t="s">
        <v>524</v>
      </c>
      <c r="F221" s="8" t="s">
        <v>57</v>
      </c>
      <c r="G221" s="9">
        <f t="shared" si="37"/>
        <v>0</v>
      </c>
      <c r="H221" s="10">
        <f t="shared" si="39"/>
        <v>0</v>
      </c>
      <c r="I221" s="10">
        <f t="shared" si="39"/>
        <v>0</v>
      </c>
      <c r="J221" s="10">
        <f t="shared" si="39"/>
        <v>0</v>
      </c>
      <c r="K221" s="10">
        <f t="shared" si="39"/>
        <v>0</v>
      </c>
    </row>
    <row r="222" spans="1:11" s="19" customFormat="1" ht="42.75" customHeight="1">
      <c r="A222" s="57"/>
      <c r="B222" s="6" t="s">
        <v>111</v>
      </c>
      <c r="C222" s="8" t="s">
        <v>18</v>
      </c>
      <c r="D222" s="8" t="s">
        <v>19</v>
      </c>
      <c r="E222" s="8" t="s">
        <v>524</v>
      </c>
      <c r="F222" s="8" t="s">
        <v>59</v>
      </c>
      <c r="G222" s="9">
        <f t="shared" si="37"/>
        <v>0</v>
      </c>
      <c r="H222" s="10">
        <f>'приложение 8.2.'!I307</f>
        <v>0</v>
      </c>
      <c r="I222" s="10">
        <f>'приложение 8.2.'!J307</f>
        <v>0</v>
      </c>
      <c r="J222" s="10">
        <f>'приложение 8.2.'!K307</f>
        <v>0</v>
      </c>
      <c r="K222" s="10">
        <f>'приложение 8.2.'!L307</f>
        <v>0</v>
      </c>
    </row>
    <row r="223" spans="1:11">
      <c r="A223" s="195"/>
      <c r="B223" s="206" t="s">
        <v>129</v>
      </c>
      <c r="C223" s="197" t="s">
        <v>18</v>
      </c>
      <c r="D223" s="197" t="s">
        <v>23</v>
      </c>
      <c r="E223" s="197"/>
      <c r="F223" s="197"/>
      <c r="G223" s="285">
        <f t="shared" si="37"/>
        <v>0</v>
      </c>
      <c r="H223" s="285">
        <f>H224</f>
        <v>0</v>
      </c>
      <c r="I223" s="285">
        <f t="shared" ref="I223:K226" si="40">I224</f>
        <v>0</v>
      </c>
      <c r="J223" s="285">
        <f t="shared" si="40"/>
        <v>0</v>
      </c>
      <c r="K223" s="285">
        <f t="shared" si="40"/>
        <v>0</v>
      </c>
    </row>
    <row r="224" spans="1:11" ht="38.25">
      <c r="A224" s="199"/>
      <c r="B224" s="200" t="s">
        <v>335</v>
      </c>
      <c r="C224" s="139" t="s">
        <v>18</v>
      </c>
      <c r="D224" s="139" t="s">
        <v>23</v>
      </c>
      <c r="E224" s="139" t="s">
        <v>336</v>
      </c>
      <c r="F224" s="139"/>
      <c r="G224" s="285">
        <f>SUM(H224:K224)</f>
        <v>0</v>
      </c>
      <c r="H224" s="286">
        <f>H225</f>
        <v>0</v>
      </c>
      <c r="I224" s="286">
        <f t="shared" si="40"/>
        <v>0</v>
      </c>
      <c r="J224" s="286">
        <f t="shared" si="40"/>
        <v>0</v>
      </c>
      <c r="K224" s="286">
        <f t="shared" si="40"/>
        <v>0</v>
      </c>
    </row>
    <row r="225" spans="1:11">
      <c r="A225" s="199"/>
      <c r="B225" s="200" t="s">
        <v>337</v>
      </c>
      <c r="C225" s="139" t="s">
        <v>18</v>
      </c>
      <c r="D225" s="139" t="s">
        <v>23</v>
      </c>
      <c r="E225" s="139" t="s">
        <v>338</v>
      </c>
      <c r="F225" s="139"/>
      <c r="G225" s="285">
        <f>SUM(H225:K225)</f>
        <v>0</v>
      </c>
      <c r="H225" s="286">
        <f>H226</f>
        <v>0</v>
      </c>
      <c r="I225" s="286">
        <f t="shared" si="40"/>
        <v>0</v>
      </c>
      <c r="J225" s="286">
        <f t="shared" si="40"/>
        <v>0</v>
      </c>
      <c r="K225" s="286">
        <f t="shared" si="40"/>
        <v>0</v>
      </c>
    </row>
    <row r="226" spans="1:11" ht="25.5">
      <c r="A226" s="199"/>
      <c r="B226" s="92" t="s">
        <v>217</v>
      </c>
      <c r="C226" s="139" t="s">
        <v>18</v>
      </c>
      <c r="D226" s="139" t="s">
        <v>23</v>
      </c>
      <c r="E226" s="139" t="s">
        <v>560</v>
      </c>
      <c r="F226" s="139"/>
      <c r="G226" s="285">
        <f>SUM(H226:K226)</f>
        <v>0</v>
      </c>
      <c r="H226" s="286">
        <f>H227</f>
        <v>0</v>
      </c>
      <c r="I226" s="286">
        <f t="shared" si="40"/>
        <v>0</v>
      </c>
      <c r="J226" s="286">
        <f t="shared" si="40"/>
        <v>0</v>
      </c>
      <c r="K226" s="286">
        <f t="shared" si="40"/>
        <v>0</v>
      </c>
    </row>
    <row r="227" spans="1:11">
      <c r="A227" s="199"/>
      <c r="B227" s="200" t="s">
        <v>71</v>
      </c>
      <c r="C227" s="139" t="s">
        <v>18</v>
      </c>
      <c r="D227" s="139" t="s">
        <v>23</v>
      </c>
      <c r="E227" s="139" t="s">
        <v>560</v>
      </c>
      <c r="F227" s="139" t="s">
        <v>72</v>
      </c>
      <c r="G227" s="285">
        <f>H227+I227+J227+K227</f>
        <v>0</v>
      </c>
      <c r="H227" s="286">
        <f>H228</f>
        <v>0</v>
      </c>
      <c r="I227" s="286">
        <f>I228</f>
        <v>0</v>
      </c>
      <c r="J227" s="286">
        <f>J228</f>
        <v>0</v>
      </c>
      <c r="K227" s="286">
        <f>K228</f>
        <v>0</v>
      </c>
    </row>
    <row r="228" spans="1:11" ht="63.75">
      <c r="A228" s="199"/>
      <c r="B228" s="200" t="s">
        <v>79</v>
      </c>
      <c r="C228" s="139" t="s">
        <v>18</v>
      </c>
      <c r="D228" s="139" t="s">
        <v>23</v>
      </c>
      <c r="E228" s="139" t="s">
        <v>560</v>
      </c>
      <c r="F228" s="139" t="s">
        <v>80</v>
      </c>
      <c r="G228" s="285">
        <f>H228+I228+J228+K228</f>
        <v>0</v>
      </c>
      <c r="H228" s="286">
        <f>'приложение 8.2.'!I314</f>
        <v>0</v>
      </c>
      <c r="I228" s="286">
        <f>'приложение 8.2.'!J314</f>
        <v>0</v>
      </c>
      <c r="J228" s="286">
        <f>'приложение 8.2.'!K314</f>
        <v>0</v>
      </c>
      <c r="K228" s="286">
        <f>'приложение 8.2.'!L314</f>
        <v>0</v>
      </c>
    </row>
    <row r="229" spans="1:11">
      <c r="A229" s="195"/>
      <c r="B229" s="196" t="s">
        <v>43</v>
      </c>
      <c r="C229" s="197" t="s">
        <v>18</v>
      </c>
      <c r="D229" s="197" t="s">
        <v>21</v>
      </c>
      <c r="E229" s="197"/>
      <c r="F229" s="197"/>
      <c r="G229" s="306">
        <f>SUM(H229:K229)</f>
        <v>4397.5</v>
      </c>
      <c r="H229" s="306">
        <f>H231+H269</f>
        <v>4397.5</v>
      </c>
      <c r="I229" s="306">
        <f>I231+I269</f>
        <v>0</v>
      </c>
      <c r="J229" s="306">
        <f>J231+J269</f>
        <v>0</v>
      </c>
      <c r="K229" s="306">
        <f>K231+K269</f>
        <v>0</v>
      </c>
    </row>
    <row r="230" spans="1:11" ht="25.5">
      <c r="A230" s="178"/>
      <c r="B230" s="92" t="s">
        <v>92</v>
      </c>
      <c r="C230" s="93" t="s">
        <v>18</v>
      </c>
      <c r="D230" s="93" t="s">
        <v>21</v>
      </c>
      <c r="E230" s="93"/>
      <c r="F230" s="93"/>
      <c r="G230" s="303">
        <f>H230+I230+J230+K230</f>
        <v>0</v>
      </c>
      <c r="H230" s="304">
        <f>H240+H274</f>
        <v>0</v>
      </c>
      <c r="I230" s="304">
        <f>I240+I274</f>
        <v>0</v>
      </c>
      <c r="J230" s="304">
        <f>J240+J274</f>
        <v>0</v>
      </c>
      <c r="K230" s="304">
        <f>K240+K274</f>
        <v>0</v>
      </c>
    </row>
    <row r="231" spans="1:11" ht="38.25">
      <c r="A231" s="202"/>
      <c r="B231" s="200" t="s">
        <v>335</v>
      </c>
      <c r="C231" s="139" t="s">
        <v>18</v>
      </c>
      <c r="D231" s="139" t="s">
        <v>21</v>
      </c>
      <c r="E231" s="139" t="s">
        <v>336</v>
      </c>
      <c r="F231" s="139"/>
      <c r="G231" s="306">
        <f>H231+I231+J231+K231</f>
        <v>2493.4</v>
      </c>
      <c r="H231" s="307">
        <f>H232</f>
        <v>2493.4</v>
      </c>
      <c r="I231" s="307">
        <f>I232</f>
        <v>0</v>
      </c>
      <c r="J231" s="307">
        <f>J232</f>
        <v>0</v>
      </c>
      <c r="K231" s="307">
        <f>K232</f>
        <v>0</v>
      </c>
    </row>
    <row r="232" spans="1:11" ht="25.5">
      <c r="A232" s="207"/>
      <c r="B232" s="200" t="s">
        <v>339</v>
      </c>
      <c r="C232" s="139" t="s">
        <v>18</v>
      </c>
      <c r="D232" s="139" t="s">
        <v>21</v>
      </c>
      <c r="E232" s="139" t="s">
        <v>340</v>
      </c>
      <c r="F232" s="139"/>
      <c r="G232" s="306">
        <f t="shared" ref="G232:G237" si="41">SUM(H232:K232)</f>
        <v>2493.4</v>
      </c>
      <c r="H232" s="307">
        <f>H233+H250</f>
        <v>2493.4</v>
      </c>
      <c r="I232" s="307">
        <f>I233+I250</f>
        <v>0</v>
      </c>
      <c r="J232" s="307">
        <f>J233+J250</f>
        <v>0</v>
      </c>
      <c r="K232" s="307">
        <f>K233+K250</f>
        <v>0</v>
      </c>
    </row>
    <row r="233" spans="1:11" ht="38.25">
      <c r="A233" s="207"/>
      <c r="B233" s="200" t="s">
        <v>341</v>
      </c>
      <c r="C233" s="139" t="s">
        <v>18</v>
      </c>
      <c r="D233" s="139" t="s">
        <v>21</v>
      </c>
      <c r="E233" s="139" t="s">
        <v>342</v>
      </c>
      <c r="F233" s="139"/>
      <c r="G233" s="285">
        <f t="shared" si="41"/>
        <v>0</v>
      </c>
      <c r="H233" s="286">
        <f>H234+H237+H241+H244+H247</f>
        <v>0</v>
      </c>
      <c r="I233" s="286">
        <f>I234+I237+I241+I244+I247</f>
        <v>0</v>
      </c>
      <c r="J233" s="286">
        <f>J234+J237+J241+J244+J247</f>
        <v>0</v>
      </c>
      <c r="K233" s="286">
        <f>K234+K237+K241+K244+K247</f>
        <v>0</v>
      </c>
    </row>
    <row r="234" spans="1:11" s="209" customFormat="1" ht="25.5">
      <c r="A234" s="208"/>
      <c r="B234" s="100" t="s">
        <v>539</v>
      </c>
      <c r="C234" s="130" t="s">
        <v>18</v>
      </c>
      <c r="D234" s="130" t="s">
        <v>21</v>
      </c>
      <c r="E234" s="130" t="s">
        <v>595</v>
      </c>
      <c r="F234" s="130"/>
      <c r="G234" s="280">
        <f>SUM(H234:K234)</f>
        <v>0</v>
      </c>
      <c r="H234" s="268">
        <f t="shared" ref="H234:K235" si="42">H235</f>
        <v>0</v>
      </c>
      <c r="I234" s="268">
        <f t="shared" si="42"/>
        <v>0</v>
      </c>
      <c r="J234" s="268">
        <f t="shared" si="42"/>
        <v>0</v>
      </c>
      <c r="K234" s="268">
        <f t="shared" si="42"/>
        <v>0</v>
      </c>
    </row>
    <row r="235" spans="1:11" s="210" customFormat="1" ht="38.25">
      <c r="A235" s="208"/>
      <c r="B235" s="205" t="s">
        <v>344</v>
      </c>
      <c r="C235" s="130" t="s">
        <v>18</v>
      </c>
      <c r="D235" s="130" t="s">
        <v>21</v>
      </c>
      <c r="E235" s="130" t="s">
        <v>595</v>
      </c>
      <c r="F235" s="130" t="s">
        <v>77</v>
      </c>
      <c r="G235" s="280">
        <f>H235+I235+J235+K235</f>
        <v>0</v>
      </c>
      <c r="H235" s="268">
        <f t="shared" si="42"/>
        <v>0</v>
      </c>
      <c r="I235" s="268">
        <f t="shared" si="42"/>
        <v>0</v>
      </c>
      <c r="J235" s="268">
        <f t="shared" si="42"/>
        <v>0</v>
      </c>
      <c r="K235" s="268">
        <f t="shared" si="42"/>
        <v>0</v>
      </c>
    </row>
    <row r="236" spans="1:11" s="210" customFormat="1">
      <c r="A236" s="208"/>
      <c r="B236" s="205" t="s">
        <v>35</v>
      </c>
      <c r="C236" s="130" t="s">
        <v>18</v>
      </c>
      <c r="D236" s="130" t="s">
        <v>21</v>
      </c>
      <c r="E236" s="130" t="s">
        <v>595</v>
      </c>
      <c r="F236" s="130" t="s">
        <v>78</v>
      </c>
      <c r="G236" s="280">
        <f>H236+I236+J236+K236</f>
        <v>0</v>
      </c>
      <c r="H236" s="268">
        <f>'приложение 8.2.'!I322</f>
        <v>0</v>
      </c>
      <c r="I236" s="268">
        <f>'приложение 8.2.'!J322</f>
        <v>0</v>
      </c>
      <c r="J236" s="268">
        <f>'приложение 8.2.'!K322</f>
        <v>0</v>
      </c>
      <c r="K236" s="268">
        <f>'приложение 8.2.'!L322</f>
        <v>0</v>
      </c>
    </row>
    <row r="237" spans="1:11" ht="114.75">
      <c r="A237" s="207"/>
      <c r="B237" s="200" t="s">
        <v>475</v>
      </c>
      <c r="C237" s="139" t="s">
        <v>18</v>
      </c>
      <c r="D237" s="139" t="s">
        <v>21</v>
      </c>
      <c r="E237" s="139" t="s">
        <v>343</v>
      </c>
      <c r="F237" s="139"/>
      <c r="G237" s="285">
        <f t="shared" si="41"/>
        <v>0</v>
      </c>
      <c r="H237" s="286">
        <f>H238</f>
        <v>0</v>
      </c>
      <c r="I237" s="286">
        <f t="shared" ref="I237:K238" si="43">I238</f>
        <v>0</v>
      </c>
      <c r="J237" s="286">
        <f t="shared" si="43"/>
        <v>0</v>
      </c>
      <c r="K237" s="286">
        <f t="shared" si="43"/>
        <v>0</v>
      </c>
    </row>
    <row r="238" spans="1:11" ht="38.25">
      <c r="A238" s="202"/>
      <c r="B238" s="200" t="s">
        <v>344</v>
      </c>
      <c r="C238" s="139" t="s">
        <v>18</v>
      </c>
      <c r="D238" s="139" t="s">
        <v>21</v>
      </c>
      <c r="E238" s="139" t="s">
        <v>343</v>
      </c>
      <c r="F238" s="139" t="s">
        <v>77</v>
      </c>
      <c r="G238" s="285">
        <f t="shared" ref="G238:G243" si="44">SUM(H238:K238)</f>
        <v>0</v>
      </c>
      <c r="H238" s="286">
        <f>H239</f>
        <v>0</v>
      </c>
      <c r="I238" s="286">
        <f t="shared" si="43"/>
        <v>0</v>
      </c>
      <c r="J238" s="286">
        <f t="shared" si="43"/>
        <v>0</v>
      </c>
      <c r="K238" s="286">
        <f t="shared" si="43"/>
        <v>0</v>
      </c>
    </row>
    <row r="239" spans="1:11">
      <c r="A239" s="202"/>
      <c r="B239" s="200" t="s">
        <v>35</v>
      </c>
      <c r="C239" s="139" t="s">
        <v>18</v>
      </c>
      <c r="D239" s="139" t="s">
        <v>21</v>
      </c>
      <c r="E239" s="139" t="s">
        <v>343</v>
      </c>
      <c r="F239" s="139" t="s">
        <v>78</v>
      </c>
      <c r="G239" s="285">
        <f t="shared" si="44"/>
        <v>0</v>
      </c>
      <c r="H239" s="286">
        <f>'приложение 8.2.'!I326</f>
        <v>0</v>
      </c>
      <c r="I239" s="286">
        <f>'приложение 8.2.'!J326</f>
        <v>0</v>
      </c>
      <c r="J239" s="286">
        <f>'приложение 8.2.'!K326</f>
        <v>0</v>
      </c>
      <c r="K239" s="286">
        <f>'приложение 8.2.'!L326</f>
        <v>0</v>
      </c>
    </row>
    <row r="240" spans="1:11">
      <c r="A240" s="207"/>
      <c r="B240" s="200" t="s">
        <v>453</v>
      </c>
      <c r="C240" s="139" t="s">
        <v>18</v>
      </c>
      <c r="D240" s="139" t="s">
        <v>21</v>
      </c>
      <c r="E240" s="139" t="s">
        <v>343</v>
      </c>
      <c r="F240" s="139" t="s">
        <v>78</v>
      </c>
      <c r="G240" s="285">
        <f t="shared" si="44"/>
        <v>0</v>
      </c>
      <c r="H240" s="286">
        <v>0</v>
      </c>
      <c r="I240" s="286">
        <v>0</v>
      </c>
      <c r="J240" s="286">
        <v>0</v>
      </c>
      <c r="K240" s="286">
        <v>0</v>
      </c>
    </row>
    <row r="241" spans="1:11" s="212" customFormat="1" ht="153">
      <c r="A241" s="211"/>
      <c r="B241" s="227" t="s">
        <v>615</v>
      </c>
      <c r="C241" s="130" t="s">
        <v>18</v>
      </c>
      <c r="D241" s="130" t="s">
        <v>21</v>
      </c>
      <c r="E241" s="130" t="s">
        <v>616</v>
      </c>
      <c r="F241" s="130"/>
      <c r="G241" s="280">
        <f t="shared" si="44"/>
        <v>0</v>
      </c>
      <c r="H241" s="268">
        <f t="shared" ref="H241:K242" si="45">H242</f>
        <v>0</v>
      </c>
      <c r="I241" s="268">
        <f t="shared" si="45"/>
        <v>0</v>
      </c>
      <c r="J241" s="268">
        <f t="shared" si="45"/>
        <v>0</v>
      </c>
      <c r="K241" s="268">
        <f t="shared" si="45"/>
        <v>0</v>
      </c>
    </row>
    <row r="242" spans="1:11" s="212" customFormat="1" ht="38.25">
      <c r="A242" s="211"/>
      <c r="B242" s="205" t="s">
        <v>344</v>
      </c>
      <c r="C242" s="130" t="s">
        <v>18</v>
      </c>
      <c r="D242" s="130" t="s">
        <v>21</v>
      </c>
      <c r="E242" s="130" t="s">
        <v>616</v>
      </c>
      <c r="F242" s="130" t="s">
        <v>77</v>
      </c>
      <c r="G242" s="280">
        <f t="shared" si="44"/>
        <v>0</v>
      </c>
      <c r="H242" s="268">
        <f t="shared" si="45"/>
        <v>0</v>
      </c>
      <c r="I242" s="268">
        <f t="shared" si="45"/>
        <v>0</v>
      </c>
      <c r="J242" s="268">
        <f t="shared" si="45"/>
        <v>0</v>
      </c>
      <c r="K242" s="268">
        <f t="shared" si="45"/>
        <v>0</v>
      </c>
    </row>
    <row r="243" spans="1:11" s="212" customFormat="1">
      <c r="A243" s="211"/>
      <c r="B243" s="205" t="s">
        <v>35</v>
      </c>
      <c r="C243" s="130" t="s">
        <v>18</v>
      </c>
      <c r="D243" s="130" t="s">
        <v>21</v>
      </c>
      <c r="E243" s="130" t="s">
        <v>616</v>
      </c>
      <c r="F243" s="130" t="s">
        <v>78</v>
      </c>
      <c r="G243" s="280">
        <f t="shared" si="44"/>
        <v>0</v>
      </c>
      <c r="H243" s="268">
        <f>'приложение 8.2.'!I331</f>
        <v>0</v>
      </c>
      <c r="I243" s="268">
        <f>'приложение 8.2.'!J331</f>
        <v>0</v>
      </c>
      <c r="J243" s="268">
        <f>'приложение 8.2.'!K331</f>
        <v>0</v>
      </c>
      <c r="K243" s="268">
        <f>'приложение 8.2.'!L331</f>
        <v>0</v>
      </c>
    </row>
    <row r="244" spans="1:11" ht="225.75" customHeight="1">
      <c r="A244" s="207"/>
      <c r="B244" s="200" t="s">
        <v>476</v>
      </c>
      <c r="C244" s="139" t="s">
        <v>18</v>
      </c>
      <c r="D244" s="139" t="s">
        <v>21</v>
      </c>
      <c r="E244" s="139" t="s">
        <v>345</v>
      </c>
      <c r="F244" s="139"/>
      <c r="G244" s="285">
        <f t="shared" ref="G244:G250" si="46">SUM(H244:K244)</f>
        <v>0</v>
      </c>
      <c r="H244" s="286">
        <f>H245</f>
        <v>0</v>
      </c>
      <c r="I244" s="286">
        <f t="shared" ref="I244:K245" si="47">I245</f>
        <v>0</v>
      </c>
      <c r="J244" s="286">
        <f t="shared" si="47"/>
        <v>0</v>
      </c>
      <c r="K244" s="286">
        <f t="shared" si="47"/>
        <v>0</v>
      </c>
    </row>
    <row r="245" spans="1:11" ht="38.25">
      <c r="A245" s="202"/>
      <c r="B245" s="200" t="s">
        <v>344</v>
      </c>
      <c r="C245" s="139" t="s">
        <v>18</v>
      </c>
      <c r="D245" s="139" t="s">
        <v>21</v>
      </c>
      <c r="E245" s="139" t="s">
        <v>345</v>
      </c>
      <c r="F245" s="139" t="s">
        <v>77</v>
      </c>
      <c r="G245" s="285">
        <f t="shared" si="46"/>
        <v>0</v>
      </c>
      <c r="H245" s="286">
        <f>H246</f>
        <v>0</v>
      </c>
      <c r="I245" s="286">
        <f t="shared" si="47"/>
        <v>0</v>
      </c>
      <c r="J245" s="286">
        <f t="shared" si="47"/>
        <v>0</v>
      </c>
      <c r="K245" s="286">
        <f t="shared" si="47"/>
        <v>0</v>
      </c>
    </row>
    <row r="246" spans="1:11">
      <c r="A246" s="202"/>
      <c r="B246" s="200" t="s">
        <v>35</v>
      </c>
      <c r="C246" s="139" t="s">
        <v>18</v>
      </c>
      <c r="D246" s="139" t="s">
        <v>21</v>
      </c>
      <c r="E246" s="139" t="s">
        <v>345</v>
      </c>
      <c r="F246" s="139" t="s">
        <v>78</v>
      </c>
      <c r="G246" s="285">
        <f t="shared" si="46"/>
        <v>0</v>
      </c>
      <c r="H246" s="286">
        <f>'приложение 8.2.'!I335</f>
        <v>0</v>
      </c>
      <c r="I246" s="286">
        <f>'приложение 8.2.'!J335</f>
        <v>0</v>
      </c>
      <c r="J246" s="286">
        <f>'приложение 8.2.'!K335</f>
        <v>0</v>
      </c>
      <c r="K246" s="286">
        <f>'приложение 8.2.'!L335</f>
        <v>0</v>
      </c>
    </row>
    <row r="247" spans="1:11" ht="249.75" customHeight="1">
      <c r="A247" s="207"/>
      <c r="B247" s="200" t="s">
        <v>477</v>
      </c>
      <c r="C247" s="139" t="s">
        <v>18</v>
      </c>
      <c r="D247" s="139" t="s">
        <v>21</v>
      </c>
      <c r="E247" s="139" t="s">
        <v>346</v>
      </c>
      <c r="F247" s="139"/>
      <c r="G247" s="285">
        <f t="shared" si="46"/>
        <v>0</v>
      </c>
      <c r="H247" s="286">
        <f>H248</f>
        <v>0</v>
      </c>
      <c r="I247" s="286">
        <f t="shared" ref="I247:K248" si="48">I248</f>
        <v>0</v>
      </c>
      <c r="J247" s="286">
        <f t="shared" si="48"/>
        <v>0</v>
      </c>
      <c r="K247" s="286">
        <f t="shared" si="48"/>
        <v>0</v>
      </c>
    </row>
    <row r="248" spans="1:11" ht="38.25">
      <c r="A248" s="202"/>
      <c r="B248" s="200" t="s">
        <v>344</v>
      </c>
      <c r="C248" s="139" t="s">
        <v>18</v>
      </c>
      <c r="D248" s="139" t="s">
        <v>21</v>
      </c>
      <c r="E248" s="139" t="s">
        <v>346</v>
      </c>
      <c r="F248" s="139" t="s">
        <v>77</v>
      </c>
      <c r="G248" s="285">
        <f t="shared" si="46"/>
        <v>0</v>
      </c>
      <c r="H248" s="286">
        <f>H249</f>
        <v>0</v>
      </c>
      <c r="I248" s="286">
        <f t="shared" si="48"/>
        <v>0</v>
      </c>
      <c r="J248" s="286">
        <f t="shared" si="48"/>
        <v>0</v>
      </c>
      <c r="K248" s="286">
        <f t="shared" si="48"/>
        <v>0</v>
      </c>
    </row>
    <row r="249" spans="1:11">
      <c r="A249" s="202"/>
      <c r="B249" s="200" t="s">
        <v>35</v>
      </c>
      <c r="C249" s="139" t="s">
        <v>18</v>
      </c>
      <c r="D249" s="139" t="s">
        <v>21</v>
      </c>
      <c r="E249" s="139" t="s">
        <v>346</v>
      </c>
      <c r="F249" s="139" t="s">
        <v>78</v>
      </c>
      <c r="G249" s="285">
        <f t="shared" si="46"/>
        <v>0</v>
      </c>
      <c r="H249" s="286">
        <f>'приложение 8.2.'!I339</f>
        <v>0</v>
      </c>
      <c r="I249" s="286">
        <f>'приложение 8.2.'!J339</f>
        <v>0</v>
      </c>
      <c r="J249" s="286">
        <f>'приложение 8.2.'!K339</f>
        <v>0</v>
      </c>
      <c r="K249" s="286">
        <f>'приложение 8.2.'!L339</f>
        <v>0</v>
      </c>
    </row>
    <row r="250" spans="1:11" ht="38.25">
      <c r="A250" s="207"/>
      <c r="B250" s="200" t="s">
        <v>347</v>
      </c>
      <c r="C250" s="139" t="s">
        <v>18</v>
      </c>
      <c r="D250" s="139" t="s">
        <v>21</v>
      </c>
      <c r="E250" s="139" t="s">
        <v>348</v>
      </c>
      <c r="F250" s="139"/>
      <c r="G250" s="306">
        <f t="shared" si="46"/>
        <v>2493.4</v>
      </c>
      <c r="H250" s="307">
        <f>H251+H256+H260+H263+H266</f>
        <v>2493.4</v>
      </c>
      <c r="I250" s="307">
        <f>I251+I256+I263+I266</f>
        <v>0</v>
      </c>
      <c r="J250" s="307">
        <f>J251+J256+J263+J266</f>
        <v>0</v>
      </c>
      <c r="K250" s="307">
        <f>K251+K256+K263+K266</f>
        <v>0</v>
      </c>
    </row>
    <row r="251" spans="1:11" ht="25.5">
      <c r="A251" s="207"/>
      <c r="B251" s="92" t="s">
        <v>217</v>
      </c>
      <c r="C251" s="139" t="s">
        <v>18</v>
      </c>
      <c r="D251" s="139" t="s">
        <v>21</v>
      </c>
      <c r="E251" s="139" t="s">
        <v>561</v>
      </c>
      <c r="F251" s="139"/>
      <c r="G251" s="306">
        <f t="shared" ref="G251:G256" si="49">SUM(H251:K251)</f>
        <v>2493.4</v>
      </c>
      <c r="H251" s="307">
        <f>H252+H254</f>
        <v>2493.4</v>
      </c>
      <c r="I251" s="307">
        <f>I252+I254</f>
        <v>0</v>
      </c>
      <c r="J251" s="307">
        <f>J252+J254</f>
        <v>0</v>
      </c>
      <c r="K251" s="307">
        <f>K252+K254</f>
        <v>0</v>
      </c>
    </row>
    <row r="252" spans="1:11" ht="38.25">
      <c r="A252" s="202"/>
      <c r="B252" s="92" t="s">
        <v>86</v>
      </c>
      <c r="C252" s="139" t="s">
        <v>18</v>
      </c>
      <c r="D252" s="139" t="s">
        <v>21</v>
      </c>
      <c r="E252" s="139" t="s">
        <v>561</v>
      </c>
      <c r="F252" s="139" t="s">
        <v>57</v>
      </c>
      <c r="G252" s="306">
        <f t="shared" si="49"/>
        <v>2493.4</v>
      </c>
      <c r="H252" s="307">
        <f>H253</f>
        <v>2493.4</v>
      </c>
      <c r="I252" s="307">
        <f>I253</f>
        <v>0</v>
      </c>
      <c r="J252" s="307">
        <f>J253</f>
        <v>0</v>
      </c>
      <c r="K252" s="307">
        <f>K253</f>
        <v>0</v>
      </c>
    </row>
    <row r="253" spans="1:11" ht="38.25">
      <c r="A253" s="202"/>
      <c r="B253" s="92" t="s">
        <v>111</v>
      </c>
      <c r="C253" s="139" t="s">
        <v>18</v>
      </c>
      <c r="D253" s="139" t="s">
        <v>21</v>
      </c>
      <c r="E253" s="139" t="s">
        <v>561</v>
      </c>
      <c r="F253" s="139" t="s">
        <v>59</v>
      </c>
      <c r="G253" s="306">
        <f t="shared" si="49"/>
        <v>2493.4</v>
      </c>
      <c r="H253" s="307">
        <f>'приложение 8.2.'!I344</f>
        <v>2493.4</v>
      </c>
      <c r="I253" s="307">
        <f>'приложение 8.2.'!J344</f>
        <v>0</v>
      </c>
      <c r="J253" s="307">
        <f>'приложение 8.2.'!K344</f>
        <v>0</v>
      </c>
      <c r="K253" s="307">
        <f>'приложение 8.2.'!L344</f>
        <v>0</v>
      </c>
    </row>
    <row r="254" spans="1:11" s="212" customFormat="1" ht="38.25">
      <c r="A254" s="211"/>
      <c r="B254" s="205" t="s">
        <v>344</v>
      </c>
      <c r="C254" s="130" t="s">
        <v>18</v>
      </c>
      <c r="D254" s="130" t="s">
        <v>21</v>
      </c>
      <c r="E254" s="130" t="s">
        <v>561</v>
      </c>
      <c r="F254" s="130" t="s">
        <v>77</v>
      </c>
      <c r="G254" s="280">
        <f t="shared" si="49"/>
        <v>0</v>
      </c>
      <c r="H254" s="268">
        <f>H255</f>
        <v>0</v>
      </c>
      <c r="I254" s="268">
        <f>I255</f>
        <v>0</v>
      </c>
      <c r="J254" s="268">
        <f>J255</f>
        <v>0</v>
      </c>
      <c r="K254" s="268">
        <f>K255</f>
        <v>0</v>
      </c>
    </row>
    <row r="255" spans="1:11" s="212" customFormat="1">
      <c r="A255" s="211"/>
      <c r="B255" s="205" t="s">
        <v>35</v>
      </c>
      <c r="C255" s="130" t="s">
        <v>18</v>
      </c>
      <c r="D255" s="130" t="s">
        <v>21</v>
      </c>
      <c r="E255" s="130" t="s">
        <v>561</v>
      </c>
      <c r="F255" s="130" t="s">
        <v>78</v>
      </c>
      <c r="G255" s="280">
        <f t="shared" si="49"/>
        <v>0</v>
      </c>
      <c r="H255" s="268">
        <f>'приложение 8.2.'!I347</f>
        <v>0</v>
      </c>
      <c r="I255" s="268">
        <f>'приложение 8.2.'!J347</f>
        <v>0</v>
      </c>
      <c r="J255" s="268">
        <f>'приложение 8.2.'!K347</f>
        <v>0</v>
      </c>
      <c r="K255" s="268">
        <f>'приложение 8.2.'!L347</f>
        <v>0</v>
      </c>
    </row>
    <row r="256" spans="1:11" ht="114.75">
      <c r="A256" s="207"/>
      <c r="B256" s="200" t="s">
        <v>475</v>
      </c>
      <c r="C256" s="139" t="s">
        <v>18</v>
      </c>
      <c r="D256" s="139" t="s">
        <v>21</v>
      </c>
      <c r="E256" s="139" t="s">
        <v>349</v>
      </c>
      <c r="F256" s="139"/>
      <c r="G256" s="285">
        <f t="shared" si="49"/>
        <v>0</v>
      </c>
      <c r="H256" s="286">
        <f>H257</f>
        <v>0</v>
      </c>
      <c r="I256" s="286">
        <f t="shared" ref="I256:K257" si="50">I257</f>
        <v>0</v>
      </c>
      <c r="J256" s="286">
        <f t="shared" si="50"/>
        <v>0</v>
      </c>
      <c r="K256" s="286">
        <f t="shared" si="50"/>
        <v>0</v>
      </c>
    </row>
    <row r="257" spans="1:11" ht="38.25">
      <c r="A257" s="202"/>
      <c r="B257" s="92" t="s">
        <v>86</v>
      </c>
      <c r="C257" s="139" t="s">
        <v>18</v>
      </c>
      <c r="D257" s="139" t="s">
        <v>21</v>
      </c>
      <c r="E257" s="139" t="s">
        <v>349</v>
      </c>
      <c r="F257" s="139" t="s">
        <v>57</v>
      </c>
      <c r="G257" s="285">
        <f t="shared" ref="G257:G262" si="51">SUM(H257:K257)</f>
        <v>0</v>
      </c>
      <c r="H257" s="286">
        <f>H258</f>
        <v>0</v>
      </c>
      <c r="I257" s="286">
        <f t="shared" si="50"/>
        <v>0</v>
      </c>
      <c r="J257" s="286">
        <f t="shared" si="50"/>
        <v>0</v>
      </c>
      <c r="K257" s="286">
        <f t="shared" si="50"/>
        <v>0</v>
      </c>
    </row>
    <row r="258" spans="1:11" ht="38.25">
      <c r="A258" s="202"/>
      <c r="B258" s="92" t="s">
        <v>111</v>
      </c>
      <c r="C258" s="139" t="s">
        <v>18</v>
      </c>
      <c r="D258" s="139" t="s">
        <v>21</v>
      </c>
      <c r="E258" s="139" t="s">
        <v>349</v>
      </c>
      <c r="F258" s="139" t="s">
        <v>59</v>
      </c>
      <c r="G258" s="285">
        <f t="shared" si="51"/>
        <v>0</v>
      </c>
      <c r="H258" s="286">
        <v>0</v>
      </c>
      <c r="I258" s="286">
        <f>'приложение 8.2.'!J338</f>
        <v>0</v>
      </c>
      <c r="J258" s="286">
        <f>'приложение 8.2.'!K338</f>
        <v>0</v>
      </c>
      <c r="K258" s="286">
        <f>'приложение 8.2.'!L338</f>
        <v>0</v>
      </c>
    </row>
    <row r="259" spans="1:11" s="67" customFormat="1">
      <c r="A259" s="80"/>
      <c r="B259" s="73" t="s">
        <v>453</v>
      </c>
      <c r="C259" s="78" t="s">
        <v>18</v>
      </c>
      <c r="D259" s="78" t="s">
        <v>21</v>
      </c>
      <c r="E259" s="78" t="s">
        <v>349</v>
      </c>
      <c r="F259" s="78" t="s">
        <v>59</v>
      </c>
      <c r="G259" s="76">
        <f t="shared" si="51"/>
        <v>0</v>
      </c>
      <c r="H259" s="79">
        <v>0</v>
      </c>
      <c r="I259" s="79">
        <v>0</v>
      </c>
      <c r="J259" s="79">
        <v>0</v>
      </c>
      <c r="K259" s="79">
        <v>0</v>
      </c>
    </row>
    <row r="260" spans="1:11" s="212" customFormat="1" ht="153">
      <c r="A260" s="211"/>
      <c r="B260" s="103" t="s">
        <v>615</v>
      </c>
      <c r="C260" s="130" t="s">
        <v>18</v>
      </c>
      <c r="D260" s="130" t="s">
        <v>21</v>
      </c>
      <c r="E260" s="130" t="s">
        <v>617</v>
      </c>
      <c r="F260" s="130"/>
      <c r="G260" s="280">
        <f t="shared" si="51"/>
        <v>0</v>
      </c>
      <c r="H260" s="268">
        <f>H261</f>
        <v>0</v>
      </c>
      <c r="I260" s="268">
        <f t="shared" ref="I260:K261" si="52">I261</f>
        <v>0</v>
      </c>
      <c r="J260" s="268">
        <f t="shared" si="52"/>
        <v>0</v>
      </c>
      <c r="K260" s="268">
        <f t="shared" si="52"/>
        <v>0</v>
      </c>
    </row>
    <row r="261" spans="1:11" s="212" customFormat="1" ht="38.25">
      <c r="A261" s="211"/>
      <c r="B261" s="92" t="s">
        <v>86</v>
      </c>
      <c r="C261" s="130" t="s">
        <v>18</v>
      </c>
      <c r="D261" s="130" t="s">
        <v>21</v>
      </c>
      <c r="E261" s="130" t="s">
        <v>617</v>
      </c>
      <c r="F261" s="130" t="s">
        <v>57</v>
      </c>
      <c r="G261" s="280">
        <f t="shared" si="51"/>
        <v>0</v>
      </c>
      <c r="H261" s="268">
        <f>H262</f>
        <v>0</v>
      </c>
      <c r="I261" s="268">
        <f t="shared" si="52"/>
        <v>0</v>
      </c>
      <c r="J261" s="268">
        <f t="shared" si="52"/>
        <v>0</v>
      </c>
      <c r="K261" s="268">
        <f t="shared" si="52"/>
        <v>0</v>
      </c>
    </row>
    <row r="262" spans="1:11" s="212" customFormat="1" ht="38.25">
      <c r="A262" s="211"/>
      <c r="B262" s="100" t="s">
        <v>111</v>
      </c>
      <c r="C262" s="130" t="s">
        <v>18</v>
      </c>
      <c r="D262" s="130" t="s">
        <v>21</v>
      </c>
      <c r="E262" s="130" t="s">
        <v>617</v>
      </c>
      <c r="F262" s="130" t="s">
        <v>59</v>
      </c>
      <c r="G262" s="280">
        <f t="shared" si="51"/>
        <v>0</v>
      </c>
      <c r="H262" s="268">
        <f>'приложение 8.2.'!I356</f>
        <v>0</v>
      </c>
      <c r="I262" s="268">
        <f>'приложение 8.2.'!J356</f>
        <v>0</v>
      </c>
      <c r="J262" s="268">
        <f>'приложение 8.2.'!K356</f>
        <v>0</v>
      </c>
      <c r="K262" s="268">
        <f>'приложение 8.2.'!L356</f>
        <v>0</v>
      </c>
    </row>
    <row r="263" spans="1:11" ht="225" customHeight="1">
      <c r="A263" s="207"/>
      <c r="B263" s="200" t="s">
        <v>476</v>
      </c>
      <c r="C263" s="139" t="s">
        <v>18</v>
      </c>
      <c r="D263" s="139" t="s">
        <v>21</v>
      </c>
      <c r="E263" s="139" t="s">
        <v>350</v>
      </c>
      <c r="F263" s="139"/>
      <c r="G263" s="285">
        <f t="shared" ref="G263:G268" si="53">SUM(H263:K263)</f>
        <v>0</v>
      </c>
      <c r="H263" s="286">
        <f>H264</f>
        <v>0</v>
      </c>
      <c r="I263" s="286">
        <f t="shared" ref="I263:K264" si="54">I264</f>
        <v>0</v>
      </c>
      <c r="J263" s="286">
        <f t="shared" si="54"/>
        <v>0</v>
      </c>
      <c r="K263" s="286">
        <f t="shared" si="54"/>
        <v>0</v>
      </c>
    </row>
    <row r="264" spans="1:11" ht="38.25">
      <c r="A264" s="202"/>
      <c r="B264" s="92" t="s">
        <v>86</v>
      </c>
      <c r="C264" s="139" t="s">
        <v>18</v>
      </c>
      <c r="D264" s="139" t="s">
        <v>21</v>
      </c>
      <c r="E264" s="139" t="s">
        <v>350</v>
      </c>
      <c r="F264" s="139" t="s">
        <v>57</v>
      </c>
      <c r="G264" s="285">
        <f t="shared" si="53"/>
        <v>0</v>
      </c>
      <c r="H264" s="286">
        <f>H265</f>
        <v>0</v>
      </c>
      <c r="I264" s="286">
        <f t="shared" si="54"/>
        <v>0</v>
      </c>
      <c r="J264" s="286">
        <f t="shared" si="54"/>
        <v>0</v>
      </c>
      <c r="K264" s="286">
        <f t="shared" si="54"/>
        <v>0</v>
      </c>
    </row>
    <row r="265" spans="1:11" ht="38.25">
      <c r="A265" s="202"/>
      <c r="B265" s="92" t="s">
        <v>111</v>
      </c>
      <c r="C265" s="139" t="s">
        <v>18</v>
      </c>
      <c r="D265" s="139" t="s">
        <v>21</v>
      </c>
      <c r="E265" s="139" t="s">
        <v>350</v>
      </c>
      <c r="F265" s="139" t="s">
        <v>59</v>
      </c>
      <c r="G265" s="285">
        <f t="shared" si="53"/>
        <v>0</v>
      </c>
      <c r="H265" s="286">
        <f>'приложение 8.2.'!I360</f>
        <v>0</v>
      </c>
      <c r="I265" s="286">
        <f>'приложение 8.2.'!J360</f>
        <v>0</v>
      </c>
      <c r="J265" s="286">
        <f>'приложение 8.2.'!K360</f>
        <v>0</v>
      </c>
      <c r="K265" s="286">
        <f>'приложение 8.2.'!L360</f>
        <v>0</v>
      </c>
    </row>
    <row r="266" spans="1:11" ht="249.75" customHeight="1">
      <c r="A266" s="207"/>
      <c r="B266" s="200" t="s">
        <v>477</v>
      </c>
      <c r="C266" s="139" t="s">
        <v>18</v>
      </c>
      <c r="D266" s="139" t="s">
        <v>21</v>
      </c>
      <c r="E266" s="139" t="s">
        <v>351</v>
      </c>
      <c r="F266" s="139"/>
      <c r="G266" s="285">
        <f t="shared" si="53"/>
        <v>0</v>
      </c>
      <c r="H266" s="286">
        <f>H267</f>
        <v>0</v>
      </c>
      <c r="I266" s="286">
        <f t="shared" ref="I266:K267" si="55">I267</f>
        <v>0</v>
      </c>
      <c r="J266" s="286">
        <f t="shared" si="55"/>
        <v>0</v>
      </c>
      <c r="K266" s="286">
        <f t="shared" si="55"/>
        <v>0</v>
      </c>
    </row>
    <row r="267" spans="1:11" ht="38.25">
      <c r="A267" s="202"/>
      <c r="B267" s="92" t="s">
        <v>86</v>
      </c>
      <c r="C267" s="139" t="s">
        <v>18</v>
      </c>
      <c r="D267" s="139" t="s">
        <v>21</v>
      </c>
      <c r="E267" s="139" t="s">
        <v>351</v>
      </c>
      <c r="F267" s="139" t="s">
        <v>57</v>
      </c>
      <c r="G267" s="285">
        <f t="shared" si="53"/>
        <v>0</v>
      </c>
      <c r="H267" s="286">
        <f>H268</f>
        <v>0</v>
      </c>
      <c r="I267" s="286">
        <f t="shared" si="55"/>
        <v>0</v>
      </c>
      <c r="J267" s="286">
        <f t="shared" si="55"/>
        <v>0</v>
      </c>
      <c r="K267" s="286">
        <f t="shared" si="55"/>
        <v>0</v>
      </c>
    </row>
    <row r="268" spans="1:11" ht="38.25">
      <c r="A268" s="202"/>
      <c r="B268" s="92" t="s">
        <v>111</v>
      </c>
      <c r="C268" s="139" t="s">
        <v>18</v>
      </c>
      <c r="D268" s="139" t="s">
        <v>21</v>
      </c>
      <c r="E268" s="139" t="s">
        <v>351</v>
      </c>
      <c r="F268" s="139" t="s">
        <v>59</v>
      </c>
      <c r="G268" s="285">
        <f t="shared" si="53"/>
        <v>0</v>
      </c>
      <c r="H268" s="286">
        <f>'приложение 8.2.'!I364</f>
        <v>0</v>
      </c>
      <c r="I268" s="286">
        <f>'приложение 8.2.'!J364</f>
        <v>0</v>
      </c>
      <c r="J268" s="286">
        <f>'приложение 8.2.'!K364</f>
        <v>0</v>
      </c>
      <c r="K268" s="286">
        <f>'приложение 8.2.'!L364</f>
        <v>0</v>
      </c>
    </row>
    <row r="269" spans="1:11" ht="63.75">
      <c r="A269" s="201"/>
      <c r="B269" s="200" t="s">
        <v>352</v>
      </c>
      <c r="C269" s="139" t="s">
        <v>18</v>
      </c>
      <c r="D269" s="139" t="s">
        <v>21</v>
      </c>
      <c r="E269" s="139" t="s">
        <v>353</v>
      </c>
      <c r="F269" s="139"/>
      <c r="G269" s="306">
        <f t="shared" ref="G269:G277" si="56">H269+I269+J269+K269</f>
        <v>1904.1000000000001</v>
      </c>
      <c r="H269" s="307">
        <f>H270</f>
        <v>1904.1000000000001</v>
      </c>
      <c r="I269" s="307">
        <f>I270</f>
        <v>0</v>
      </c>
      <c r="J269" s="307">
        <f>J270</f>
        <v>0</v>
      </c>
      <c r="K269" s="307">
        <f>K270</f>
        <v>0</v>
      </c>
    </row>
    <row r="270" spans="1:11" ht="63.75">
      <c r="A270" s="199"/>
      <c r="B270" s="200" t="s">
        <v>354</v>
      </c>
      <c r="C270" s="139" t="s">
        <v>18</v>
      </c>
      <c r="D270" s="139" t="s">
        <v>21</v>
      </c>
      <c r="E270" s="139" t="s">
        <v>355</v>
      </c>
      <c r="F270" s="139"/>
      <c r="G270" s="306">
        <f t="shared" si="56"/>
        <v>1904.1000000000001</v>
      </c>
      <c r="H270" s="307">
        <f t="shared" ref="H270:K271" si="57">H272</f>
        <v>1904.1000000000001</v>
      </c>
      <c r="I270" s="307">
        <f t="shared" si="57"/>
        <v>0</v>
      </c>
      <c r="J270" s="307">
        <f t="shared" si="57"/>
        <v>0</v>
      </c>
      <c r="K270" s="307">
        <f t="shared" si="57"/>
        <v>0</v>
      </c>
    </row>
    <row r="271" spans="1:11" ht="25.5">
      <c r="A271" s="199"/>
      <c r="B271" s="92" t="s">
        <v>217</v>
      </c>
      <c r="C271" s="139" t="s">
        <v>18</v>
      </c>
      <c r="D271" s="139" t="s">
        <v>21</v>
      </c>
      <c r="E271" s="139" t="s">
        <v>562</v>
      </c>
      <c r="F271" s="139"/>
      <c r="G271" s="306">
        <f t="shared" si="56"/>
        <v>1904.1000000000001</v>
      </c>
      <c r="H271" s="307">
        <f t="shared" si="57"/>
        <v>1904.1000000000001</v>
      </c>
      <c r="I271" s="307">
        <f t="shared" si="57"/>
        <v>0</v>
      </c>
      <c r="J271" s="307">
        <f t="shared" si="57"/>
        <v>0</v>
      </c>
      <c r="K271" s="307">
        <f t="shared" si="57"/>
        <v>0</v>
      </c>
    </row>
    <row r="272" spans="1:11" ht="38.25">
      <c r="A272" s="199"/>
      <c r="B272" s="92" t="s">
        <v>86</v>
      </c>
      <c r="C272" s="139" t="s">
        <v>18</v>
      </c>
      <c r="D272" s="139" t="s">
        <v>21</v>
      </c>
      <c r="E272" s="139" t="s">
        <v>562</v>
      </c>
      <c r="F272" s="139" t="s">
        <v>57</v>
      </c>
      <c r="G272" s="306">
        <f t="shared" si="56"/>
        <v>1904.1000000000001</v>
      </c>
      <c r="H272" s="307">
        <f>H273</f>
        <v>1904.1000000000001</v>
      </c>
      <c r="I272" s="307">
        <f>I273</f>
        <v>0</v>
      </c>
      <c r="J272" s="307">
        <f>J273</f>
        <v>0</v>
      </c>
      <c r="K272" s="307">
        <f>K273</f>
        <v>0</v>
      </c>
    </row>
    <row r="273" spans="1:11" ht="38.25">
      <c r="A273" s="199"/>
      <c r="B273" s="92" t="s">
        <v>111</v>
      </c>
      <c r="C273" s="139" t="s">
        <v>18</v>
      </c>
      <c r="D273" s="139" t="s">
        <v>21</v>
      </c>
      <c r="E273" s="139" t="s">
        <v>562</v>
      </c>
      <c r="F273" s="139" t="s">
        <v>59</v>
      </c>
      <c r="G273" s="306">
        <f t="shared" si="56"/>
        <v>1904.1000000000001</v>
      </c>
      <c r="H273" s="307">
        <f>'приложение 8.2.'!I370</f>
        <v>1904.1000000000001</v>
      </c>
      <c r="I273" s="307">
        <f>'приложение 8.2.'!J370</f>
        <v>0</v>
      </c>
      <c r="J273" s="307">
        <f>'приложение 8.2.'!K370</f>
        <v>0</v>
      </c>
      <c r="K273" s="307">
        <f>'приложение 8.2.'!L370</f>
        <v>0</v>
      </c>
    </row>
    <row r="274" spans="1:11">
      <c r="A274" s="199"/>
      <c r="B274" s="92" t="s">
        <v>453</v>
      </c>
      <c r="C274" s="139" t="s">
        <v>18</v>
      </c>
      <c r="D274" s="139" t="s">
        <v>21</v>
      </c>
      <c r="E274" s="139" t="s">
        <v>562</v>
      </c>
      <c r="F274" s="139" t="s">
        <v>59</v>
      </c>
      <c r="G274" s="285">
        <f t="shared" si="56"/>
        <v>0</v>
      </c>
      <c r="H274" s="286">
        <v>0</v>
      </c>
      <c r="I274" s="286">
        <v>0</v>
      </c>
      <c r="J274" s="286">
        <v>0</v>
      </c>
      <c r="K274" s="286">
        <v>0</v>
      </c>
    </row>
    <row r="275" spans="1:11">
      <c r="A275" s="182"/>
      <c r="B275" s="181" t="s">
        <v>42</v>
      </c>
      <c r="C275" s="95" t="s">
        <v>18</v>
      </c>
      <c r="D275" s="95" t="s">
        <v>33</v>
      </c>
      <c r="E275" s="95"/>
      <c r="F275" s="95"/>
      <c r="G275" s="140">
        <f t="shared" si="56"/>
        <v>0</v>
      </c>
      <c r="H275" s="140">
        <f>H276</f>
        <v>0</v>
      </c>
      <c r="I275" s="140">
        <f t="shared" ref="I275:K276" si="58">I276</f>
        <v>0</v>
      </c>
      <c r="J275" s="140">
        <f t="shared" si="58"/>
        <v>0</v>
      </c>
      <c r="K275" s="140">
        <f t="shared" si="58"/>
        <v>0</v>
      </c>
    </row>
    <row r="276" spans="1:11" ht="38.25">
      <c r="A276" s="143"/>
      <c r="B276" s="92" t="s">
        <v>244</v>
      </c>
      <c r="C276" s="93" t="s">
        <v>18</v>
      </c>
      <c r="D276" s="93" t="s">
        <v>33</v>
      </c>
      <c r="E276" s="93" t="s">
        <v>245</v>
      </c>
      <c r="F276" s="93"/>
      <c r="G276" s="140">
        <f t="shared" si="56"/>
        <v>0</v>
      </c>
      <c r="H276" s="141">
        <f>H277</f>
        <v>0</v>
      </c>
      <c r="I276" s="141">
        <f t="shared" si="58"/>
        <v>0</v>
      </c>
      <c r="J276" s="141">
        <f t="shared" si="58"/>
        <v>0</v>
      </c>
      <c r="K276" s="141">
        <f t="shared" si="58"/>
        <v>0</v>
      </c>
    </row>
    <row r="277" spans="1:11" ht="25.5">
      <c r="A277" s="182"/>
      <c r="B277" s="92" t="s">
        <v>217</v>
      </c>
      <c r="C277" s="93" t="s">
        <v>18</v>
      </c>
      <c r="D277" s="93" t="s">
        <v>33</v>
      </c>
      <c r="E277" s="99" t="s">
        <v>249</v>
      </c>
      <c r="F277" s="93"/>
      <c r="G277" s="140">
        <f t="shared" si="56"/>
        <v>0</v>
      </c>
      <c r="H277" s="141">
        <f>H278+H280</f>
        <v>0</v>
      </c>
      <c r="I277" s="141">
        <f>I278+I280</f>
        <v>0</v>
      </c>
      <c r="J277" s="141">
        <f>J278+J280</f>
        <v>0</v>
      </c>
      <c r="K277" s="141">
        <f>K278+K280</f>
        <v>0</v>
      </c>
    </row>
    <row r="278" spans="1:11" ht="38.25">
      <c r="A278" s="202"/>
      <c r="B278" s="92" t="s">
        <v>86</v>
      </c>
      <c r="C278" s="93" t="s">
        <v>18</v>
      </c>
      <c r="D278" s="93" t="s">
        <v>33</v>
      </c>
      <c r="E278" s="99" t="s">
        <v>249</v>
      </c>
      <c r="F278" s="139" t="s">
        <v>57</v>
      </c>
      <c r="G278" s="285">
        <f>SUM(H278:K278)</f>
        <v>0</v>
      </c>
      <c r="H278" s="286">
        <f>H279</f>
        <v>0</v>
      </c>
      <c r="I278" s="286">
        <f>I279</f>
        <v>0</v>
      </c>
      <c r="J278" s="286">
        <f>J279</f>
        <v>0</v>
      </c>
      <c r="K278" s="286">
        <f>K279</f>
        <v>0</v>
      </c>
    </row>
    <row r="279" spans="1:11" ht="38.25">
      <c r="A279" s="202"/>
      <c r="B279" s="92" t="s">
        <v>111</v>
      </c>
      <c r="C279" s="93" t="s">
        <v>18</v>
      </c>
      <c r="D279" s="93" t="s">
        <v>33</v>
      </c>
      <c r="E279" s="99" t="s">
        <v>249</v>
      </c>
      <c r="F279" s="139" t="s">
        <v>59</v>
      </c>
      <c r="G279" s="285">
        <f>SUM(H279:K279)</f>
        <v>0</v>
      </c>
      <c r="H279" s="286">
        <f>'приложение 8.2.'!I377</f>
        <v>0</v>
      </c>
      <c r="I279" s="286">
        <f>'приложение 8.2.'!J377</f>
        <v>0</v>
      </c>
      <c r="J279" s="286">
        <f>'приложение 8.2.'!K377</f>
        <v>0</v>
      </c>
      <c r="K279" s="286">
        <f>'приложение 8.2.'!L377</f>
        <v>0</v>
      </c>
    </row>
    <row r="280" spans="1:11" ht="51">
      <c r="A280" s="202"/>
      <c r="B280" s="200" t="s">
        <v>247</v>
      </c>
      <c r="C280" s="93" t="s">
        <v>18</v>
      </c>
      <c r="D280" s="93" t="s">
        <v>33</v>
      </c>
      <c r="E280" s="99" t="s">
        <v>249</v>
      </c>
      <c r="F280" s="139" t="s">
        <v>49</v>
      </c>
      <c r="G280" s="285">
        <f>H280+I280+J280+K280</f>
        <v>0</v>
      </c>
      <c r="H280" s="286">
        <f>H281+H282</f>
        <v>0</v>
      </c>
      <c r="I280" s="286">
        <f>I281+I282</f>
        <v>0</v>
      </c>
      <c r="J280" s="286">
        <f>J281+J282</f>
        <v>0</v>
      </c>
      <c r="K280" s="286">
        <f>K281+K282</f>
        <v>0</v>
      </c>
    </row>
    <row r="281" spans="1:11">
      <c r="A281" s="202"/>
      <c r="B281" s="200" t="s">
        <v>51</v>
      </c>
      <c r="C281" s="93" t="s">
        <v>18</v>
      </c>
      <c r="D281" s="93" t="s">
        <v>33</v>
      </c>
      <c r="E281" s="99" t="s">
        <v>249</v>
      </c>
      <c r="F281" s="139" t="s">
        <v>50</v>
      </c>
      <c r="G281" s="285">
        <f>H281+I281+J281+K281</f>
        <v>0</v>
      </c>
      <c r="H281" s="286">
        <f>'приложение 8.2.'!I380</f>
        <v>0</v>
      </c>
      <c r="I281" s="286">
        <f>'приложение 8.2.'!J380</f>
        <v>0</v>
      </c>
      <c r="J281" s="286">
        <f>'приложение 8.2.'!K380</f>
        <v>0</v>
      </c>
      <c r="K281" s="286">
        <f>'приложение 8.2.'!L380</f>
        <v>0</v>
      </c>
    </row>
    <row r="282" spans="1:11">
      <c r="A282" s="199"/>
      <c r="B282" s="200" t="s">
        <v>66</v>
      </c>
      <c r="C282" s="93" t="s">
        <v>18</v>
      </c>
      <c r="D282" s="93" t="s">
        <v>33</v>
      </c>
      <c r="E282" s="99" t="s">
        <v>249</v>
      </c>
      <c r="F282" s="139" t="s">
        <v>64</v>
      </c>
      <c r="G282" s="285">
        <f>SUM(H282:K282)</f>
        <v>0</v>
      </c>
      <c r="H282" s="286">
        <f>'приложение 8.2.'!I382+'приложение 8.2.'!I1108</f>
        <v>0</v>
      </c>
      <c r="I282" s="286">
        <f>'приложение 8.2.'!J382+'приложение 8.2.'!J1108</f>
        <v>0</v>
      </c>
      <c r="J282" s="286">
        <f>'приложение 8.2.'!K382+'приложение 8.2.'!K1108</f>
        <v>0</v>
      </c>
      <c r="K282" s="286">
        <f>'приложение 8.2.'!L382+'приложение 8.2.'!L1108</f>
        <v>0</v>
      </c>
    </row>
    <row r="283" spans="1:11" ht="25.5">
      <c r="A283" s="195"/>
      <c r="B283" s="196" t="s">
        <v>24</v>
      </c>
      <c r="C283" s="197" t="s">
        <v>18</v>
      </c>
      <c r="D283" s="197" t="s">
        <v>38</v>
      </c>
      <c r="E283" s="197"/>
      <c r="F283" s="197"/>
      <c r="G283" s="306">
        <f t="shared" ref="G283:G306" si="59">H283+I283+J283+K283</f>
        <v>9819.2999999999993</v>
      </c>
      <c r="H283" s="306">
        <f>H284+H307+H339</f>
        <v>-148.50000000000003</v>
      </c>
      <c r="I283" s="306">
        <f>I284+I307+I339</f>
        <v>0</v>
      </c>
      <c r="J283" s="306">
        <f>J284+J307+J339</f>
        <v>9967.7999999999993</v>
      </c>
      <c r="K283" s="306">
        <f>K284+K307+K339</f>
        <v>0</v>
      </c>
    </row>
    <row r="284" spans="1:11" ht="89.25">
      <c r="A284" s="203"/>
      <c r="B284" s="200" t="s">
        <v>356</v>
      </c>
      <c r="C284" s="139" t="s">
        <v>18</v>
      </c>
      <c r="D284" s="139" t="s">
        <v>38</v>
      </c>
      <c r="E284" s="139" t="s">
        <v>357</v>
      </c>
      <c r="F284" s="139"/>
      <c r="G284" s="303">
        <f t="shared" si="59"/>
        <v>5113.7999999999993</v>
      </c>
      <c r="H284" s="307">
        <f>H285+H299+H303</f>
        <v>32.599999999999987</v>
      </c>
      <c r="I284" s="307">
        <f>I285+I299+I303</f>
        <v>0</v>
      </c>
      <c r="J284" s="307">
        <f>J285+J299+J303</f>
        <v>5081.1999999999989</v>
      </c>
      <c r="K284" s="307">
        <f>K285+K299+K303</f>
        <v>0</v>
      </c>
    </row>
    <row r="285" spans="1:11" ht="25.5">
      <c r="A285" s="203"/>
      <c r="B285" s="200" t="s">
        <v>358</v>
      </c>
      <c r="C285" s="139" t="s">
        <v>18</v>
      </c>
      <c r="D285" s="139" t="s">
        <v>38</v>
      </c>
      <c r="E285" s="139" t="s">
        <v>359</v>
      </c>
      <c r="F285" s="139"/>
      <c r="G285" s="303">
        <f t="shared" si="59"/>
        <v>5115.3999999999987</v>
      </c>
      <c r="H285" s="307">
        <f>H286+H289+H294</f>
        <v>34.199999999999989</v>
      </c>
      <c r="I285" s="307">
        <f>I286+I289+I294</f>
        <v>0</v>
      </c>
      <c r="J285" s="307">
        <f>J286+J289+J294</f>
        <v>5081.1999999999989</v>
      </c>
      <c r="K285" s="307">
        <f>K286+K289+K294</f>
        <v>0</v>
      </c>
    </row>
    <row r="286" spans="1:11" ht="25.5">
      <c r="A286" s="203"/>
      <c r="B286" s="92" t="s">
        <v>217</v>
      </c>
      <c r="C286" s="139" t="s">
        <v>18</v>
      </c>
      <c r="D286" s="139" t="s">
        <v>38</v>
      </c>
      <c r="E286" s="139" t="s">
        <v>563</v>
      </c>
      <c r="F286" s="139"/>
      <c r="G286" s="140">
        <f t="shared" si="59"/>
        <v>-233.5</v>
      </c>
      <c r="H286" s="286">
        <f>H287</f>
        <v>-233.5</v>
      </c>
      <c r="I286" s="286">
        <f t="shared" ref="I286:K287" si="60">I287</f>
        <v>0</v>
      </c>
      <c r="J286" s="286">
        <f t="shared" si="60"/>
        <v>0</v>
      </c>
      <c r="K286" s="286">
        <f t="shared" si="60"/>
        <v>0</v>
      </c>
    </row>
    <row r="287" spans="1:11">
      <c r="A287" s="143"/>
      <c r="B287" s="92" t="s">
        <v>71</v>
      </c>
      <c r="C287" s="139" t="s">
        <v>18</v>
      </c>
      <c r="D287" s="139" t="s">
        <v>38</v>
      </c>
      <c r="E287" s="139" t="s">
        <v>563</v>
      </c>
      <c r="F287" s="93" t="s">
        <v>72</v>
      </c>
      <c r="G287" s="140">
        <f t="shared" si="59"/>
        <v>-233.5</v>
      </c>
      <c r="H287" s="141">
        <f>H288</f>
        <v>-233.5</v>
      </c>
      <c r="I287" s="141">
        <f t="shared" si="60"/>
        <v>0</v>
      </c>
      <c r="J287" s="141">
        <f t="shared" si="60"/>
        <v>0</v>
      </c>
      <c r="K287" s="141">
        <f t="shared" si="60"/>
        <v>0</v>
      </c>
    </row>
    <row r="288" spans="1:11" ht="65.25" customHeight="1">
      <c r="A288" s="143"/>
      <c r="B288" s="92" t="s">
        <v>334</v>
      </c>
      <c r="C288" s="139" t="s">
        <v>18</v>
      </c>
      <c r="D288" s="139" t="s">
        <v>38</v>
      </c>
      <c r="E288" s="139" t="s">
        <v>563</v>
      </c>
      <c r="F288" s="93" t="s">
        <v>80</v>
      </c>
      <c r="G288" s="140">
        <f t="shared" si="59"/>
        <v>-233.5</v>
      </c>
      <c r="H288" s="141">
        <f>'приложение 8.2.'!I389</f>
        <v>-233.5</v>
      </c>
      <c r="I288" s="141">
        <f>'приложение 8.2.'!J389</f>
        <v>0</v>
      </c>
      <c r="J288" s="141">
        <f>'приложение 8.2.'!K389</f>
        <v>0</v>
      </c>
      <c r="K288" s="141">
        <f>'приложение 8.2.'!L389</f>
        <v>0</v>
      </c>
    </row>
    <row r="289" spans="1:11" s="263" customFormat="1" ht="127.5">
      <c r="A289" s="4"/>
      <c r="B289" s="5" t="s">
        <v>629</v>
      </c>
      <c r="C289" s="8" t="s">
        <v>18</v>
      </c>
      <c r="D289" s="8" t="s">
        <v>38</v>
      </c>
      <c r="E289" s="8" t="s">
        <v>630</v>
      </c>
      <c r="F289" s="8"/>
      <c r="G289" s="154">
        <f>H289+I289+J289+K289</f>
        <v>5081.1999999999989</v>
      </c>
      <c r="H289" s="148">
        <f>H292</f>
        <v>0</v>
      </c>
      <c r="I289" s="148">
        <f>I292</f>
        <v>0</v>
      </c>
      <c r="J289" s="148">
        <f>J290+J292</f>
        <v>5081.1999999999989</v>
      </c>
      <c r="K289" s="148">
        <f>K290+K292</f>
        <v>0</v>
      </c>
    </row>
    <row r="290" spans="1:11" s="263" customFormat="1" ht="38.25">
      <c r="A290" s="211"/>
      <c r="B290" s="100" t="s">
        <v>86</v>
      </c>
      <c r="C290" s="8" t="s">
        <v>18</v>
      </c>
      <c r="D290" s="8" t="s">
        <v>38</v>
      </c>
      <c r="E290" s="8" t="s">
        <v>630</v>
      </c>
      <c r="F290" s="130" t="s">
        <v>57</v>
      </c>
      <c r="G290" s="308">
        <f>SUM(H290:K290)</f>
        <v>671.4</v>
      </c>
      <c r="H290" s="309">
        <f>H291</f>
        <v>0</v>
      </c>
      <c r="I290" s="309">
        <f>I291</f>
        <v>0</v>
      </c>
      <c r="J290" s="309">
        <f>J291</f>
        <v>671.4</v>
      </c>
      <c r="K290" s="309">
        <f>K291</f>
        <v>0</v>
      </c>
    </row>
    <row r="291" spans="1:11" s="136" customFormat="1" ht="38.25">
      <c r="A291" s="211"/>
      <c r="B291" s="100" t="s">
        <v>111</v>
      </c>
      <c r="C291" s="8" t="s">
        <v>18</v>
      </c>
      <c r="D291" s="8" t="s">
        <v>38</v>
      </c>
      <c r="E291" s="8" t="s">
        <v>630</v>
      </c>
      <c r="F291" s="130" t="s">
        <v>59</v>
      </c>
      <c r="G291" s="308">
        <f>SUM(H291:K291)</f>
        <v>671.4</v>
      </c>
      <c r="H291" s="309">
        <v>0</v>
      </c>
      <c r="I291" s="309">
        <v>0</v>
      </c>
      <c r="J291" s="309">
        <f>'приложение 8.2.'!K392</f>
        <v>671.4</v>
      </c>
      <c r="K291" s="309">
        <v>0</v>
      </c>
    </row>
    <row r="292" spans="1:11" s="136" customFormat="1">
      <c r="A292" s="4"/>
      <c r="B292" s="1" t="s">
        <v>71</v>
      </c>
      <c r="C292" s="8" t="s">
        <v>18</v>
      </c>
      <c r="D292" s="8" t="s">
        <v>38</v>
      </c>
      <c r="E292" s="8" t="s">
        <v>630</v>
      </c>
      <c r="F292" s="2" t="s">
        <v>72</v>
      </c>
      <c r="G292" s="154">
        <f>H292+I292+J292+K292</f>
        <v>4409.7999999999993</v>
      </c>
      <c r="H292" s="296">
        <f>H293</f>
        <v>0</v>
      </c>
      <c r="I292" s="296">
        <f>I293</f>
        <v>0</v>
      </c>
      <c r="J292" s="296">
        <f>J293</f>
        <v>4409.7999999999993</v>
      </c>
      <c r="K292" s="296">
        <f>K293</f>
        <v>0</v>
      </c>
    </row>
    <row r="293" spans="1:11" s="263" customFormat="1" ht="76.5">
      <c r="A293" s="4"/>
      <c r="B293" s="1" t="s">
        <v>334</v>
      </c>
      <c r="C293" s="8" t="s">
        <v>18</v>
      </c>
      <c r="D293" s="8" t="s">
        <v>38</v>
      </c>
      <c r="E293" s="8" t="s">
        <v>630</v>
      </c>
      <c r="F293" s="2" t="s">
        <v>80</v>
      </c>
      <c r="G293" s="154">
        <f>H293+I293+J293+K293</f>
        <v>4409.7999999999993</v>
      </c>
      <c r="H293" s="296">
        <v>0</v>
      </c>
      <c r="I293" s="278">
        <v>0</v>
      </c>
      <c r="J293" s="278">
        <f>'приложение 8.2.'!K395</f>
        <v>4409.7999999999993</v>
      </c>
      <c r="K293" s="278">
        <v>0</v>
      </c>
    </row>
    <row r="294" spans="1:11" s="263" customFormat="1" ht="153">
      <c r="A294" s="57"/>
      <c r="B294" s="85" t="s">
        <v>631</v>
      </c>
      <c r="C294" s="8" t="s">
        <v>18</v>
      </c>
      <c r="D294" s="8" t="s">
        <v>38</v>
      </c>
      <c r="E294" s="8" t="s">
        <v>632</v>
      </c>
      <c r="F294" s="8"/>
      <c r="G294" s="147">
        <f>SUM(H294:K294)</f>
        <v>267.7</v>
      </c>
      <c r="H294" s="148">
        <f>H297+H295</f>
        <v>267.7</v>
      </c>
      <c r="I294" s="148">
        <f>I297+I295</f>
        <v>0</v>
      </c>
      <c r="J294" s="148">
        <f>J297+J295</f>
        <v>0</v>
      </c>
      <c r="K294" s="148">
        <f>K297+K295</f>
        <v>0</v>
      </c>
    </row>
    <row r="295" spans="1:11" s="136" customFormat="1" ht="38.25">
      <c r="A295" s="57"/>
      <c r="B295" s="6" t="s">
        <v>86</v>
      </c>
      <c r="C295" s="8" t="s">
        <v>18</v>
      </c>
      <c r="D295" s="8" t="s">
        <v>38</v>
      </c>
      <c r="E295" s="8" t="s">
        <v>632</v>
      </c>
      <c r="F295" s="8" t="s">
        <v>57</v>
      </c>
      <c r="G295" s="147">
        <f>SUM(H295:K295)</f>
        <v>35.299999999999997</v>
      </c>
      <c r="H295" s="148">
        <f>H296</f>
        <v>35.299999999999997</v>
      </c>
      <c r="I295" s="148">
        <f>I296</f>
        <v>0</v>
      </c>
      <c r="J295" s="148">
        <f>J296</f>
        <v>0</v>
      </c>
      <c r="K295" s="148">
        <f>K296</f>
        <v>0</v>
      </c>
    </row>
    <row r="296" spans="1:11" s="136" customFormat="1" ht="38.25">
      <c r="A296" s="57"/>
      <c r="B296" s="6" t="s">
        <v>111</v>
      </c>
      <c r="C296" s="8" t="s">
        <v>18</v>
      </c>
      <c r="D296" s="8" t="s">
        <v>38</v>
      </c>
      <c r="E296" s="8" t="s">
        <v>632</v>
      </c>
      <c r="F296" s="8" t="s">
        <v>59</v>
      </c>
      <c r="G296" s="147">
        <f>SUM(H296:K296)</f>
        <v>35.299999999999997</v>
      </c>
      <c r="H296" s="148">
        <f>'приложение 8.2.'!I398</f>
        <v>35.299999999999997</v>
      </c>
      <c r="I296" s="148">
        <v>0</v>
      </c>
      <c r="J296" s="148">
        <v>0</v>
      </c>
      <c r="K296" s="148">
        <v>0</v>
      </c>
    </row>
    <row r="297" spans="1:11" s="189" customFormat="1">
      <c r="A297" s="57"/>
      <c r="B297" s="6" t="s">
        <v>71</v>
      </c>
      <c r="C297" s="8" t="s">
        <v>18</v>
      </c>
      <c r="D297" s="8" t="s">
        <v>38</v>
      </c>
      <c r="E297" s="8" t="s">
        <v>632</v>
      </c>
      <c r="F297" s="8" t="s">
        <v>72</v>
      </c>
      <c r="G297" s="147">
        <f>H297+I297+J297+K297</f>
        <v>232.4</v>
      </c>
      <c r="H297" s="148">
        <f>H298</f>
        <v>232.4</v>
      </c>
      <c r="I297" s="148">
        <f>I298</f>
        <v>0</v>
      </c>
      <c r="J297" s="148">
        <f>J298</f>
        <v>0</v>
      </c>
      <c r="K297" s="148">
        <f>K298</f>
        <v>0</v>
      </c>
    </row>
    <row r="298" spans="1:11" s="136" customFormat="1" ht="76.5">
      <c r="A298" s="57"/>
      <c r="B298" s="6" t="s">
        <v>334</v>
      </c>
      <c r="C298" s="8" t="s">
        <v>18</v>
      </c>
      <c r="D298" s="8" t="s">
        <v>38</v>
      </c>
      <c r="E298" s="8" t="s">
        <v>632</v>
      </c>
      <c r="F298" s="8" t="s">
        <v>80</v>
      </c>
      <c r="G298" s="147">
        <f>H298+I298+J298+K298</f>
        <v>232.4</v>
      </c>
      <c r="H298" s="148">
        <f>'приложение 8.2.'!I401</f>
        <v>232.4</v>
      </c>
      <c r="I298" s="153">
        <v>0</v>
      </c>
      <c r="J298" s="153">
        <v>0</v>
      </c>
      <c r="K298" s="153">
        <v>0</v>
      </c>
    </row>
    <row r="299" spans="1:11" ht="25.5">
      <c r="A299" s="203"/>
      <c r="B299" s="200" t="s">
        <v>360</v>
      </c>
      <c r="C299" s="139" t="s">
        <v>18</v>
      </c>
      <c r="D299" s="139" t="s">
        <v>38</v>
      </c>
      <c r="E299" s="139" t="s">
        <v>361</v>
      </c>
      <c r="F299" s="139"/>
      <c r="G299" s="140">
        <f t="shared" si="59"/>
        <v>0</v>
      </c>
      <c r="H299" s="286">
        <f>H300</f>
        <v>0</v>
      </c>
      <c r="I299" s="286">
        <f t="shared" ref="I299:K301" si="61">I300</f>
        <v>0</v>
      </c>
      <c r="J299" s="286">
        <f t="shared" si="61"/>
        <v>0</v>
      </c>
      <c r="K299" s="286">
        <f t="shared" si="61"/>
        <v>0</v>
      </c>
    </row>
    <row r="300" spans="1:11" ht="25.5">
      <c r="A300" s="203"/>
      <c r="B300" s="92" t="s">
        <v>217</v>
      </c>
      <c r="C300" s="139" t="s">
        <v>18</v>
      </c>
      <c r="D300" s="139" t="s">
        <v>38</v>
      </c>
      <c r="E300" s="139" t="s">
        <v>564</v>
      </c>
      <c r="F300" s="139"/>
      <c r="G300" s="140">
        <f t="shared" si="59"/>
        <v>0</v>
      </c>
      <c r="H300" s="286">
        <f>H301</f>
        <v>0</v>
      </c>
      <c r="I300" s="286">
        <f t="shared" si="61"/>
        <v>0</v>
      </c>
      <c r="J300" s="286">
        <f t="shared" si="61"/>
        <v>0</v>
      </c>
      <c r="K300" s="286">
        <f t="shared" si="61"/>
        <v>0</v>
      </c>
    </row>
    <row r="301" spans="1:11" ht="38.25">
      <c r="A301" s="143"/>
      <c r="B301" s="92" t="s">
        <v>86</v>
      </c>
      <c r="C301" s="139" t="s">
        <v>18</v>
      </c>
      <c r="D301" s="139" t="s">
        <v>38</v>
      </c>
      <c r="E301" s="139" t="s">
        <v>564</v>
      </c>
      <c r="F301" s="93" t="s">
        <v>57</v>
      </c>
      <c r="G301" s="140">
        <f t="shared" si="59"/>
        <v>0</v>
      </c>
      <c r="H301" s="141">
        <f>H302</f>
        <v>0</v>
      </c>
      <c r="I301" s="141">
        <f t="shared" si="61"/>
        <v>0</v>
      </c>
      <c r="J301" s="141">
        <f t="shared" si="61"/>
        <v>0</v>
      </c>
      <c r="K301" s="141">
        <f t="shared" si="61"/>
        <v>0</v>
      </c>
    </row>
    <row r="302" spans="1:11" ht="38.25">
      <c r="A302" s="143"/>
      <c r="B302" s="92" t="s">
        <v>111</v>
      </c>
      <c r="C302" s="139" t="s">
        <v>18</v>
      </c>
      <c r="D302" s="139" t="s">
        <v>38</v>
      </c>
      <c r="E302" s="139" t="s">
        <v>564</v>
      </c>
      <c r="F302" s="93" t="s">
        <v>59</v>
      </c>
      <c r="G302" s="140">
        <f t="shared" si="59"/>
        <v>0</v>
      </c>
      <c r="H302" s="141">
        <f>'приложение 8.2.'!H405</f>
        <v>0</v>
      </c>
      <c r="I302" s="141">
        <f>'приложение 8.2.'!I405</f>
        <v>0</v>
      </c>
      <c r="J302" s="141">
        <f>'приложение 8.2.'!J405</f>
        <v>0</v>
      </c>
      <c r="K302" s="141">
        <f>'приложение 8.2.'!K405</f>
        <v>0</v>
      </c>
    </row>
    <row r="303" spans="1:11" ht="38.25">
      <c r="A303" s="203"/>
      <c r="B303" s="200" t="s">
        <v>362</v>
      </c>
      <c r="C303" s="139" t="s">
        <v>18</v>
      </c>
      <c r="D303" s="139" t="s">
        <v>38</v>
      </c>
      <c r="E303" s="139" t="s">
        <v>363</v>
      </c>
      <c r="F303" s="139"/>
      <c r="G303" s="140">
        <f t="shared" si="59"/>
        <v>-1.6</v>
      </c>
      <c r="H303" s="286">
        <f>H304</f>
        <v>-1.6</v>
      </c>
      <c r="I303" s="286">
        <f t="shared" ref="I303:K305" si="62">I304</f>
        <v>0</v>
      </c>
      <c r="J303" s="286">
        <f t="shared" si="62"/>
        <v>0</v>
      </c>
      <c r="K303" s="286">
        <f t="shared" si="62"/>
        <v>0</v>
      </c>
    </row>
    <row r="304" spans="1:11" ht="25.5">
      <c r="A304" s="203"/>
      <c r="B304" s="92" t="s">
        <v>217</v>
      </c>
      <c r="C304" s="139" t="s">
        <v>18</v>
      </c>
      <c r="D304" s="139" t="s">
        <v>38</v>
      </c>
      <c r="E304" s="139" t="s">
        <v>565</v>
      </c>
      <c r="F304" s="139"/>
      <c r="G304" s="140">
        <f t="shared" si="59"/>
        <v>-1.6</v>
      </c>
      <c r="H304" s="286">
        <f>H305</f>
        <v>-1.6</v>
      </c>
      <c r="I304" s="286">
        <f t="shared" si="62"/>
        <v>0</v>
      </c>
      <c r="J304" s="286">
        <f t="shared" si="62"/>
        <v>0</v>
      </c>
      <c r="K304" s="286">
        <f t="shared" si="62"/>
        <v>0</v>
      </c>
    </row>
    <row r="305" spans="1:20">
      <c r="A305" s="143"/>
      <c r="B305" s="92" t="s">
        <v>71</v>
      </c>
      <c r="C305" s="139" t="s">
        <v>18</v>
      </c>
      <c r="D305" s="139" t="s">
        <v>38</v>
      </c>
      <c r="E305" s="139" t="s">
        <v>565</v>
      </c>
      <c r="F305" s="93" t="s">
        <v>72</v>
      </c>
      <c r="G305" s="140">
        <f t="shared" si="59"/>
        <v>-1.6</v>
      </c>
      <c r="H305" s="141">
        <f>H306</f>
        <v>-1.6</v>
      </c>
      <c r="I305" s="141">
        <f t="shared" si="62"/>
        <v>0</v>
      </c>
      <c r="J305" s="141">
        <f t="shared" si="62"/>
        <v>0</v>
      </c>
      <c r="K305" s="141">
        <f t="shared" si="62"/>
        <v>0</v>
      </c>
    </row>
    <row r="306" spans="1:20" ht="61.5" customHeight="1">
      <c r="A306" s="143"/>
      <c r="B306" s="92" t="s">
        <v>334</v>
      </c>
      <c r="C306" s="139" t="s">
        <v>18</v>
      </c>
      <c r="D306" s="139" t="s">
        <v>38</v>
      </c>
      <c r="E306" s="139" t="s">
        <v>565</v>
      </c>
      <c r="F306" s="93" t="s">
        <v>80</v>
      </c>
      <c r="G306" s="140">
        <f t="shared" si="59"/>
        <v>-1.6</v>
      </c>
      <c r="H306" s="141">
        <f>'приложение 8.2.'!I410</f>
        <v>-1.6</v>
      </c>
      <c r="I306" s="141">
        <f>'приложение 8.2.'!J410</f>
        <v>0</v>
      </c>
      <c r="J306" s="141">
        <f>'приложение 8.2.'!K410</f>
        <v>0</v>
      </c>
      <c r="K306" s="141">
        <f>'приложение 8.2.'!L410</f>
        <v>0</v>
      </c>
    </row>
    <row r="307" spans="1:20" ht="51">
      <c r="A307" s="182"/>
      <c r="B307" s="92" t="s">
        <v>141</v>
      </c>
      <c r="C307" s="93" t="s">
        <v>18</v>
      </c>
      <c r="D307" s="93" t="s">
        <v>38</v>
      </c>
      <c r="E307" s="99" t="s">
        <v>250</v>
      </c>
      <c r="F307" s="95"/>
      <c r="G307" s="303">
        <f>SUM(H307:K307)</f>
        <v>4886.6000000000004</v>
      </c>
      <c r="H307" s="304">
        <f>H308+H326</f>
        <v>0</v>
      </c>
      <c r="I307" s="304">
        <f>I308+I326</f>
        <v>0</v>
      </c>
      <c r="J307" s="304">
        <f>J308+J326</f>
        <v>4886.6000000000004</v>
      </c>
      <c r="K307" s="304">
        <f>K308+K326</f>
        <v>0</v>
      </c>
    </row>
    <row r="308" spans="1:20" ht="38.25">
      <c r="A308" s="182"/>
      <c r="B308" s="92" t="s">
        <v>213</v>
      </c>
      <c r="C308" s="93" t="s">
        <v>18</v>
      </c>
      <c r="D308" s="93" t="s">
        <v>38</v>
      </c>
      <c r="E308" s="99" t="s">
        <v>252</v>
      </c>
      <c r="F308" s="95"/>
      <c r="G308" s="140">
        <f>SUM(H308:K308)</f>
        <v>-21578.6</v>
      </c>
      <c r="H308" s="141">
        <f>H321+H309+H318+H312+H315</f>
        <v>-9500.5</v>
      </c>
      <c r="I308" s="141">
        <f>I321+I309+I318+I312+I315</f>
        <v>0</v>
      </c>
      <c r="J308" s="141">
        <f>J321+J309+J318+J312+J315</f>
        <v>-12078.1</v>
      </c>
      <c r="K308" s="141">
        <f>K321+K309+K318</f>
        <v>0</v>
      </c>
    </row>
    <row r="309" spans="1:20" ht="38.25">
      <c r="A309" s="143"/>
      <c r="B309" s="92" t="s">
        <v>200</v>
      </c>
      <c r="C309" s="93" t="s">
        <v>18</v>
      </c>
      <c r="D309" s="93" t="s">
        <v>38</v>
      </c>
      <c r="E309" s="99" t="s">
        <v>364</v>
      </c>
      <c r="F309" s="93"/>
      <c r="G309" s="285">
        <f>H309+I309+J309+K309</f>
        <v>-9500.5</v>
      </c>
      <c r="H309" s="141">
        <f>H310</f>
        <v>-9500.5</v>
      </c>
      <c r="I309" s="141">
        <f t="shared" ref="I309:K310" si="63">I310</f>
        <v>0</v>
      </c>
      <c r="J309" s="141">
        <f t="shared" si="63"/>
        <v>0</v>
      </c>
      <c r="K309" s="141">
        <f t="shared" si="63"/>
        <v>0</v>
      </c>
    </row>
    <row r="310" spans="1:20" ht="51">
      <c r="A310" s="199"/>
      <c r="B310" s="200" t="s">
        <v>88</v>
      </c>
      <c r="C310" s="93" t="s">
        <v>18</v>
      </c>
      <c r="D310" s="93" t="s">
        <v>38</v>
      </c>
      <c r="E310" s="99" t="s">
        <v>364</v>
      </c>
      <c r="F310" s="139" t="s">
        <v>49</v>
      </c>
      <c r="G310" s="285">
        <f>H310+I310+J310+K310</f>
        <v>-9500.5</v>
      </c>
      <c r="H310" s="286">
        <f>H311</f>
        <v>-9500.5</v>
      </c>
      <c r="I310" s="286">
        <f t="shared" si="63"/>
        <v>0</v>
      </c>
      <c r="J310" s="286">
        <f t="shared" si="63"/>
        <v>0</v>
      </c>
      <c r="K310" s="286">
        <f t="shared" si="63"/>
        <v>0</v>
      </c>
    </row>
    <row r="311" spans="1:20">
      <c r="A311" s="199"/>
      <c r="B311" s="200" t="s">
        <v>66</v>
      </c>
      <c r="C311" s="93" t="s">
        <v>18</v>
      </c>
      <c r="D311" s="93" t="s">
        <v>38</v>
      </c>
      <c r="E311" s="99" t="s">
        <v>364</v>
      </c>
      <c r="F311" s="139" t="s">
        <v>64</v>
      </c>
      <c r="G311" s="285">
        <f>SUM(H311:K311)</f>
        <v>-9500.5</v>
      </c>
      <c r="H311" s="286">
        <f>'приложение 8.2.'!I415</f>
        <v>-9500.5</v>
      </c>
      <c r="I311" s="286">
        <f>'приложение 8.2.'!J415</f>
        <v>0</v>
      </c>
      <c r="J311" s="286">
        <f>'приложение 8.2.'!K415</f>
        <v>0</v>
      </c>
      <c r="K311" s="286">
        <f>'приложение 8.2.'!L415</f>
        <v>0</v>
      </c>
    </row>
    <row r="312" spans="1:20" s="17" customFormat="1" ht="153">
      <c r="A312" s="4"/>
      <c r="B312" s="19" t="s">
        <v>642</v>
      </c>
      <c r="C312" s="2" t="s">
        <v>18</v>
      </c>
      <c r="D312" s="2" t="s">
        <v>38</v>
      </c>
      <c r="E312" s="3" t="s">
        <v>643</v>
      </c>
      <c r="F312" s="2"/>
      <c r="G312" s="147">
        <f>H312+I312+J312+K312</f>
        <v>0</v>
      </c>
      <c r="H312" s="296">
        <f>H313</f>
        <v>0</v>
      </c>
      <c r="I312" s="296">
        <f t="shared" ref="I312:K316" si="64">I313</f>
        <v>0</v>
      </c>
      <c r="J312" s="296">
        <f t="shared" si="64"/>
        <v>0</v>
      </c>
      <c r="K312" s="296">
        <f t="shared" si="64"/>
        <v>0</v>
      </c>
      <c r="M312" s="297"/>
      <c r="N312" s="297"/>
      <c r="O312" s="297"/>
      <c r="P312" s="297"/>
      <c r="Q312" s="297"/>
      <c r="R312" s="297"/>
      <c r="S312" s="297"/>
      <c r="T312" s="297"/>
    </row>
    <row r="313" spans="1:20" s="19" customFormat="1" ht="51">
      <c r="A313" s="57"/>
      <c r="B313" s="6" t="s">
        <v>88</v>
      </c>
      <c r="C313" s="2" t="s">
        <v>18</v>
      </c>
      <c r="D313" s="2" t="s">
        <v>38</v>
      </c>
      <c r="E313" s="3" t="s">
        <v>643</v>
      </c>
      <c r="F313" s="8" t="s">
        <v>49</v>
      </c>
      <c r="G313" s="147">
        <f>H313+I313+J313+K313</f>
        <v>0</v>
      </c>
      <c r="H313" s="148">
        <f>H314</f>
        <v>0</v>
      </c>
      <c r="I313" s="148">
        <f t="shared" si="64"/>
        <v>0</v>
      </c>
      <c r="J313" s="148">
        <f t="shared" si="64"/>
        <v>0</v>
      </c>
      <c r="K313" s="148">
        <f t="shared" si="64"/>
        <v>0</v>
      </c>
      <c r="M313" s="298"/>
      <c r="N313" s="298"/>
      <c r="O313" s="298"/>
      <c r="P313" s="298"/>
      <c r="Q313" s="298"/>
      <c r="R313" s="298"/>
      <c r="S313" s="298"/>
      <c r="T313" s="298"/>
    </row>
    <row r="314" spans="1:20" s="19" customFormat="1">
      <c r="A314" s="57"/>
      <c r="B314" s="6" t="s">
        <v>66</v>
      </c>
      <c r="C314" s="2" t="s">
        <v>18</v>
      </c>
      <c r="D314" s="2" t="s">
        <v>38</v>
      </c>
      <c r="E314" s="3" t="s">
        <v>643</v>
      </c>
      <c r="F314" s="8" t="s">
        <v>64</v>
      </c>
      <c r="G314" s="147">
        <f>SUM(H314:K314)</f>
        <v>0</v>
      </c>
      <c r="H314" s="148">
        <f>'приложение 8.2.'!I420</f>
        <v>0</v>
      </c>
      <c r="I314" s="148">
        <f>'приложение 8.2.'!J420</f>
        <v>0</v>
      </c>
      <c r="J314" s="148">
        <f>'приложение 8.2.'!K420</f>
        <v>0</v>
      </c>
      <c r="K314" s="148">
        <f>'приложение 8.2.'!L420</f>
        <v>0</v>
      </c>
      <c r="M314" s="298"/>
      <c r="N314" s="298"/>
      <c r="O314" s="298"/>
      <c r="P314" s="298"/>
      <c r="Q314" s="298"/>
      <c r="R314" s="298"/>
      <c r="S314" s="298"/>
      <c r="T314" s="298"/>
    </row>
    <row r="315" spans="1:20" s="17" customFormat="1" ht="154.5" customHeight="1">
      <c r="A315" s="4"/>
      <c r="B315" s="19" t="s">
        <v>644</v>
      </c>
      <c r="C315" s="2" t="s">
        <v>18</v>
      </c>
      <c r="D315" s="2" t="s">
        <v>38</v>
      </c>
      <c r="E315" s="3" t="s">
        <v>645</v>
      </c>
      <c r="F315" s="2"/>
      <c r="G315" s="147">
        <f>H315+I315+J315+K315</f>
        <v>0</v>
      </c>
      <c r="H315" s="296">
        <f>H316</f>
        <v>0</v>
      </c>
      <c r="I315" s="296">
        <f t="shared" si="64"/>
        <v>0</v>
      </c>
      <c r="J315" s="296">
        <f t="shared" si="64"/>
        <v>0</v>
      </c>
      <c r="K315" s="296">
        <f t="shared" si="64"/>
        <v>0</v>
      </c>
      <c r="M315" s="297"/>
      <c r="N315" s="297"/>
      <c r="O315" s="297"/>
      <c r="P315" s="297"/>
      <c r="Q315" s="297"/>
      <c r="R315" s="297"/>
      <c r="S315" s="297"/>
      <c r="T315" s="297"/>
    </row>
    <row r="316" spans="1:20" s="19" customFormat="1" ht="41.25" customHeight="1">
      <c r="A316" s="57"/>
      <c r="B316" s="6" t="s">
        <v>88</v>
      </c>
      <c r="C316" s="2" t="s">
        <v>18</v>
      </c>
      <c r="D316" s="2" t="s">
        <v>38</v>
      </c>
      <c r="E316" s="3" t="s">
        <v>645</v>
      </c>
      <c r="F316" s="8" t="s">
        <v>49</v>
      </c>
      <c r="G316" s="147">
        <f>H316+I316+J316+K316</f>
        <v>0</v>
      </c>
      <c r="H316" s="148">
        <f>H317</f>
        <v>0</v>
      </c>
      <c r="I316" s="148">
        <f t="shared" si="64"/>
        <v>0</v>
      </c>
      <c r="J316" s="148">
        <f t="shared" si="64"/>
        <v>0</v>
      </c>
      <c r="K316" s="148">
        <f t="shared" si="64"/>
        <v>0</v>
      </c>
      <c r="M316" s="298"/>
      <c r="N316" s="298"/>
      <c r="O316" s="298"/>
      <c r="P316" s="298"/>
      <c r="Q316" s="298"/>
      <c r="R316" s="298"/>
      <c r="S316" s="298"/>
      <c r="T316" s="298"/>
    </row>
    <row r="317" spans="1:20" s="19" customFormat="1">
      <c r="A317" s="57"/>
      <c r="B317" s="6" t="s">
        <v>66</v>
      </c>
      <c r="C317" s="2" t="s">
        <v>18</v>
      </c>
      <c r="D317" s="2" t="s">
        <v>38</v>
      </c>
      <c r="E317" s="3" t="s">
        <v>645</v>
      </c>
      <c r="F317" s="8" t="s">
        <v>64</v>
      </c>
      <c r="G317" s="147">
        <f>SUM(H317:K317)</f>
        <v>0</v>
      </c>
      <c r="H317" s="148">
        <f>'приложение 8.2.'!I424</f>
        <v>0</v>
      </c>
      <c r="I317" s="148">
        <f>'приложение 8.2.'!J424</f>
        <v>0</v>
      </c>
      <c r="J317" s="148">
        <f>'приложение 8.2.'!K424</f>
        <v>0</v>
      </c>
      <c r="K317" s="148">
        <f>'приложение 8.2.'!L424</f>
        <v>0</v>
      </c>
      <c r="M317" s="298"/>
      <c r="N317" s="298"/>
      <c r="O317" s="298"/>
      <c r="P317" s="298"/>
      <c r="Q317" s="298"/>
      <c r="R317" s="298"/>
      <c r="S317" s="298"/>
      <c r="T317" s="298"/>
    </row>
    <row r="318" spans="1:20" s="136" customFormat="1" ht="165.75">
      <c r="A318" s="134"/>
      <c r="B318" s="210" t="s">
        <v>587</v>
      </c>
      <c r="C318" s="101" t="s">
        <v>18</v>
      </c>
      <c r="D318" s="101" t="s">
        <v>38</v>
      </c>
      <c r="E318" s="123" t="s">
        <v>586</v>
      </c>
      <c r="F318" s="101"/>
      <c r="G318" s="280">
        <f>H318+I318+J318+K318</f>
        <v>-12078.1</v>
      </c>
      <c r="H318" s="132">
        <f t="shared" ref="H318:K319" si="65">H319</f>
        <v>0</v>
      </c>
      <c r="I318" s="132">
        <f t="shared" si="65"/>
        <v>0</v>
      </c>
      <c r="J318" s="132">
        <f t="shared" si="65"/>
        <v>-12078.1</v>
      </c>
      <c r="K318" s="132">
        <f t="shared" si="65"/>
        <v>0</v>
      </c>
    </row>
    <row r="319" spans="1:20" s="210" customFormat="1" ht="54.75" customHeight="1">
      <c r="A319" s="208"/>
      <c r="B319" s="205" t="s">
        <v>88</v>
      </c>
      <c r="C319" s="101" t="s">
        <v>18</v>
      </c>
      <c r="D319" s="101" t="s">
        <v>38</v>
      </c>
      <c r="E319" s="123" t="s">
        <v>586</v>
      </c>
      <c r="F319" s="130" t="s">
        <v>49</v>
      </c>
      <c r="G319" s="280">
        <f>H319+I319+J319+K319</f>
        <v>-12078.1</v>
      </c>
      <c r="H319" s="268">
        <f t="shared" si="65"/>
        <v>0</v>
      </c>
      <c r="I319" s="268">
        <f t="shared" si="65"/>
        <v>0</v>
      </c>
      <c r="J319" s="268">
        <f t="shared" si="65"/>
        <v>-12078.1</v>
      </c>
      <c r="K319" s="268">
        <f t="shared" si="65"/>
        <v>0</v>
      </c>
    </row>
    <row r="320" spans="1:20" s="210" customFormat="1">
      <c r="A320" s="208"/>
      <c r="B320" s="205" t="s">
        <v>66</v>
      </c>
      <c r="C320" s="101" t="s">
        <v>18</v>
      </c>
      <c r="D320" s="101" t="s">
        <v>38</v>
      </c>
      <c r="E320" s="123" t="s">
        <v>586</v>
      </c>
      <c r="F320" s="130" t="s">
        <v>64</v>
      </c>
      <c r="G320" s="280">
        <f>SUM(H320:K320)</f>
        <v>-12078.1</v>
      </c>
      <c r="H320" s="268">
        <f>'приложение 8.2.'!I427</f>
        <v>0</v>
      </c>
      <c r="I320" s="268">
        <f>'приложение 8.2.'!J427</f>
        <v>0</v>
      </c>
      <c r="J320" s="268">
        <f>'приложение 8.2.'!K427</f>
        <v>-12078.1</v>
      </c>
      <c r="K320" s="268">
        <f>'приложение 8.2.'!L427</f>
        <v>0</v>
      </c>
    </row>
    <row r="321" spans="1:11" ht="127.5">
      <c r="A321" s="182"/>
      <c r="B321" s="92" t="s">
        <v>478</v>
      </c>
      <c r="C321" s="93" t="s">
        <v>18</v>
      </c>
      <c r="D321" s="93" t="s">
        <v>38</v>
      </c>
      <c r="E321" s="99" t="s">
        <v>365</v>
      </c>
      <c r="F321" s="95"/>
      <c r="G321" s="140">
        <f>SUM(H321:K321)</f>
        <v>0</v>
      </c>
      <c r="H321" s="141">
        <f>H322+H324</f>
        <v>0</v>
      </c>
      <c r="I321" s="141">
        <f>I322+I324</f>
        <v>0</v>
      </c>
      <c r="J321" s="141">
        <f>J322+J324</f>
        <v>0</v>
      </c>
      <c r="K321" s="141">
        <f>K322+K324</f>
        <v>0</v>
      </c>
    </row>
    <row r="322" spans="1:11" ht="89.25">
      <c r="A322" s="143"/>
      <c r="B322" s="92" t="s">
        <v>55</v>
      </c>
      <c r="C322" s="93" t="s">
        <v>18</v>
      </c>
      <c r="D322" s="93" t="s">
        <v>38</v>
      </c>
      <c r="E322" s="99" t="s">
        <v>365</v>
      </c>
      <c r="F322" s="93" t="s">
        <v>56</v>
      </c>
      <c r="G322" s="303">
        <f t="shared" ref="G322:G328" si="66">H322+I322+J322+K322</f>
        <v>128</v>
      </c>
      <c r="H322" s="304">
        <f>H323</f>
        <v>0</v>
      </c>
      <c r="I322" s="304">
        <f>I323</f>
        <v>128</v>
      </c>
      <c r="J322" s="304">
        <f>J323</f>
        <v>0</v>
      </c>
      <c r="K322" s="304">
        <f>K323</f>
        <v>0</v>
      </c>
    </row>
    <row r="323" spans="1:11" ht="38.25">
      <c r="A323" s="143"/>
      <c r="B323" s="92" t="s">
        <v>104</v>
      </c>
      <c r="C323" s="93" t="s">
        <v>18</v>
      </c>
      <c r="D323" s="93" t="s">
        <v>38</v>
      </c>
      <c r="E323" s="99" t="s">
        <v>365</v>
      </c>
      <c r="F323" s="93" t="s">
        <v>105</v>
      </c>
      <c r="G323" s="303">
        <f t="shared" si="66"/>
        <v>128</v>
      </c>
      <c r="H323" s="304">
        <f>'приложение 8.2.'!I432</f>
        <v>0</v>
      </c>
      <c r="I323" s="304">
        <f>'приложение 8.2.'!J432</f>
        <v>128</v>
      </c>
      <c r="J323" s="304">
        <f>'приложение 8.2.'!K432</f>
        <v>0</v>
      </c>
      <c r="K323" s="304">
        <f>'приложение 8.2.'!L432</f>
        <v>0</v>
      </c>
    </row>
    <row r="324" spans="1:11" ht="38.25">
      <c r="A324" s="143"/>
      <c r="B324" s="92" t="s">
        <v>86</v>
      </c>
      <c r="C324" s="93" t="s">
        <v>18</v>
      </c>
      <c r="D324" s="93" t="s">
        <v>38</v>
      </c>
      <c r="E324" s="99" t="s">
        <v>365</v>
      </c>
      <c r="F324" s="93" t="s">
        <v>57</v>
      </c>
      <c r="G324" s="140">
        <f t="shared" si="66"/>
        <v>-128</v>
      </c>
      <c r="H324" s="141">
        <f>H325</f>
        <v>0</v>
      </c>
      <c r="I324" s="141">
        <f>I325</f>
        <v>-128</v>
      </c>
      <c r="J324" s="141">
        <f>J325</f>
        <v>0</v>
      </c>
      <c r="K324" s="141">
        <f>K325</f>
        <v>0</v>
      </c>
    </row>
    <row r="325" spans="1:11" ht="38.25">
      <c r="A325" s="143"/>
      <c r="B325" s="92" t="s">
        <v>111</v>
      </c>
      <c r="C325" s="93" t="s">
        <v>18</v>
      </c>
      <c r="D325" s="93" t="s">
        <v>38</v>
      </c>
      <c r="E325" s="99" t="s">
        <v>365</v>
      </c>
      <c r="F325" s="93" t="s">
        <v>59</v>
      </c>
      <c r="G325" s="140">
        <f t="shared" si="66"/>
        <v>-128</v>
      </c>
      <c r="H325" s="141">
        <f>'приложение 8.2.'!I437</f>
        <v>0</v>
      </c>
      <c r="I325" s="141">
        <f>'приложение 8.2.'!J437</f>
        <v>-128</v>
      </c>
      <c r="J325" s="141">
        <f>'приложение 8.2.'!K437</f>
        <v>0</v>
      </c>
      <c r="K325" s="141">
        <f>'приложение 8.2.'!L437</f>
        <v>0</v>
      </c>
    </row>
    <row r="326" spans="1:11" s="136" customFormat="1" ht="38.25">
      <c r="A326" s="57"/>
      <c r="B326" s="6" t="s">
        <v>655</v>
      </c>
      <c r="C326" s="8" t="s">
        <v>18</v>
      </c>
      <c r="D326" s="8" t="s">
        <v>38</v>
      </c>
      <c r="E326" s="15" t="s">
        <v>656</v>
      </c>
      <c r="F326" s="8"/>
      <c r="G326" s="147">
        <f t="shared" si="66"/>
        <v>26465.200000000001</v>
      </c>
      <c r="H326" s="148">
        <f>H327+H330+H333+H336</f>
        <v>9500.5</v>
      </c>
      <c r="I326" s="148">
        <f>I327+I330+I333+I336</f>
        <v>0</v>
      </c>
      <c r="J326" s="148">
        <f>J327+J330+J333+J336</f>
        <v>16964.7</v>
      </c>
      <c r="K326" s="148">
        <f>K327+K330+K333+K336</f>
        <v>0</v>
      </c>
    </row>
    <row r="327" spans="1:11" s="136" customFormat="1" ht="38.25">
      <c r="A327" s="57"/>
      <c r="B327" s="6" t="s">
        <v>200</v>
      </c>
      <c r="C327" s="8" t="s">
        <v>18</v>
      </c>
      <c r="D327" s="8" t="s">
        <v>38</v>
      </c>
      <c r="E327" s="15" t="s">
        <v>657</v>
      </c>
      <c r="F327" s="8"/>
      <c r="G327" s="147">
        <f t="shared" si="66"/>
        <v>8957.5</v>
      </c>
      <c r="H327" s="148">
        <f>H328</f>
        <v>8957.5</v>
      </c>
      <c r="I327" s="148">
        <f t="shared" ref="I327:K328" si="67">I328</f>
        <v>0</v>
      </c>
      <c r="J327" s="148">
        <f t="shared" si="67"/>
        <v>0</v>
      </c>
      <c r="K327" s="148">
        <f t="shared" si="67"/>
        <v>0</v>
      </c>
    </row>
    <row r="328" spans="1:11" s="136" customFormat="1" ht="51">
      <c r="A328" s="57"/>
      <c r="B328" s="6" t="s">
        <v>88</v>
      </c>
      <c r="C328" s="8" t="s">
        <v>18</v>
      </c>
      <c r="D328" s="8" t="s">
        <v>38</v>
      </c>
      <c r="E328" s="15" t="s">
        <v>657</v>
      </c>
      <c r="F328" s="8" t="s">
        <v>49</v>
      </c>
      <c r="G328" s="147">
        <f t="shared" si="66"/>
        <v>8957.5</v>
      </c>
      <c r="H328" s="148">
        <f>H329</f>
        <v>8957.5</v>
      </c>
      <c r="I328" s="148">
        <f t="shared" si="67"/>
        <v>0</v>
      </c>
      <c r="J328" s="148">
        <f t="shared" si="67"/>
        <v>0</v>
      </c>
      <c r="K328" s="148">
        <f t="shared" si="67"/>
        <v>0</v>
      </c>
    </row>
    <row r="329" spans="1:11" s="136" customFormat="1">
      <c r="A329" s="57"/>
      <c r="B329" s="6" t="s">
        <v>66</v>
      </c>
      <c r="C329" s="8" t="s">
        <v>18</v>
      </c>
      <c r="D329" s="8" t="s">
        <v>38</v>
      </c>
      <c r="E329" s="15" t="s">
        <v>657</v>
      </c>
      <c r="F329" s="8" t="s">
        <v>64</v>
      </c>
      <c r="G329" s="147">
        <f>SUM(H329:K329)</f>
        <v>8957.5</v>
      </c>
      <c r="H329" s="148">
        <f>'приложение 8.2.'!I443</f>
        <v>8957.5</v>
      </c>
      <c r="I329" s="148">
        <f>'приложение 8.2.'!J443</f>
        <v>0</v>
      </c>
      <c r="J329" s="148">
        <f>'приложение 8.2.'!K443</f>
        <v>0</v>
      </c>
      <c r="K329" s="148">
        <f>'приложение 8.2.'!L443</f>
        <v>0</v>
      </c>
    </row>
    <row r="330" spans="1:11" s="136" customFormat="1" ht="153">
      <c r="A330" s="57"/>
      <c r="B330" s="19" t="s">
        <v>642</v>
      </c>
      <c r="C330" s="8" t="s">
        <v>18</v>
      </c>
      <c r="D330" s="8" t="s">
        <v>38</v>
      </c>
      <c r="E330" s="15" t="s">
        <v>658</v>
      </c>
      <c r="F330" s="8"/>
      <c r="G330" s="147">
        <f>H330+I330+J330+K330</f>
        <v>4886.6000000000004</v>
      </c>
      <c r="H330" s="148">
        <f>H331</f>
        <v>0</v>
      </c>
      <c r="I330" s="148">
        <f t="shared" ref="I330:K331" si="68">I331</f>
        <v>0</v>
      </c>
      <c r="J330" s="148">
        <f t="shared" si="68"/>
        <v>4886.6000000000004</v>
      </c>
      <c r="K330" s="148">
        <f t="shared" si="68"/>
        <v>0</v>
      </c>
    </row>
    <row r="331" spans="1:11" s="136" customFormat="1" ht="51">
      <c r="A331" s="57"/>
      <c r="B331" s="6" t="s">
        <v>88</v>
      </c>
      <c r="C331" s="8" t="s">
        <v>18</v>
      </c>
      <c r="D331" s="8" t="s">
        <v>38</v>
      </c>
      <c r="E331" s="15" t="s">
        <v>658</v>
      </c>
      <c r="F331" s="8" t="s">
        <v>49</v>
      </c>
      <c r="G331" s="147">
        <f>H331+I331+J331+K331</f>
        <v>4886.6000000000004</v>
      </c>
      <c r="H331" s="148">
        <f>H332</f>
        <v>0</v>
      </c>
      <c r="I331" s="148">
        <f t="shared" si="68"/>
        <v>0</v>
      </c>
      <c r="J331" s="148">
        <f t="shared" si="68"/>
        <v>4886.6000000000004</v>
      </c>
      <c r="K331" s="148">
        <f t="shared" si="68"/>
        <v>0</v>
      </c>
    </row>
    <row r="332" spans="1:11" s="210" customFormat="1">
      <c r="A332" s="57"/>
      <c r="B332" s="6" t="s">
        <v>66</v>
      </c>
      <c r="C332" s="8" t="s">
        <v>18</v>
      </c>
      <c r="D332" s="8" t="s">
        <v>38</v>
      </c>
      <c r="E332" s="15" t="s">
        <v>658</v>
      </c>
      <c r="F332" s="8" t="s">
        <v>64</v>
      </c>
      <c r="G332" s="147">
        <f>SUM(H332:K332)</f>
        <v>4886.6000000000004</v>
      </c>
      <c r="H332" s="148">
        <f>'приложение 8.2.'!I447</f>
        <v>0</v>
      </c>
      <c r="I332" s="148">
        <f>'приложение 8.2.'!J447</f>
        <v>0</v>
      </c>
      <c r="J332" s="148">
        <f>'приложение 8.2.'!K447</f>
        <v>4886.6000000000004</v>
      </c>
      <c r="K332" s="148">
        <f>'приложение 8.2.'!L447</f>
        <v>0</v>
      </c>
    </row>
    <row r="333" spans="1:11" s="210" customFormat="1" ht="178.5">
      <c r="A333" s="57"/>
      <c r="B333" s="19" t="s">
        <v>644</v>
      </c>
      <c r="C333" s="8" t="s">
        <v>18</v>
      </c>
      <c r="D333" s="8" t="s">
        <v>38</v>
      </c>
      <c r="E333" s="15" t="s">
        <v>659</v>
      </c>
      <c r="F333" s="8"/>
      <c r="G333" s="147">
        <f>SUM(H333:K333)</f>
        <v>543</v>
      </c>
      <c r="H333" s="148">
        <f>H334</f>
        <v>543</v>
      </c>
      <c r="I333" s="148">
        <f t="shared" ref="I333:K334" si="69">I334</f>
        <v>0</v>
      </c>
      <c r="J333" s="148">
        <f t="shared" si="69"/>
        <v>0</v>
      </c>
      <c r="K333" s="148">
        <f t="shared" si="69"/>
        <v>0</v>
      </c>
    </row>
    <row r="334" spans="1:11" s="210" customFormat="1" ht="53.25" customHeight="1">
      <c r="A334" s="57"/>
      <c r="B334" s="6" t="s">
        <v>88</v>
      </c>
      <c r="C334" s="8" t="s">
        <v>18</v>
      </c>
      <c r="D334" s="8" t="s">
        <v>38</v>
      </c>
      <c r="E334" s="15" t="s">
        <v>659</v>
      </c>
      <c r="F334" s="8" t="s">
        <v>49</v>
      </c>
      <c r="G334" s="147">
        <f>SUM(H334:K334)</f>
        <v>543</v>
      </c>
      <c r="H334" s="148">
        <f>H335</f>
        <v>543</v>
      </c>
      <c r="I334" s="148">
        <f t="shared" si="69"/>
        <v>0</v>
      </c>
      <c r="J334" s="148">
        <f t="shared" si="69"/>
        <v>0</v>
      </c>
      <c r="K334" s="148">
        <f t="shared" si="69"/>
        <v>0</v>
      </c>
    </row>
    <row r="335" spans="1:11" s="210" customFormat="1">
      <c r="A335" s="57"/>
      <c r="B335" s="6" t="s">
        <v>66</v>
      </c>
      <c r="C335" s="8" t="s">
        <v>18</v>
      </c>
      <c r="D335" s="8" t="s">
        <v>38</v>
      </c>
      <c r="E335" s="15" t="s">
        <v>659</v>
      </c>
      <c r="F335" s="8" t="s">
        <v>64</v>
      </c>
      <c r="G335" s="147">
        <f>SUM(H335:K335)</f>
        <v>543</v>
      </c>
      <c r="H335" s="148">
        <f>'приложение 8.2.'!I451</f>
        <v>543</v>
      </c>
      <c r="I335" s="148">
        <f>'приложение 8.2.'!J451</f>
        <v>0</v>
      </c>
      <c r="J335" s="148">
        <f>'приложение 8.2.'!K451</f>
        <v>0</v>
      </c>
      <c r="K335" s="148">
        <f>'приложение 8.2.'!L451</f>
        <v>0</v>
      </c>
    </row>
    <row r="336" spans="1:11" s="210" customFormat="1" ht="165.75">
      <c r="A336" s="57"/>
      <c r="B336" s="6" t="s">
        <v>587</v>
      </c>
      <c r="C336" s="8" t="s">
        <v>18</v>
      </c>
      <c r="D336" s="8" t="s">
        <v>38</v>
      </c>
      <c r="E336" s="15" t="s">
        <v>660</v>
      </c>
      <c r="F336" s="8"/>
      <c r="G336" s="147">
        <f>H336+I336+J336+K336</f>
        <v>12078.1</v>
      </c>
      <c r="H336" s="148">
        <f>H337</f>
        <v>0</v>
      </c>
      <c r="I336" s="148">
        <f t="shared" ref="I336:K337" si="70">I337</f>
        <v>0</v>
      </c>
      <c r="J336" s="148">
        <f t="shared" si="70"/>
        <v>12078.1</v>
      </c>
      <c r="K336" s="148">
        <f t="shared" si="70"/>
        <v>0</v>
      </c>
    </row>
    <row r="337" spans="1:11" s="210" customFormat="1" ht="51">
      <c r="A337" s="57"/>
      <c r="B337" s="6" t="s">
        <v>88</v>
      </c>
      <c r="C337" s="8" t="s">
        <v>18</v>
      </c>
      <c r="D337" s="8" t="s">
        <v>38</v>
      </c>
      <c r="E337" s="15" t="s">
        <v>660</v>
      </c>
      <c r="F337" s="8" t="s">
        <v>49</v>
      </c>
      <c r="G337" s="147">
        <f>H337+I337+J337+K337</f>
        <v>12078.1</v>
      </c>
      <c r="H337" s="148">
        <f>H338</f>
        <v>0</v>
      </c>
      <c r="I337" s="148">
        <f t="shared" si="70"/>
        <v>0</v>
      </c>
      <c r="J337" s="148">
        <f t="shared" si="70"/>
        <v>12078.1</v>
      </c>
      <c r="K337" s="148">
        <f t="shared" si="70"/>
        <v>0</v>
      </c>
    </row>
    <row r="338" spans="1:11" s="136" customFormat="1">
      <c r="A338" s="57"/>
      <c r="B338" s="6" t="s">
        <v>66</v>
      </c>
      <c r="C338" s="8" t="s">
        <v>18</v>
      </c>
      <c r="D338" s="8" t="s">
        <v>38</v>
      </c>
      <c r="E338" s="15" t="s">
        <v>660</v>
      </c>
      <c r="F338" s="8" t="s">
        <v>64</v>
      </c>
      <c r="G338" s="147">
        <f>SUM(H338:K338)</f>
        <v>12078.1</v>
      </c>
      <c r="H338" s="148">
        <f>'приложение 8.2.'!I455</f>
        <v>0</v>
      </c>
      <c r="I338" s="148">
        <f>'приложение 8.2.'!J455</f>
        <v>0</v>
      </c>
      <c r="J338" s="148">
        <f>'приложение 8.2.'!K455</f>
        <v>12078.1</v>
      </c>
      <c r="K338" s="148">
        <f>'приложение 8.2.'!L455</f>
        <v>0</v>
      </c>
    </row>
    <row r="339" spans="1:11" ht="51">
      <c r="A339" s="143"/>
      <c r="B339" s="92" t="s">
        <v>366</v>
      </c>
      <c r="C339" s="93" t="s">
        <v>18</v>
      </c>
      <c r="D339" s="93" t="s">
        <v>38</v>
      </c>
      <c r="E339" s="99" t="s">
        <v>367</v>
      </c>
      <c r="F339" s="93"/>
      <c r="G339" s="285">
        <f>SUM(H339:K339)</f>
        <v>-181.10000000000002</v>
      </c>
      <c r="H339" s="141">
        <f>H340+H363+H367</f>
        <v>-181.10000000000002</v>
      </c>
      <c r="I339" s="141">
        <f>I340+I363+I367</f>
        <v>0</v>
      </c>
      <c r="J339" s="141">
        <f>J340+J363+J367</f>
        <v>0</v>
      </c>
      <c r="K339" s="141">
        <f>K340+K363+K367</f>
        <v>0</v>
      </c>
    </row>
    <row r="340" spans="1:11" ht="38.25">
      <c r="A340" s="143"/>
      <c r="B340" s="92" t="s">
        <v>368</v>
      </c>
      <c r="C340" s="93" t="s">
        <v>18</v>
      </c>
      <c r="D340" s="93" t="s">
        <v>38</v>
      </c>
      <c r="E340" s="99" t="s">
        <v>369</v>
      </c>
      <c r="F340" s="93"/>
      <c r="G340" s="285">
        <f>SUM(H340:K340)</f>
        <v>-86.100000000000023</v>
      </c>
      <c r="H340" s="141">
        <f>H341+H348+H351+H354+H357+H360</f>
        <v>-86.100000000000023</v>
      </c>
      <c r="I340" s="141">
        <f t="shared" ref="I340:K340" si="71">I341+I348+I351+I354+I357+I360</f>
        <v>0</v>
      </c>
      <c r="J340" s="141">
        <f t="shared" si="71"/>
        <v>0</v>
      </c>
      <c r="K340" s="141">
        <f t="shared" si="71"/>
        <v>0</v>
      </c>
    </row>
    <row r="341" spans="1:11" ht="38.25">
      <c r="A341" s="143"/>
      <c r="B341" s="92" t="s">
        <v>200</v>
      </c>
      <c r="C341" s="93" t="s">
        <v>18</v>
      </c>
      <c r="D341" s="93" t="s">
        <v>38</v>
      </c>
      <c r="E341" s="99" t="s">
        <v>331</v>
      </c>
      <c r="F341" s="93"/>
      <c r="G341" s="285">
        <f>SUM(H341:K341)</f>
        <v>0</v>
      </c>
      <c r="H341" s="141">
        <f>H342+H344+H346</f>
        <v>0</v>
      </c>
      <c r="I341" s="141">
        <f>I342+I344+I346</f>
        <v>0</v>
      </c>
      <c r="J341" s="141">
        <f>J342+J344+J346</f>
        <v>0</v>
      </c>
      <c r="K341" s="141">
        <f>K342+K344+K346</f>
        <v>0</v>
      </c>
    </row>
    <row r="342" spans="1:11" ht="89.25">
      <c r="A342" s="143"/>
      <c r="B342" s="200" t="s">
        <v>55</v>
      </c>
      <c r="C342" s="93" t="s">
        <v>18</v>
      </c>
      <c r="D342" s="93" t="s">
        <v>38</v>
      </c>
      <c r="E342" s="99" t="s">
        <v>331</v>
      </c>
      <c r="F342" s="139" t="s">
        <v>56</v>
      </c>
      <c r="G342" s="285">
        <f>SUM(H342:K342)</f>
        <v>0</v>
      </c>
      <c r="H342" s="286">
        <f>H343</f>
        <v>0</v>
      </c>
      <c r="I342" s="286">
        <f>I343</f>
        <v>0</v>
      </c>
      <c r="J342" s="286">
        <f>J343</f>
        <v>0</v>
      </c>
      <c r="K342" s="286">
        <f>K343</f>
        <v>0</v>
      </c>
    </row>
    <row r="343" spans="1:11" ht="25.5">
      <c r="A343" s="143"/>
      <c r="B343" s="200" t="s">
        <v>67</v>
      </c>
      <c r="C343" s="93" t="s">
        <v>18</v>
      </c>
      <c r="D343" s="93" t="s">
        <v>38</v>
      </c>
      <c r="E343" s="99" t="s">
        <v>331</v>
      </c>
      <c r="F343" s="139" t="s">
        <v>68</v>
      </c>
      <c r="G343" s="285">
        <f t="shared" ref="G343:G370" si="72">SUM(H343:K343)</f>
        <v>0</v>
      </c>
      <c r="H343" s="286">
        <f>'приложение 8.2.'!I460</f>
        <v>0</v>
      </c>
      <c r="I343" s="286">
        <f>'приложение 8.2.'!J460</f>
        <v>0</v>
      </c>
      <c r="J343" s="286">
        <f>'приложение 8.2.'!K460</f>
        <v>0</v>
      </c>
      <c r="K343" s="286">
        <f>'приложение 8.2.'!L460</f>
        <v>0</v>
      </c>
    </row>
    <row r="344" spans="1:11" ht="38.25">
      <c r="A344" s="143"/>
      <c r="B344" s="92" t="s">
        <v>86</v>
      </c>
      <c r="C344" s="93" t="s">
        <v>18</v>
      </c>
      <c r="D344" s="93" t="s">
        <v>38</v>
      </c>
      <c r="E344" s="99" t="s">
        <v>331</v>
      </c>
      <c r="F344" s="139" t="s">
        <v>57</v>
      </c>
      <c r="G344" s="285">
        <f t="shared" si="72"/>
        <v>0</v>
      </c>
      <c r="H344" s="286">
        <f>H345</f>
        <v>0</v>
      </c>
      <c r="I344" s="286">
        <f>I345</f>
        <v>0</v>
      </c>
      <c r="J344" s="286">
        <f>J345</f>
        <v>0</v>
      </c>
      <c r="K344" s="286">
        <f>K345</f>
        <v>0</v>
      </c>
    </row>
    <row r="345" spans="1:11" ht="38.25">
      <c r="A345" s="143"/>
      <c r="B345" s="92" t="s">
        <v>111</v>
      </c>
      <c r="C345" s="93" t="s">
        <v>18</v>
      </c>
      <c r="D345" s="93" t="s">
        <v>38</v>
      </c>
      <c r="E345" s="99" t="s">
        <v>331</v>
      </c>
      <c r="F345" s="139" t="s">
        <v>59</v>
      </c>
      <c r="G345" s="285">
        <f t="shared" si="72"/>
        <v>0</v>
      </c>
      <c r="H345" s="286">
        <f>'приложение 8.2.'!I466</f>
        <v>0</v>
      </c>
      <c r="I345" s="286">
        <f>'приложение 8.2.'!J466</f>
        <v>0</v>
      </c>
      <c r="J345" s="286">
        <f>'приложение 8.2.'!K466</f>
        <v>0</v>
      </c>
      <c r="K345" s="286">
        <f>'приложение 8.2.'!L466</f>
        <v>0</v>
      </c>
    </row>
    <row r="346" spans="1:11">
      <c r="A346" s="143"/>
      <c r="B346" s="213" t="s">
        <v>71</v>
      </c>
      <c r="C346" s="93" t="s">
        <v>18</v>
      </c>
      <c r="D346" s="93" t="s">
        <v>38</v>
      </c>
      <c r="E346" s="99" t="s">
        <v>331</v>
      </c>
      <c r="F346" s="139" t="s">
        <v>72</v>
      </c>
      <c r="G346" s="285">
        <f t="shared" si="72"/>
        <v>0</v>
      </c>
      <c r="H346" s="286">
        <f>'приложение 8.2.'!I469</f>
        <v>0</v>
      </c>
      <c r="I346" s="286">
        <v>0</v>
      </c>
      <c r="J346" s="286">
        <v>0</v>
      </c>
      <c r="K346" s="286">
        <v>0</v>
      </c>
    </row>
    <row r="347" spans="1:11" ht="25.5">
      <c r="A347" s="143"/>
      <c r="B347" s="213" t="s">
        <v>73</v>
      </c>
      <c r="C347" s="93" t="s">
        <v>18</v>
      </c>
      <c r="D347" s="93" t="s">
        <v>38</v>
      </c>
      <c r="E347" s="99" t="s">
        <v>331</v>
      </c>
      <c r="F347" s="139" t="s">
        <v>74</v>
      </c>
      <c r="G347" s="285">
        <f t="shared" si="72"/>
        <v>0</v>
      </c>
      <c r="H347" s="286">
        <f>'приложение 8.2.'!I470</f>
        <v>0</v>
      </c>
      <c r="I347" s="286">
        <f>'приложение 8.2.'!J470</f>
        <v>0</v>
      </c>
      <c r="J347" s="286">
        <f>'приложение 8.2.'!K470</f>
        <v>0</v>
      </c>
      <c r="K347" s="286">
        <f>'приложение 8.2.'!L470</f>
        <v>0</v>
      </c>
    </row>
    <row r="348" spans="1:11" ht="25.5">
      <c r="A348" s="143"/>
      <c r="B348" s="92" t="s">
        <v>217</v>
      </c>
      <c r="C348" s="93" t="s">
        <v>18</v>
      </c>
      <c r="D348" s="93" t="s">
        <v>38</v>
      </c>
      <c r="E348" s="99" t="s">
        <v>572</v>
      </c>
      <c r="F348" s="93"/>
      <c r="G348" s="285">
        <f t="shared" si="72"/>
        <v>-86.1</v>
      </c>
      <c r="H348" s="141">
        <f>H349</f>
        <v>-86.1</v>
      </c>
      <c r="I348" s="141">
        <f t="shared" ref="I348:K349" si="73">I349</f>
        <v>0</v>
      </c>
      <c r="J348" s="141">
        <f t="shared" si="73"/>
        <v>0</v>
      </c>
      <c r="K348" s="141">
        <f t="shared" si="73"/>
        <v>0</v>
      </c>
    </row>
    <row r="349" spans="1:11" ht="38.25">
      <c r="A349" s="143"/>
      <c r="B349" s="92" t="s">
        <v>86</v>
      </c>
      <c r="C349" s="93" t="s">
        <v>18</v>
      </c>
      <c r="D349" s="93" t="s">
        <v>38</v>
      </c>
      <c r="E349" s="99" t="s">
        <v>572</v>
      </c>
      <c r="F349" s="139" t="s">
        <v>57</v>
      </c>
      <c r="G349" s="285">
        <f t="shared" si="72"/>
        <v>-86.1</v>
      </c>
      <c r="H349" s="286">
        <f>H350</f>
        <v>-86.1</v>
      </c>
      <c r="I349" s="286">
        <f t="shared" si="73"/>
        <v>0</v>
      </c>
      <c r="J349" s="286">
        <f t="shared" si="73"/>
        <v>0</v>
      </c>
      <c r="K349" s="286">
        <f t="shared" si="73"/>
        <v>0</v>
      </c>
    </row>
    <row r="350" spans="1:11" ht="38.25">
      <c r="A350" s="143"/>
      <c r="B350" s="92" t="s">
        <v>111</v>
      </c>
      <c r="C350" s="93" t="s">
        <v>18</v>
      </c>
      <c r="D350" s="93" t="s">
        <v>38</v>
      </c>
      <c r="E350" s="99" t="s">
        <v>572</v>
      </c>
      <c r="F350" s="139" t="s">
        <v>59</v>
      </c>
      <c r="G350" s="285">
        <f t="shared" si="72"/>
        <v>-86.1</v>
      </c>
      <c r="H350" s="286">
        <f>'приложение 8.2.'!I476</f>
        <v>-86.1</v>
      </c>
      <c r="I350" s="286">
        <f>'приложение 8.2.'!J476</f>
        <v>0</v>
      </c>
      <c r="J350" s="286">
        <f>'приложение 8.2.'!K476</f>
        <v>0</v>
      </c>
      <c r="K350" s="286">
        <f>'приложение 8.2.'!L476</f>
        <v>0</v>
      </c>
    </row>
    <row r="351" spans="1:11" s="210" customFormat="1" ht="129" customHeight="1">
      <c r="A351" s="208"/>
      <c r="B351" s="205" t="s">
        <v>479</v>
      </c>
      <c r="C351" s="130" t="s">
        <v>18</v>
      </c>
      <c r="D351" s="130" t="s">
        <v>38</v>
      </c>
      <c r="E351" s="130" t="s">
        <v>624</v>
      </c>
      <c r="F351" s="130"/>
      <c r="G351" s="280">
        <f t="shared" ref="G351:G356" si="74">H351+I351+J351+K351</f>
        <v>-2527.6</v>
      </c>
      <c r="H351" s="268">
        <f>H352</f>
        <v>0</v>
      </c>
      <c r="I351" s="268">
        <f t="shared" ref="I351:K355" si="75">I352</f>
        <v>0</v>
      </c>
      <c r="J351" s="268">
        <f t="shared" si="75"/>
        <v>-2527.6</v>
      </c>
      <c r="K351" s="268">
        <f t="shared" si="75"/>
        <v>0</v>
      </c>
    </row>
    <row r="352" spans="1:11" s="210" customFormat="1" ht="42.75" customHeight="1">
      <c r="A352" s="208"/>
      <c r="B352" s="92" t="s">
        <v>86</v>
      </c>
      <c r="C352" s="130" t="s">
        <v>18</v>
      </c>
      <c r="D352" s="130" t="s">
        <v>38</v>
      </c>
      <c r="E352" s="130" t="s">
        <v>624</v>
      </c>
      <c r="F352" s="130" t="s">
        <v>57</v>
      </c>
      <c r="G352" s="280">
        <f t="shared" si="74"/>
        <v>-2527.6</v>
      </c>
      <c r="H352" s="268">
        <f>H353</f>
        <v>0</v>
      </c>
      <c r="I352" s="268">
        <f t="shared" si="75"/>
        <v>0</v>
      </c>
      <c r="J352" s="268">
        <f t="shared" si="75"/>
        <v>-2527.6</v>
      </c>
      <c r="K352" s="268">
        <f t="shared" si="75"/>
        <v>0</v>
      </c>
    </row>
    <row r="353" spans="1:11" s="210" customFormat="1" ht="38.25">
      <c r="A353" s="208"/>
      <c r="B353" s="100" t="s">
        <v>111</v>
      </c>
      <c r="C353" s="130" t="s">
        <v>18</v>
      </c>
      <c r="D353" s="130" t="s">
        <v>38</v>
      </c>
      <c r="E353" s="130" t="s">
        <v>624</v>
      </c>
      <c r="F353" s="130" t="s">
        <v>59</v>
      </c>
      <c r="G353" s="280">
        <f t="shared" si="74"/>
        <v>-2527.6</v>
      </c>
      <c r="H353" s="268">
        <f>'приложение 8.2.'!I480</f>
        <v>0</v>
      </c>
      <c r="I353" s="268">
        <f>'приложение 8.2.'!J480</f>
        <v>0</v>
      </c>
      <c r="J353" s="268">
        <f>'приложение 8.2.'!K480</f>
        <v>-2527.6</v>
      </c>
      <c r="K353" s="268">
        <f>'приложение 8.2.'!L480</f>
        <v>0</v>
      </c>
    </row>
    <row r="354" spans="1:11" s="210" customFormat="1" ht="159.75" customHeight="1">
      <c r="A354" s="208"/>
      <c r="B354" s="205" t="s">
        <v>584</v>
      </c>
      <c r="C354" s="130" t="s">
        <v>18</v>
      </c>
      <c r="D354" s="130" t="s">
        <v>38</v>
      </c>
      <c r="E354" s="130" t="s">
        <v>625</v>
      </c>
      <c r="F354" s="130"/>
      <c r="G354" s="280">
        <f t="shared" si="74"/>
        <v>-312.39999999999998</v>
      </c>
      <c r="H354" s="268">
        <f>H355</f>
        <v>-312.39999999999998</v>
      </c>
      <c r="I354" s="268">
        <f t="shared" si="75"/>
        <v>0</v>
      </c>
      <c r="J354" s="268">
        <f t="shared" si="75"/>
        <v>0</v>
      </c>
      <c r="K354" s="268">
        <f t="shared" si="75"/>
        <v>0</v>
      </c>
    </row>
    <row r="355" spans="1:11" s="210" customFormat="1" ht="42.75" customHeight="1">
      <c r="A355" s="208"/>
      <c r="B355" s="92" t="s">
        <v>86</v>
      </c>
      <c r="C355" s="130" t="s">
        <v>18</v>
      </c>
      <c r="D355" s="130" t="s">
        <v>38</v>
      </c>
      <c r="E355" s="130" t="s">
        <v>625</v>
      </c>
      <c r="F355" s="130" t="s">
        <v>57</v>
      </c>
      <c r="G355" s="280">
        <f t="shared" si="74"/>
        <v>-312.39999999999998</v>
      </c>
      <c r="H355" s="268">
        <f>H356</f>
        <v>-312.39999999999998</v>
      </c>
      <c r="I355" s="268">
        <f t="shared" si="75"/>
        <v>0</v>
      </c>
      <c r="J355" s="268">
        <f t="shared" si="75"/>
        <v>0</v>
      </c>
      <c r="K355" s="268">
        <f t="shared" si="75"/>
        <v>0</v>
      </c>
    </row>
    <row r="356" spans="1:11" s="210" customFormat="1" ht="38.25">
      <c r="A356" s="208"/>
      <c r="B356" s="100" t="s">
        <v>111</v>
      </c>
      <c r="C356" s="130" t="s">
        <v>18</v>
      </c>
      <c r="D356" s="130" t="s">
        <v>38</v>
      </c>
      <c r="E356" s="130" t="s">
        <v>625</v>
      </c>
      <c r="F356" s="130" t="s">
        <v>59</v>
      </c>
      <c r="G356" s="280">
        <f t="shared" si="74"/>
        <v>-312.39999999999998</v>
      </c>
      <c r="H356" s="268">
        <f>'приложение 8.2.'!I484</f>
        <v>-312.39999999999998</v>
      </c>
      <c r="I356" s="268">
        <f>'приложение 8.2.'!J484</f>
        <v>0</v>
      </c>
      <c r="J356" s="268">
        <f>'приложение 8.2.'!K484</f>
        <v>0</v>
      </c>
      <c r="K356" s="268">
        <f>'приложение 8.2.'!L484</f>
        <v>0</v>
      </c>
    </row>
    <row r="357" spans="1:11" s="210" customFormat="1" ht="38.25">
      <c r="A357" s="134"/>
      <c r="B357" s="100" t="s">
        <v>671</v>
      </c>
      <c r="C357" s="101" t="s">
        <v>18</v>
      </c>
      <c r="D357" s="101" t="s">
        <v>38</v>
      </c>
      <c r="E357" s="101" t="s">
        <v>672</v>
      </c>
      <c r="F357" s="101"/>
      <c r="G357" s="155">
        <f t="shared" ref="G357:G362" si="76">H357+I357+J357+K357</f>
        <v>2527.6</v>
      </c>
      <c r="H357" s="156">
        <f t="shared" ref="H357:K358" si="77">H358</f>
        <v>0</v>
      </c>
      <c r="I357" s="156">
        <f t="shared" si="77"/>
        <v>0</v>
      </c>
      <c r="J357" s="156">
        <f t="shared" si="77"/>
        <v>2527.6</v>
      </c>
      <c r="K357" s="156">
        <f t="shared" si="77"/>
        <v>0</v>
      </c>
    </row>
    <row r="358" spans="1:11" s="210" customFormat="1" ht="38.25">
      <c r="A358" s="134"/>
      <c r="B358" s="100" t="s">
        <v>86</v>
      </c>
      <c r="C358" s="101" t="s">
        <v>18</v>
      </c>
      <c r="D358" s="101" t="s">
        <v>38</v>
      </c>
      <c r="E358" s="101" t="s">
        <v>672</v>
      </c>
      <c r="F358" s="101" t="s">
        <v>57</v>
      </c>
      <c r="G358" s="155">
        <f t="shared" si="76"/>
        <v>2527.6</v>
      </c>
      <c r="H358" s="156">
        <f t="shared" si="77"/>
        <v>0</v>
      </c>
      <c r="I358" s="156">
        <f t="shared" si="77"/>
        <v>0</v>
      </c>
      <c r="J358" s="156">
        <f t="shared" si="77"/>
        <v>2527.6</v>
      </c>
      <c r="K358" s="156">
        <f t="shared" si="77"/>
        <v>0</v>
      </c>
    </row>
    <row r="359" spans="1:11" s="210" customFormat="1" ht="38.25">
      <c r="A359" s="134"/>
      <c r="B359" s="100" t="s">
        <v>111</v>
      </c>
      <c r="C359" s="101" t="s">
        <v>18</v>
      </c>
      <c r="D359" s="101" t="s">
        <v>38</v>
      </c>
      <c r="E359" s="101" t="s">
        <v>672</v>
      </c>
      <c r="F359" s="101" t="s">
        <v>59</v>
      </c>
      <c r="G359" s="155">
        <f t="shared" si="76"/>
        <v>2527.6</v>
      </c>
      <c r="H359" s="156">
        <f>'приложение 8.2.'!I488</f>
        <v>0</v>
      </c>
      <c r="I359" s="156">
        <f>'приложение 8.2.'!J488</f>
        <v>0</v>
      </c>
      <c r="J359" s="156">
        <f>'приложение 8.2.'!K488</f>
        <v>2527.6</v>
      </c>
      <c r="K359" s="156">
        <f>'приложение 8.2.'!L488</f>
        <v>0</v>
      </c>
    </row>
    <row r="360" spans="1:11" s="210" customFormat="1" ht="51">
      <c r="A360" s="134"/>
      <c r="B360" s="100" t="s">
        <v>673</v>
      </c>
      <c r="C360" s="101" t="s">
        <v>18</v>
      </c>
      <c r="D360" s="101" t="s">
        <v>38</v>
      </c>
      <c r="E360" s="101" t="s">
        <v>674</v>
      </c>
      <c r="F360" s="101"/>
      <c r="G360" s="155">
        <f t="shared" si="76"/>
        <v>312.39999999999998</v>
      </c>
      <c r="H360" s="156">
        <f t="shared" ref="H360:K361" si="78">H361</f>
        <v>312.39999999999998</v>
      </c>
      <c r="I360" s="156">
        <f t="shared" si="78"/>
        <v>0</v>
      </c>
      <c r="J360" s="156">
        <f t="shared" si="78"/>
        <v>0</v>
      </c>
      <c r="K360" s="156">
        <f t="shared" si="78"/>
        <v>0</v>
      </c>
    </row>
    <row r="361" spans="1:11" s="210" customFormat="1" ht="38.25">
      <c r="A361" s="134"/>
      <c r="B361" s="100" t="s">
        <v>86</v>
      </c>
      <c r="C361" s="101" t="s">
        <v>18</v>
      </c>
      <c r="D361" s="101" t="s">
        <v>38</v>
      </c>
      <c r="E361" s="101" t="s">
        <v>674</v>
      </c>
      <c r="F361" s="101" t="s">
        <v>57</v>
      </c>
      <c r="G361" s="155">
        <f t="shared" si="76"/>
        <v>312.39999999999998</v>
      </c>
      <c r="H361" s="156">
        <f t="shared" si="78"/>
        <v>312.39999999999998</v>
      </c>
      <c r="I361" s="156">
        <f t="shared" si="78"/>
        <v>0</v>
      </c>
      <c r="J361" s="156">
        <f t="shared" si="78"/>
        <v>0</v>
      </c>
      <c r="K361" s="156">
        <f t="shared" si="78"/>
        <v>0</v>
      </c>
    </row>
    <row r="362" spans="1:11" s="210" customFormat="1" ht="53.25" customHeight="1">
      <c r="A362" s="134"/>
      <c r="B362" s="100" t="s">
        <v>111</v>
      </c>
      <c r="C362" s="101" t="s">
        <v>18</v>
      </c>
      <c r="D362" s="101" t="s">
        <v>38</v>
      </c>
      <c r="E362" s="101" t="s">
        <v>674</v>
      </c>
      <c r="F362" s="101" t="s">
        <v>59</v>
      </c>
      <c r="G362" s="155">
        <f t="shared" si="76"/>
        <v>312.39999999999998</v>
      </c>
      <c r="H362" s="156">
        <f>'приложение 8.2.'!I492</f>
        <v>312.39999999999998</v>
      </c>
      <c r="I362" s="156">
        <f>'приложение 8.2.'!J492</f>
        <v>0</v>
      </c>
      <c r="J362" s="156">
        <f>'приложение 8.2.'!K492</f>
        <v>0</v>
      </c>
      <c r="K362" s="156">
        <f>'приложение 8.2.'!L492</f>
        <v>0</v>
      </c>
    </row>
    <row r="363" spans="1:11" ht="25.5">
      <c r="A363" s="143"/>
      <c r="B363" s="92" t="s">
        <v>370</v>
      </c>
      <c r="C363" s="93" t="s">
        <v>18</v>
      </c>
      <c r="D363" s="93" t="s">
        <v>38</v>
      </c>
      <c r="E363" s="99" t="s">
        <v>371</v>
      </c>
      <c r="F363" s="93"/>
      <c r="G363" s="285">
        <f t="shared" si="72"/>
        <v>-95</v>
      </c>
      <c r="H363" s="141">
        <f>H364</f>
        <v>-95</v>
      </c>
      <c r="I363" s="141">
        <f t="shared" ref="I363:K365" si="79">I364</f>
        <v>0</v>
      </c>
      <c r="J363" s="141">
        <f t="shared" si="79"/>
        <v>0</v>
      </c>
      <c r="K363" s="141">
        <f t="shared" si="79"/>
        <v>0</v>
      </c>
    </row>
    <row r="364" spans="1:11" ht="25.5">
      <c r="A364" s="143"/>
      <c r="B364" s="92" t="s">
        <v>217</v>
      </c>
      <c r="C364" s="93" t="s">
        <v>18</v>
      </c>
      <c r="D364" s="93" t="s">
        <v>38</v>
      </c>
      <c r="E364" s="99" t="s">
        <v>571</v>
      </c>
      <c r="F364" s="93"/>
      <c r="G364" s="285">
        <f t="shared" si="72"/>
        <v>-95</v>
      </c>
      <c r="H364" s="141">
        <f>H365</f>
        <v>-95</v>
      </c>
      <c r="I364" s="141">
        <f t="shared" si="79"/>
        <v>0</v>
      </c>
      <c r="J364" s="141">
        <f t="shared" si="79"/>
        <v>0</v>
      </c>
      <c r="K364" s="141">
        <f t="shared" si="79"/>
        <v>0</v>
      </c>
    </row>
    <row r="365" spans="1:11" ht="38.25">
      <c r="A365" s="143"/>
      <c r="B365" s="92" t="s">
        <v>86</v>
      </c>
      <c r="C365" s="93" t="s">
        <v>18</v>
      </c>
      <c r="D365" s="93" t="s">
        <v>38</v>
      </c>
      <c r="E365" s="99" t="s">
        <v>571</v>
      </c>
      <c r="F365" s="139" t="s">
        <v>57</v>
      </c>
      <c r="G365" s="285">
        <f t="shared" si="72"/>
        <v>-95</v>
      </c>
      <c r="H365" s="286">
        <f>H366</f>
        <v>-95</v>
      </c>
      <c r="I365" s="286">
        <f t="shared" si="79"/>
        <v>0</v>
      </c>
      <c r="J365" s="286">
        <f t="shared" si="79"/>
        <v>0</v>
      </c>
      <c r="K365" s="286">
        <f t="shared" si="79"/>
        <v>0</v>
      </c>
    </row>
    <row r="366" spans="1:11" s="180" customFormat="1" ht="38.25">
      <c r="A366" s="143"/>
      <c r="B366" s="92" t="s">
        <v>111</v>
      </c>
      <c r="C366" s="93" t="s">
        <v>18</v>
      </c>
      <c r="D366" s="93" t="s">
        <v>38</v>
      </c>
      <c r="E366" s="99" t="s">
        <v>571</v>
      </c>
      <c r="F366" s="139" t="s">
        <v>59</v>
      </c>
      <c r="G366" s="285">
        <f t="shared" si="72"/>
        <v>-95</v>
      </c>
      <c r="H366" s="285">
        <f>'приложение 8.2.'!I497</f>
        <v>-95</v>
      </c>
      <c r="I366" s="285">
        <f>'приложение 8.2.'!J497</f>
        <v>0</v>
      </c>
      <c r="J366" s="285">
        <f>'приложение 8.2.'!K497</f>
        <v>0</v>
      </c>
      <c r="K366" s="285">
        <f>'приложение 8.2.'!L497</f>
        <v>0</v>
      </c>
    </row>
    <row r="367" spans="1:11" s="180" customFormat="1" ht="40.5" customHeight="1">
      <c r="A367" s="143"/>
      <c r="B367" s="92" t="s">
        <v>372</v>
      </c>
      <c r="C367" s="93" t="s">
        <v>18</v>
      </c>
      <c r="D367" s="93" t="s">
        <v>38</v>
      </c>
      <c r="E367" s="99" t="s">
        <v>373</v>
      </c>
      <c r="F367" s="93"/>
      <c r="G367" s="285">
        <f t="shared" si="72"/>
        <v>0</v>
      </c>
      <c r="H367" s="141">
        <f>H368</f>
        <v>0</v>
      </c>
      <c r="I367" s="141">
        <f t="shared" ref="I367:K369" si="80">I368</f>
        <v>0</v>
      </c>
      <c r="J367" s="141">
        <f t="shared" si="80"/>
        <v>0</v>
      </c>
      <c r="K367" s="141">
        <f t="shared" si="80"/>
        <v>0</v>
      </c>
    </row>
    <row r="368" spans="1:11" s="180" customFormat="1" ht="25.5">
      <c r="A368" s="143"/>
      <c r="B368" s="92" t="s">
        <v>217</v>
      </c>
      <c r="C368" s="93" t="s">
        <v>18</v>
      </c>
      <c r="D368" s="93" t="s">
        <v>38</v>
      </c>
      <c r="E368" s="99" t="s">
        <v>570</v>
      </c>
      <c r="F368" s="93"/>
      <c r="G368" s="285">
        <f t="shared" si="72"/>
        <v>0</v>
      </c>
      <c r="H368" s="141">
        <f>H369</f>
        <v>0</v>
      </c>
      <c r="I368" s="141">
        <f t="shared" si="80"/>
        <v>0</v>
      </c>
      <c r="J368" s="141">
        <f t="shared" si="80"/>
        <v>0</v>
      </c>
      <c r="K368" s="141">
        <f t="shared" si="80"/>
        <v>0</v>
      </c>
    </row>
    <row r="369" spans="1:11" s="180" customFormat="1" ht="38.25">
      <c r="A369" s="143"/>
      <c r="B369" s="92" t="s">
        <v>86</v>
      </c>
      <c r="C369" s="93" t="s">
        <v>18</v>
      </c>
      <c r="D369" s="93" t="s">
        <v>38</v>
      </c>
      <c r="E369" s="99" t="s">
        <v>570</v>
      </c>
      <c r="F369" s="139" t="s">
        <v>57</v>
      </c>
      <c r="G369" s="285">
        <f t="shared" si="72"/>
        <v>0</v>
      </c>
      <c r="H369" s="286">
        <f>H370</f>
        <v>0</v>
      </c>
      <c r="I369" s="286">
        <f t="shared" si="80"/>
        <v>0</v>
      </c>
      <c r="J369" s="286">
        <f t="shared" si="80"/>
        <v>0</v>
      </c>
      <c r="K369" s="286">
        <f t="shared" si="80"/>
        <v>0</v>
      </c>
    </row>
    <row r="370" spans="1:11" ht="24.75" customHeight="1">
      <c r="A370" s="143"/>
      <c r="B370" s="92" t="s">
        <v>111</v>
      </c>
      <c r="C370" s="93" t="s">
        <v>18</v>
      </c>
      <c r="D370" s="93" t="s">
        <v>38</v>
      </c>
      <c r="E370" s="99" t="s">
        <v>570</v>
      </c>
      <c r="F370" s="139" t="s">
        <v>59</v>
      </c>
      <c r="G370" s="285">
        <f t="shared" si="72"/>
        <v>0</v>
      </c>
      <c r="H370" s="286">
        <f>'приложение 8.2.'!I502</f>
        <v>0</v>
      </c>
      <c r="I370" s="286">
        <f>'приложение 8.2.'!J502</f>
        <v>0</v>
      </c>
      <c r="J370" s="286">
        <f>'приложение 8.2.'!K502</f>
        <v>0</v>
      </c>
      <c r="K370" s="286">
        <f>'приложение 8.2.'!L502</f>
        <v>0</v>
      </c>
    </row>
    <row r="371" spans="1:11">
      <c r="A371" s="195"/>
      <c r="B371" s="196" t="s">
        <v>25</v>
      </c>
      <c r="C371" s="197" t="s">
        <v>19</v>
      </c>
      <c r="D371" s="197" t="s">
        <v>15</v>
      </c>
      <c r="E371" s="197"/>
      <c r="F371" s="197"/>
      <c r="G371" s="306">
        <f>H371+I371+J371+K371</f>
        <v>33432.600000000006</v>
      </c>
      <c r="H371" s="306">
        <f>H372+H419+H459+H484</f>
        <v>-2872.2000000000003</v>
      </c>
      <c r="I371" s="306">
        <f>I372+I419+I459+I484</f>
        <v>0</v>
      </c>
      <c r="J371" s="306">
        <f>J372+J419+J459+J484</f>
        <v>36304.800000000003</v>
      </c>
      <c r="K371" s="306">
        <f>K372+K419+K459+K484</f>
        <v>0</v>
      </c>
    </row>
    <row r="372" spans="1:11">
      <c r="A372" s="195"/>
      <c r="B372" s="206" t="s">
        <v>26</v>
      </c>
      <c r="C372" s="197" t="s">
        <v>19</v>
      </c>
      <c r="D372" s="197" t="s">
        <v>14</v>
      </c>
      <c r="E372" s="197"/>
      <c r="F372" s="197"/>
      <c r="G372" s="306">
        <f t="shared" ref="G372:G398" si="81">H372+I372+J372+K372</f>
        <v>39483.4</v>
      </c>
      <c r="H372" s="306">
        <f>H373+H397+H402</f>
        <v>3178.6</v>
      </c>
      <c r="I372" s="306">
        <f>I373+I397+I402</f>
        <v>0</v>
      </c>
      <c r="J372" s="306">
        <f>J373+J397+J402</f>
        <v>36304.800000000003</v>
      </c>
      <c r="K372" s="306">
        <f>K373+K397+K402</f>
        <v>0</v>
      </c>
    </row>
    <row r="373" spans="1:11" ht="76.5">
      <c r="A373" s="195"/>
      <c r="B373" s="200" t="s">
        <v>374</v>
      </c>
      <c r="C373" s="139" t="s">
        <v>19</v>
      </c>
      <c r="D373" s="139" t="s">
        <v>14</v>
      </c>
      <c r="E373" s="139" t="s">
        <v>375</v>
      </c>
      <c r="F373" s="139"/>
      <c r="G373" s="306">
        <f t="shared" si="81"/>
        <v>36304.800000000003</v>
      </c>
      <c r="H373" s="307">
        <f>H374+H379+H382+H391+H394+H385+H388</f>
        <v>0</v>
      </c>
      <c r="I373" s="307">
        <f t="shared" ref="I373:K373" si="82">I374+I379+I382+I391+I394+I385+I388</f>
        <v>0</v>
      </c>
      <c r="J373" s="307">
        <f t="shared" si="82"/>
        <v>36304.800000000003</v>
      </c>
      <c r="K373" s="307">
        <f t="shared" si="82"/>
        <v>0</v>
      </c>
    </row>
    <row r="374" spans="1:11" ht="25.5">
      <c r="A374" s="195"/>
      <c r="B374" s="92" t="s">
        <v>217</v>
      </c>
      <c r="C374" s="139" t="s">
        <v>19</v>
      </c>
      <c r="D374" s="139" t="s">
        <v>14</v>
      </c>
      <c r="E374" s="139" t="s">
        <v>376</v>
      </c>
      <c r="F374" s="139"/>
      <c r="G374" s="285">
        <f t="shared" si="81"/>
        <v>0</v>
      </c>
      <c r="H374" s="286">
        <f>H375+H377</f>
        <v>0</v>
      </c>
      <c r="I374" s="286">
        <f>I375+I377</f>
        <v>0</v>
      </c>
      <c r="J374" s="286">
        <f>J375+J377</f>
        <v>0</v>
      </c>
      <c r="K374" s="286">
        <f>K375+K377</f>
        <v>0</v>
      </c>
    </row>
    <row r="375" spans="1:11" ht="38.25">
      <c r="A375" s="199"/>
      <c r="B375" s="92" t="s">
        <v>86</v>
      </c>
      <c r="C375" s="139" t="s">
        <v>19</v>
      </c>
      <c r="D375" s="139" t="s">
        <v>14</v>
      </c>
      <c r="E375" s="139" t="s">
        <v>376</v>
      </c>
      <c r="F375" s="139" t="s">
        <v>57</v>
      </c>
      <c r="G375" s="285">
        <f t="shared" si="81"/>
        <v>0</v>
      </c>
      <c r="H375" s="286">
        <f>H376</f>
        <v>0</v>
      </c>
      <c r="I375" s="286">
        <f>I376</f>
        <v>0</v>
      </c>
      <c r="J375" s="286">
        <f>J376</f>
        <v>0</v>
      </c>
      <c r="K375" s="286">
        <f>K376</f>
        <v>0</v>
      </c>
    </row>
    <row r="376" spans="1:11" ht="38.25">
      <c r="A376" s="199"/>
      <c r="B376" s="200" t="s">
        <v>111</v>
      </c>
      <c r="C376" s="139" t="s">
        <v>19</v>
      </c>
      <c r="D376" s="139" t="s">
        <v>14</v>
      </c>
      <c r="E376" s="139" t="s">
        <v>376</v>
      </c>
      <c r="F376" s="139" t="s">
        <v>59</v>
      </c>
      <c r="G376" s="285">
        <f t="shared" si="81"/>
        <v>0</v>
      </c>
      <c r="H376" s="286">
        <f>'приложение 8.2.'!I509</f>
        <v>0</v>
      </c>
      <c r="I376" s="286">
        <f>'приложение 8.2.'!J509</f>
        <v>0</v>
      </c>
      <c r="J376" s="286">
        <f>'приложение 8.2.'!K509</f>
        <v>0</v>
      </c>
      <c r="K376" s="286">
        <f>'приложение 8.2.'!L509</f>
        <v>0</v>
      </c>
    </row>
    <row r="377" spans="1:11" s="210" customFormat="1" ht="38.25">
      <c r="A377" s="214"/>
      <c r="B377" s="205" t="s">
        <v>344</v>
      </c>
      <c r="C377" s="130" t="s">
        <v>19</v>
      </c>
      <c r="D377" s="130" t="s">
        <v>14</v>
      </c>
      <c r="E377" s="130" t="s">
        <v>376</v>
      </c>
      <c r="F377" s="130" t="s">
        <v>77</v>
      </c>
      <c r="G377" s="280">
        <f>H377+I377+J377+K377</f>
        <v>0</v>
      </c>
      <c r="H377" s="268">
        <f>H378</f>
        <v>0</v>
      </c>
      <c r="I377" s="268">
        <f>I378</f>
        <v>0</v>
      </c>
      <c r="J377" s="268">
        <f>J378</f>
        <v>0</v>
      </c>
      <c r="K377" s="268">
        <f>K378</f>
        <v>0</v>
      </c>
    </row>
    <row r="378" spans="1:11" s="210" customFormat="1">
      <c r="A378" s="214"/>
      <c r="B378" s="205" t="s">
        <v>35</v>
      </c>
      <c r="C378" s="130" t="s">
        <v>19</v>
      </c>
      <c r="D378" s="130" t="s">
        <v>14</v>
      </c>
      <c r="E378" s="130" t="s">
        <v>376</v>
      </c>
      <c r="F378" s="130" t="s">
        <v>78</v>
      </c>
      <c r="G378" s="280">
        <f>H378+I378+J378+K378</f>
        <v>0</v>
      </c>
      <c r="H378" s="268">
        <f>'приложение 8.2.'!I512</f>
        <v>0</v>
      </c>
      <c r="I378" s="268">
        <f>'приложение 8.2.'!J512</f>
        <v>0</v>
      </c>
      <c r="J378" s="268">
        <f>'приложение 8.2.'!K512</f>
        <v>0</v>
      </c>
      <c r="K378" s="268">
        <f>'приложение 8.2.'!L512</f>
        <v>0</v>
      </c>
    </row>
    <row r="379" spans="1:11" ht="126" customHeight="1">
      <c r="A379" s="199"/>
      <c r="B379" s="200" t="s">
        <v>479</v>
      </c>
      <c r="C379" s="139" t="s">
        <v>19</v>
      </c>
      <c r="D379" s="139" t="s">
        <v>14</v>
      </c>
      <c r="E379" s="139" t="s">
        <v>377</v>
      </c>
      <c r="F379" s="139"/>
      <c r="G379" s="306">
        <f t="shared" si="81"/>
        <v>2998.9000000000015</v>
      </c>
      <c r="H379" s="307">
        <f>H380</f>
        <v>0</v>
      </c>
      <c r="I379" s="307">
        <f t="shared" ref="I379:K380" si="83">I380</f>
        <v>0</v>
      </c>
      <c r="J379" s="307">
        <f t="shared" si="83"/>
        <v>2998.9000000000015</v>
      </c>
      <c r="K379" s="307">
        <f t="shared" si="83"/>
        <v>0</v>
      </c>
    </row>
    <row r="380" spans="1:11" ht="38.25">
      <c r="A380" s="199"/>
      <c r="B380" s="200" t="s">
        <v>344</v>
      </c>
      <c r="C380" s="139" t="s">
        <v>19</v>
      </c>
      <c r="D380" s="139" t="s">
        <v>14</v>
      </c>
      <c r="E380" s="139" t="s">
        <v>377</v>
      </c>
      <c r="F380" s="139" t="s">
        <v>77</v>
      </c>
      <c r="G380" s="306">
        <f t="shared" si="81"/>
        <v>2998.9000000000015</v>
      </c>
      <c r="H380" s="307">
        <f>H381</f>
        <v>0</v>
      </c>
      <c r="I380" s="307">
        <f t="shared" si="83"/>
        <v>0</v>
      </c>
      <c r="J380" s="307">
        <f t="shared" si="83"/>
        <v>2998.9000000000015</v>
      </c>
      <c r="K380" s="307">
        <f t="shared" si="83"/>
        <v>0</v>
      </c>
    </row>
    <row r="381" spans="1:11">
      <c r="A381" s="199"/>
      <c r="B381" s="200" t="s">
        <v>35</v>
      </c>
      <c r="C381" s="139" t="s">
        <v>19</v>
      </c>
      <c r="D381" s="139" t="s">
        <v>14</v>
      </c>
      <c r="E381" s="139" t="s">
        <v>377</v>
      </c>
      <c r="F381" s="139" t="s">
        <v>78</v>
      </c>
      <c r="G381" s="306">
        <f t="shared" si="81"/>
        <v>2998.9000000000015</v>
      </c>
      <c r="H381" s="307">
        <f>'приложение 8.2.'!I516</f>
        <v>0</v>
      </c>
      <c r="I381" s="307">
        <f>'приложение 8.2.'!J516</f>
        <v>0</v>
      </c>
      <c r="J381" s="307">
        <f>'приложение 8.2.'!K516</f>
        <v>2998.9000000000015</v>
      </c>
      <c r="K381" s="307">
        <f>'приложение 8.2.'!L516</f>
        <v>0</v>
      </c>
    </row>
    <row r="382" spans="1:11" s="210" customFormat="1" ht="159.75" customHeight="1">
      <c r="A382" s="208"/>
      <c r="B382" s="210" t="s">
        <v>584</v>
      </c>
      <c r="C382" s="130" t="s">
        <v>19</v>
      </c>
      <c r="D382" s="130" t="s">
        <v>14</v>
      </c>
      <c r="E382" s="130" t="s">
        <v>585</v>
      </c>
      <c r="F382" s="130"/>
      <c r="G382" s="280">
        <f>H382+I382+J382+K382</f>
        <v>-4116.5</v>
      </c>
      <c r="H382" s="268">
        <f t="shared" ref="H382:K383" si="84">H383</f>
        <v>-4116.5</v>
      </c>
      <c r="I382" s="268">
        <f t="shared" si="84"/>
        <v>0</v>
      </c>
      <c r="J382" s="268">
        <f t="shared" si="84"/>
        <v>0</v>
      </c>
      <c r="K382" s="268">
        <f t="shared" si="84"/>
        <v>0</v>
      </c>
    </row>
    <row r="383" spans="1:11" s="210" customFormat="1" ht="42.75" customHeight="1">
      <c r="A383" s="208"/>
      <c r="B383" s="205" t="s">
        <v>344</v>
      </c>
      <c r="C383" s="130" t="s">
        <v>19</v>
      </c>
      <c r="D383" s="130" t="s">
        <v>14</v>
      </c>
      <c r="E383" s="130" t="s">
        <v>585</v>
      </c>
      <c r="F383" s="130" t="s">
        <v>77</v>
      </c>
      <c r="G383" s="280">
        <f>H383+I383+J383+K383</f>
        <v>-4116.5</v>
      </c>
      <c r="H383" s="268">
        <f t="shared" si="84"/>
        <v>-4116.5</v>
      </c>
      <c r="I383" s="268">
        <f t="shared" si="84"/>
        <v>0</v>
      </c>
      <c r="J383" s="268">
        <f t="shared" si="84"/>
        <v>0</v>
      </c>
      <c r="K383" s="268">
        <f t="shared" si="84"/>
        <v>0</v>
      </c>
    </row>
    <row r="384" spans="1:11" s="210" customFormat="1">
      <c r="A384" s="208"/>
      <c r="B384" s="205" t="s">
        <v>35</v>
      </c>
      <c r="C384" s="130" t="s">
        <v>19</v>
      </c>
      <c r="D384" s="130" t="s">
        <v>14</v>
      </c>
      <c r="E384" s="130" t="s">
        <v>585</v>
      </c>
      <c r="F384" s="130" t="s">
        <v>78</v>
      </c>
      <c r="G384" s="280">
        <f>H384+I384+J384+K384</f>
        <v>-4116.5</v>
      </c>
      <c r="H384" s="268">
        <f>'приложение 8.2.'!I520</f>
        <v>-4116.5</v>
      </c>
      <c r="I384" s="268">
        <f>'приложение 8.2.'!J520</f>
        <v>0</v>
      </c>
      <c r="J384" s="268">
        <f>'приложение 8.2.'!K520</f>
        <v>0</v>
      </c>
      <c r="K384" s="268">
        <f>'приложение 8.2.'!L520</f>
        <v>0</v>
      </c>
    </row>
    <row r="385" spans="1:11" s="136" customFormat="1" ht="114.75">
      <c r="A385" s="134"/>
      <c r="B385" s="100" t="s">
        <v>675</v>
      </c>
      <c r="C385" s="101" t="s">
        <v>19</v>
      </c>
      <c r="D385" s="101" t="s">
        <v>14</v>
      </c>
      <c r="E385" s="101" t="s">
        <v>676</v>
      </c>
      <c r="F385" s="101"/>
      <c r="G385" s="155">
        <f t="shared" ref="G385:G387" si="85">H385+I385+J385+K385</f>
        <v>33305.9</v>
      </c>
      <c r="H385" s="156">
        <f>H386</f>
        <v>0</v>
      </c>
      <c r="I385" s="156">
        <f>I386</f>
        <v>0</v>
      </c>
      <c r="J385" s="156">
        <f>J386</f>
        <v>33305.9</v>
      </c>
      <c r="K385" s="156">
        <f>K386</f>
        <v>0</v>
      </c>
    </row>
    <row r="386" spans="1:11" s="136" customFormat="1" ht="38.25">
      <c r="A386" s="134"/>
      <c r="B386" s="100" t="s">
        <v>344</v>
      </c>
      <c r="C386" s="101" t="s">
        <v>19</v>
      </c>
      <c r="D386" s="101" t="s">
        <v>14</v>
      </c>
      <c r="E386" s="101" t="s">
        <v>676</v>
      </c>
      <c r="F386" s="101" t="s">
        <v>77</v>
      </c>
      <c r="G386" s="155">
        <f t="shared" si="85"/>
        <v>33305.9</v>
      </c>
      <c r="H386" s="156">
        <f>H387</f>
        <v>0</v>
      </c>
      <c r="I386" s="156">
        <f t="shared" ref="I386:K389" si="86">I387</f>
        <v>0</v>
      </c>
      <c r="J386" s="156">
        <f t="shared" si="86"/>
        <v>33305.9</v>
      </c>
      <c r="K386" s="156">
        <f t="shared" si="86"/>
        <v>0</v>
      </c>
    </row>
    <row r="387" spans="1:11" s="136" customFormat="1">
      <c r="A387" s="134"/>
      <c r="B387" s="100" t="s">
        <v>35</v>
      </c>
      <c r="C387" s="101" t="s">
        <v>19</v>
      </c>
      <c r="D387" s="101" t="s">
        <v>14</v>
      </c>
      <c r="E387" s="101" t="s">
        <v>676</v>
      </c>
      <c r="F387" s="101" t="s">
        <v>78</v>
      </c>
      <c r="G387" s="155">
        <f t="shared" si="85"/>
        <v>33305.9</v>
      </c>
      <c r="H387" s="156">
        <f>'приложение 8.2.'!I524</f>
        <v>0</v>
      </c>
      <c r="I387" s="156">
        <f>'приложение 8.2.'!J524</f>
        <v>0</v>
      </c>
      <c r="J387" s="156">
        <f>'приложение 8.2.'!K524</f>
        <v>33305.9</v>
      </c>
      <c r="K387" s="156">
        <f>'приложение 8.2.'!L524</f>
        <v>0</v>
      </c>
    </row>
    <row r="388" spans="1:11" s="136" customFormat="1" ht="140.25">
      <c r="A388" s="134"/>
      <c r="B388" s="100" t="s">
        <v>677</v>
      </c>
      <c r="C388" s="101" t="s">
        <v>19</v>
      </c>
      <c r="D388" s="101" t="s">
        <v>14</v>
      </c>
      <c r="E388" s="101" t="s">
        <v>678</v>
      </c>
      <c r="F388" s="101"/>
      <c r="G388" s="155">
        <f>H388+I388+J388+K388</f>
        <v>4116.5</v>
      </c>
      <c r="H388" s="156">
        <f>H389</f>
        <v>4116.5</v>
      </c>
      <c r="I388" s="156">
        <f t="shared" si="86"/>
        <v>0</v>
      </c>
      <c r="J388" s="156">
        <f t="shared" si="86"/>
        <v>0</v>
      </c>
      <c r="K388" s="156">
        <f t="shared" si="86"/>
        <v>0</v>
      </c>
    </row>
    <row r="389" spans="1:11" s="136" customFormat="1" ht="38.25">
      <c r="A389" s="134"/>
      <c r="B389" s="100" t="s">
        <v>344</v>
      </c>
      <c r="C389" s="101" t="s">
        <v>19</v>
      </c>
      <c r="D389" s="101" t="s">
        <v>14</v>
      </c>
      <c r="E389" s="101" t="s">
        <v>678</v>
      </c>
      <c r="F389" s="101" t="s">
        <v>77</v>
      </c>
      <c r="G389" s="155">
        <f>H389+I389+J389+K389</f>
        <v>4116.5</v>
      </c>
      <c r="H389" s="156">
        <f>H390</f>
        <v>4116.5</v>
      </c>
      <c r="I389" s="156">
        <f t="shared" si="86"/>
        <v>0</v>
      </c>
      <c r="J389" s="156">
        <f t="shared" si="86"/>
        <v>0</v>
      </c>
      <c r="K389" s="156">
        <f t="shared" si="86"/>
        <v>0</v>
      </c>
    </row>
    <row r="390" spans="1:11" s="136" customFormat="1">
      <c r="A390" s="134"/>
      <c r="B390" s="100" t="s">
        <v>35</v>
      </c>
      <c r="C390" s="101" t="s">
        <v>19</v>
      </c>
      <c r="D390" s="101" t="s">
        <v>14</v>
      </c>
      <c r="E390" s="101" t="s">
        <v>678</v>
      </c>
      <c r="F390" s="101" t="s">
        <v>78</v>
      </c>
      <c r="G390" s="155">
        <f>H390+I390+J390+K390</f>
        <v>4116.5</v>
      </c>
      <c r="H390" s="156">
        <f>'приложение 8.2.'!I528</f>
        <v>4116.5</v>
      </c>
      <c r="I390" s="156">
        <f>'приложение 8.2.'!J528</f>
        <v>0</v>
      </c>
      <c r="J390" s="156">
        <f>'приложение 8.2.'!K528</f>
        <v>0</v>
      </c>
      <c r="K390" s="156">
        <f>'приложение 8.2.'!L528</f>
        <v>0</v>
      </c>
    </row>
    <row r="391" spans="1:11" ht="275.25" customHeight="1">
      <c r="A391" s="199"/>
      <c r="B391" s="200" t="s">
        <v>480</v>
      </c>
      <c r="C391" s="139" t="s">
        <v>19</v>
      </c>
      <c r="D391" s="139" t="s">
        <v>14</v>
      </c>
      <c r="E391" s="139" t="s">
        <v>378</v>
      </c>
      <c r="F391" s="139"/>
      <c r="G391" s="285">
        <f t="shared" si="81"/>
        <v>0</v>
      </c>
      <c r="H391" s="286">
        <f>H392</f>
        <v>0</v>
      </c>
      <c r="I391" s="286">
        <f t="shared" ref="I391:K392" si="87">I392</f>
        <v>0</v>
      </c>
      <c r="J391" s="286">
        <f t="shared" si="87"/>
        <v>0</v>
      </c>
      <c r="K391" s="286">
        <f t="shared" si="87"/>
        <v>0</v>
      </c>
    </row>
    <row r="392" spans="1:11" ht="38.25">
      <c r="A392" s="199"/>
      <c r="B392" s="200" t="s">
        <v>344</v>
      </c>
      <c r="C392" s="139" t="s">
        <v>19</v>
      </c>
      <c r="D392" s="139" t="s">
        <v>14</v>
      </c>
      <c r="E392" s="139" t="s">
        <v>378</v>
      </c>
      <c r="F392" s="139" t="s">
        <v>77</v>
      </c>
      <c r="G392" s="285">
        <f t="shared" si="81"/>
        <v>0</v>
      </c>
      <c r="H392" s="286">
        <f>H393</f>
        <v>0</v>
      </c>
      <c r="I392" s="286">
        <f t="shared" si="87"/>
        <v>0</v>
      </c>
      <c r="J392" s="286">
        <f t="shared" si="87"/>
        <v>0</v>
      </c>
      <c r="K392" s="286">
        <f t="shared" si="87"/>
        <v>0</v>
      </c>
    </row>
    <row r="393" spans="1:11">
      <c r="A393" s="199"/>
      <c r="B393" s="200" t="s">
        <v>35</v>
      </c>
      <c r="C393" s="139" t="s">
        <v>19</v>
      </c>
      <c r="D393" s="139" t="s">
        <v>14</v>
      </c>
      <c r="E393" s="139" t="s">
        <v>378</v>
      </c>
      <c r="F393" s="139" t="s">
        <v>78</v>
      </c>
      <c r="G393" s="285">
        <f t="shared" si="81"/>
        <v>0</v>
      </c>
      <c r="H393" s="286">
        <f>'приложение 8.2.'!I532</f>
        <v>0</v>
      </c>
      <c r="I393" s="286">
        <f>'приложение 8.2.'!J532</f>
        <v>0</v>
      </c>
      <c r="J393" s="286">
        <f>'приложение 8.2.'!K532</f>
        <v>0</v>
      </c>
      <c r="K393" s="286">
        <f>'приложение 8.2.'!L532</f>
        <v>0</v>
      </c>
    </row>
    <row r="394" spans="1:11" ht="301.5" customHeight="1">
      <c r="A394" s="199"/>
      <c r="B394" s="200" t="s">
        <v>481</v>
      </c>
      <c r="C394" s="139" t="s">
        <v>19</v>
      </c>
      <c r="D394" s="139" t="s">
        <v>14</v>
      </c>
      <c r="E394" s="139" t="s">
        <v>379</v>
      </c>
      <c r="F394" s="139"/>
      <c r="G394" s="285">
        <f t="shared" si="81"/>
        <v>0</v>
      </c>
      <c r="H394" s="286">
        <f>H395</f>
        <v>0</v>
      </c>
      <c r="I394" s="286">
        <f t="shared" ref="I394:K395" si="88">I395</f>
        <v>0</v>
      </c>
      <c r="J394" s="286">
        <f t="shared" si="88"/>
        <v>0</v>
      </c>
      <c r="K394" s="286">
        <f t="shared" si="88"/>
        <v>0</v>
      </c>
    </row>
    <row r="395" spans="1:11" ht="38.25">
      <c r="A395" s="199"/>
      <c r="B395" s="200" t="s">
        <v>344</v>
      </c>
      <c r="C395" s="139" t="s">
        <v>19</v>
      </c>
      <c r="D395" s="139" t="s">
        <v>14</v>
      </c>
      <c r="E395" s="139" t="s">
        <v>379</v>
      </c>
      <c r="F395" s="139" t="s">
        <v>77</v>
      </c>
      <c r="G395" s="285">
        <f t="shared" si="81"/>
        <v>0</v>
      </c>
      <c r="H395" s="286">
        <f>H396</f>
        <v>0</v>
      </c>
      <c r="I395" s="286">
        <f t="shared" si="88"/>
        <v>0</v>
      </c>
      <c r="J395" s="286">
        <f t="shared" si="88"/>
        <v>0</v>
      </c>
      <c r="K395" s="286">
        <f t="shared" si="88"/>
        <v>0</v>
      </c>
    </row>
    <row r="396" spans="1:11">
      <c r="A396" s="199"/>
      <c r="B396" s="200" t="s">
        <v>35</v>
      </c>
      <c r="C396" s="139" t="s">
        <v>19</v>
      </c>
      <c r="D396" s="139" t="s">
        <v>14</v>
      </c>
      <c r="E396" s="139" t="s">
        <v>379</v>
      </c>
      <c r="F396" s="139" t="s">
        <v>78</v>
      </c>
      <c r="G396" s="285">
        <f t="shared" si="81"/>
        <v>0</v>
      </c>
      <c r="H396" s="286">
        <f>'приложение 8.2.'!I536</f>
        <v>0</v>
      </c>
      <c r="I396" s="286">
        <f>'приложение 8.2.'!J536</f>
        <v>0</v>
      </c>
      <c r="J396" s="286">
        <f>'приложение 8.2.'!K536</f>
        <v>0</v>
      </c>
      <c r="K396" s="286">
        <f>'приложение 8.2.'!L536</f>
        <v>0</v>
      </c>
    </row>
    <row r="397" spans="1:11" ht="51">
      <c r="A397" s="199"/>
      <c r="B397" s="200" t="s">
        <v>141</v>
      </c>
      <c r="C397" s="139" t="s">
        <v>19</v>
      </c>
      <c r="D397" s="139" t="s">
        <v>14</v>
      </c>
      <c r="E397" s="139" t="s">
        <v>250</v>
      </c>
      <c r="F397" s="139"/>
      <c r="G397" s="303">
        <f t="shared" si="81"/>
        <v>423.6</v>
      </c>
      <c r="H397" s="307">
        <f>H398</f>
        <v>423.6</v>
      </c>
      <c r="I397" s="307">
        <f t="shared" ref="I397:K400" si="89">I398</f>
        <v>0</v>
      </c>
      <c r="J397" s="307">
        <f t="shared" si="89"/>
        <v>0</v>
      </c>
      <c r="K397" s="307">
        <f t="shared" si="89"/>
        <v>0</v>
      </c>
    </row>
    <row r="398" spans="1:11" ht="51">
      <c r="A398" s="143"/>
      <c r="B398" s="92" t="s">
        <v>271</v>
      </c>
      <c r="C398" s="139" t="s">
        <v>19</v>
      </c>
      <c r="D398" s="139" t="s">
        <v>14</v>
      </c>
      <c r="E398" s="93" t="s">
        <v>272</v>
      </c>
      <c r="F398" s="93"/>
      <c r="G398" s="303">
        <f t="shared" si="81"/>
        <v>423.6</v>
      </c>
      <c r="H398" s="304">
        <f>H399</f>
        <v>423.6</v>
      </c>
      <c r="I398" s="304">
        <f t="shared" si="89"/>
        <v>0</v>
      </c>
      <c r="J398" s="304">
        <f t="shared" si="89"/>
        <v>0</v>
      </c>
      <c r="K398" s="304">
        <f t="shared" si="89"/>
        <v>0</v>
      </c>
    </row>
    <row r="399" spans="1:11" ht="25.5">
      <c r="A399" s="143"/>
      <c r="B399" s="92" t="s">
        <v>217</v>
      </c>
      <c r="C399" s="139" t="s">
        <v>19</v>
      </c>
      <c r="D399" s="139" t="s">
        <v>14</v>
      </c>
      <c r="E399" s="93" t="s">
        <v>553</v>
      </c>
      <c r="F399" s="93"/>
      <c r="G399" s="303">
        <f>SUM(H399:K399)</f>
        <v>423.6</v>
      </c>
      <c r="H399" s="304">
        <f>H400</f>
        <v>423.6</v>
      </c>
      <c r="I399" s="304">
        <f t="shared" si="89"/>
        <v>0</v>
      </c>
      <c r="J399" s="304">
        <f t="shared" si="89"/>
        <v>0</v>
      </c>
      <c r="K399" s="304">
        <f t="shared" si="89"/>
        <v>0</v>
      </c>
    </row>
    <row r="400" spans="1:11" ht="38.25">
      <c r="A400" s="143"/>
      <c r="B400" s="92" t="s">
        <v>86</v>
      </c>
      <c r="C400" s="139" t="s">
        <v>19</v>
      </c>
      <c r="D400" s="139" t="s">
        <v>14</v>
      </c>
      <c r="E400" s="93" t="s">
        <v>553</v>
      </c>
      <c r="F400" s="93" t="s">
        <v>57</v>
      </c>
      <c r="G400" s="303">
        <f t="shared" ref="G400:G458" si="90">H400+I400+J400+K400</f>
        <v>423.6</v>
      </c>
      <c r="H400" s="304">
        <f>H401</f>
        <v>423.6</v>
      </c>
      <c r="I400" s="304">
        <f t="shared" si="89"/>
        <v>0</v>
      </c>
      <c r="J400" s="304">
        <f t="shared" si="89"/>
        <v>0</v>
      </c>
      <c r="K400" s="304">
        <f t="shared" si="89"/>
        <v>0</v>
      </c>
    </row>
    <row r="401" spans="1:11" ht="38.25">
      <c r="A401" s="143"/>
      <c r="B401" s="92" t="s">
        <v>111</v>
      </c>
      <c r="C401" s="139" t="s">
        <v>19</v>
      </c>
      <c r="D401" s="139" t="s">
        <v>14</v>
      </c>
      <c r="E401" s="93" t="s">
        <v>553</v>
      </c>
      <c r="F401" s="93" t="s">
        <v>59</v>
      </c>
      <c r="G401" s="303">
        <f t="shared" si="90"/>
        <v>423.6</v>
      </c>
      <c r="H401" s="304">
        <f>'приложение 8.2.'!I542</f>
        <v>423.6</v>
      </c>
      <c r="I401" s="304">
        <f>'приложение 8.2.'!J542</f>
        <v>0</v>
      </c>
      <c r="J401" s="304">
        <f>'приложение 8.2.'!K542</f>
        <v>0</v>
      </c>
      <c r="K401" s="304">
        <f>'приложение 8.2.'!L542</f>
        <v>0</v>
      </c>
    </row>
    <row r="402" spans="1:11" ht="63.75">
      <c r="A402" s="143"/>
      <c r="B402" s="92" t="s">
        <v>352</v>
      </c>
      <c r="C402" s="139" t="s">
        <v>19</v>
      </c>
      <c r="D402" s="139" t="s">
        <v>14</v>
      </c>
      <c r="E402" s="93" t="s">
        <v>353</v>
      </c>
      <c r="F402" s="93"/>
      <c r="G402" s="303">
        <f t="shared" si="90"/>
        <v>2755</v>
      </c>
      <c r="H402" s="304">
        <f>H403</f>
        <v>2755</v>
      </c>
      <c r="I402" s="304">
        <f>I403</f>
        <v>0</v>
      </c>
      <c r="J402" s="304">
        <f>J403</f>
        <v>0</v>
      </c>
      <c r="K402" s="304">
        <f>K403</f>
        <v>0</v>
      </c>
    </row>
    <row r="403" spans="1:11" ht="63.75">
      <c r="A403" s="143"/>
      <c r="B403" s="92" t="s">
        <v>354</v>
      </c>
      <c r="C403" s="139" t="s">
        <v>19</v>
      </c>
      <c r="D403" s="139" t="s">
        <v>14</v>
      </c>
      <c r="E403" s="93" t="s">
        <v>355</v>
      </c>
      <c r="F403" s="93"/>
      <c r="G403" s="303">
        <f t="shared" si="90"/>
        <v>2755</v>
      </c>
      <c r="H403" s="304">
        <f>H404+H409+H414</f>
        <v>2755</v>
      </c>
      <c r="I403" s="304">
        <f>I404+I409+I414</f>
        <v>0</v>
      </c>
      <c r="J403" s="304">
        <f>J404+J409+J414</f>
        <v>0</v>
      </c>
      <c r="K403" s="304">
        <f>K404+K409+K414</f>
        <v>0</v>
      </c>
    </row>
    <row r="404" spans="1:11" ht="25.5">
      <c r="A404" s="143"/>
      <c r="B404" s="92" t="s">
        <v>217</v>
      </c>
      <c r="C404" s="139" t="s">
        <v>19</v>
      </c>
      <c r="D404" s="139" t="s">
        <v>14</v>
      </c>
      <c r="E404" s="93" t="s">
        <v>562</v>
      </c>
      <c r="F404" s="93"/>
      <c r="G404" s="303">
        <f t="shared" si="90"/>
        <v>2755</v>
      </c>
      <c r="H404" s="304">
        <f>H405+H407</f>
        <v>2755</v>
      </c>
      <c r="I404" s="304">
        <f t="shared" ref="I404:K405" si="91">I405</f>
        <v>0</v>
      </c>
      <c r="J404" s="304">
        <f t="shared" si="91"/>
        <v>0</v>
      </c>
      <c r="K404" s="304">
        <f t="shared" si="91"/>
        <v>0</v>
      </c>
    </row>
    <row r="405" spans="1:11" ht="38.25">
      <c r="A405" s="143"/>
      <c r="B405" s="92" t="s">
        <v>86</v>
      </c>
      <c r="C405" s="139" t="s">
        <v>19</v>
      </c>
      <c r="D405" s="139" t="s">
        <v>14</v>
      </c>
      <c r="E405" s="93" t="s">
        <v>562</v>
      </c>
      <c r="F405" s="93" t="s">
        <v>57</v>
      </c>
      <c r="G405" s="303">
        <f t="shared" si="90"/>
        <v>2755</v>
      </c>
      <c r="H405" s="304">
        <f>H406</f>
        <v>2755</v>
      </c>
      <c r="I405" s="304">
        <f t="shared" si="91"/>
        <v>0</v>
      </c>
      <c r="J405" s="304">
        <f t="shared" si="91"/>
        <v>0</v>
      </c>
      <c r="K405" s="304">
        <f t="shared" si="91"/>
        <v>0</v>
      </c>
    </row>
    <row r="406" spans="1:11" ht="38.25">
      <c r="A406" s="143"/>
      <c r="B406" s="92" t="s">
        <v>111</v>
      </c>
      <c r="C406" s="139" t="s">
        <v>19</v>
      </c>
      <c r="D406" s="139" t="s">
        <v>14</v>
      </c>
      <c r="E406" s="93" t="s">
        <v>562</v>
      </c>
      <c r="F406" s="93" t="s">
        <v>59</v>
      </c>
      <c r="G406" s="303">
        <f t="shared" si="90"/>
        <v>2755</v>
      </c>
      <c r="H406" s="304">
        <f>'приложение 8.2.'!I548</f>
        <v>2755</v>
      </c>
      <c r="I406" s="304">
        <f>'приложение 8.2.'!J548</f>
        <v>0</v>
      </c>
      <c r="J406" s="304">
        <f>'приложение 8.2.'!K548</f>
        <v>0</v>
      </c>
      <c r="K406" s="304">
        <f>'приложение 8.2.'!L548</f>
        <v>0</v>
      </c>
    </row>
    <row r="407" spans="1:11" s="136" customFormat="1">
      <c r="A407" s="134"/>
      <c r="B407" s="100" t="s">
        <v>71</v>
      </c>
      <c r="C407" s="130" t="s">
        <v>19</v>
      </c>
      <c r="D407" s="130" t="s">
        <v>14</v>
      </c>
      <c r="E407" s="101" t="s">
        <v>562</v>
      </c>
      <c r="F407" s="101" t="s">
        <v>72</v>
      </c>
      <c r="G407" s="131">
        <f>H407+I407+J407+K407</f>
        <v>0</v>
      </c>
      <c r="H407" s="132">
        <f>H408</f>
        <v>0</v>
      </c>
      <c r="I407" s="132">
        <f>I408</f>
        <v>0</v>
      </c>
      <c r="J407" s="132">
        <f>J408</f>
        <v>0</v>
      </c>
      <c r="K407" s="132">
        <f>K408</f>
        <v>0</v>
      </c>
    </row>
    <row r="408" spans="1:11" s="136" customFormat="1" ht="76.5">
      <c r="A408" s="134"/>
      <c r="B408" s="100" t="s">
        <v>334</v>
      </c>
      <c r="C408" s="130" t="s">
        <v>19</v>
      </c>
      <c r="D408" s="130" t="s">
        <v>14</v>
      </c>
      <c r="E408" s="101" t="s">
        <v>562</v>
      </c>
      <c r="F408" s="101" t="s">
        <v>80</v>
      </c>
      <c r="G408" s="131">
        <f>H408+I408+J408+K408</f>
        <v>0</v>
      </c>
      <c r="H408" s="132">
        <f>'приложение 8.2.'!I551</f>
        <v>0</v>
      </c>
      <c r="I408" s="132">
        <f>'приложение 8.2.'!J551</f>
        <v>0</v>
      </c>
      <c r="J408" s="132">
        <f>'приложение 8.2.'!K551</f>
        <v>0</v>
      </c>
      <c r="K408" s="132">
        <f>'приложение 8.2.'!L551</f>
        <v>0</v>
      </c>
    </row>
    <row r="409" spans="1:11" ht="276" customHeight="1">
      <c r="A409" s="143"/>
      <c r="B409" s="92" t="s">
        <v>482</v>
      </c>
      <c r="C409" s="139" t="s">
        <v>19</v>
      </c>
      <c r="D409" s="139" t="s">
        <v>14</v>
      </c>
      <c r="E409" s="93" t="s">
        <v>380</v>
      </c>
      <c r="F409" s="93"/>
      <c r="G409" s="140">
        <f t="shared" si="90"/>
        <v>0</v>
      </c>
      <c r="H409" s="141">
        <f>H410+H412</f>
        <v>0</v>
      </c>
      <c r="I409" s="141">
        <f>I410+I412</f>
        <v>0</v>
      </c>
      <c r="J409" s="141">
        <f>J410+J412</f>
        <v>0</v>
      </c>
      <c r="K409" s="141">
        <f>K410+K412</f>
        <v>0</v>
      </c>
    </row>
    <row r="410" spans="1:11" ht="38.25">
      <c r="A410" s="143"/>
      <c r="B410" s="92" t="s">
        <v>86</v>
      </c>
      <c r="C410" s="139" t="s">
        <v>19</v>
      </c>
      <c r="D410" s="139" t="s">
        <v>14</v>
      </c>
      <c r="E410" s="93" t="s">
        <v>380</v>
      </c>
      <c r="F410" s="93" t="s">
        <v>57</v>
      </c>
      <c r="G410" s="140">
        <f t="shared" si="90"/>
        <v>0</v>
      </c>
      <c r="H410" s="141">
        <f>H411</f>
        <v>0</v>
      </c>
      <c r="I410" s="141">
        <f>I411</f>
        <v>0</v>
      </c>
      <c r="J410" s="141">
        <f>J411</f>
        <v>0</v>
      </c>
      <c r="K410" s="141">
        <f>K411</f>
        <v>0</v>
      </c>
    </row>
    <row r="411" spans="1:11" ht="38.25">
      <c r="A411" s="143"/>
      <c r="B411" s="92" t="s">
        <v>111</v>
      </c>
      <c r="C411" s="139" t="s">
        <v>19</v>
      </c>
      <c r="D411" s="139" t="s">
        <v>14</v>
      </c>
      <c r="E411" s="93" t="s">
        <v>380</v>
      </c>
      <c r="F411" s="93" t="s">
        <v>59</v>
      </c>
      <c r="G411" s="140">
        <f t="shared" si="90"/>
        <v>0</v>
      </c>
      <c r="H411" s="141">
        <f>'приложение 8.2.'!I554</f>
        <v>0</v>
      </c>
      <c r="I411" s="141">
        <f>'приложение 8.2.'!J554</f>
        <v>0</v>
      </c>
      <c r="J411" s="141">
        <f>'приложение 8.2.'!K554</f>
        <v>0</v>
      </c>
      <c r="K411" s="141">
        <f>'приложение 8.2.'!L554</f>
        <v>0</v>
      </c>
    </row>
    <row r="412" spans="1:11">
      <c r="A412" s="143"/>
      <c r="B412" s="92" t="s">
        <v>71</v>
      </c>
      <c r="C412" s="139" t="s">
        <v>19</v>
      </c>
      <c r="D412" s="139" t="s">
        <v>14</v>
      </c>
      <c r="E412" s="93" t="s">
        <v>380</v>
      </c>
      <c r="F412" s="93" t="s">
        <v>72</v>
      </c>
      <c r="G412" s="140">
        <f t="shared" si="90"/>
        <v>0</v>
      </c>
      <c r="H412" s="141">
        <f>H413</f>
        <v>0</v>
      </c>
      <c r="I412" s="141">
        <f>I413</f>
        <v>0</v>
      </c>
      <c r="J412" s="141">
        <f>J413</f>
        <v>0</v>
      </c>
      <c r="K412" s="141">
        <f>K413</f>
        <v>0</v>
      </c>
    </row>
    <row r="413" spans="1:11" ht="63.75" customHeight="1">
      <c r="A413" s="143"/>
      <c r="B413" s="92" t="s">
        <v>334</v>
      </c>
      <c r="C413" s="139" t="s">
        <v>19</v>
      </c>
      <c r="D413" s="139" t="s">
        <v>14</v>
      </c>
      <c r="E413" s="93" t="s">
        <v>380</v>
      </c>
      <c r="F413" s="93" t="s">
        <v>80</v>
      </c>
      <c r="G413" s="140">
        <f t="shared" si="90"/>
        <v>0</v>
      </c>
      <c r="H413" s="141">
        <f>'приложение 8.2.'!I557</f>
        <v>0</v>
      </c>
      <c r="I413" s="141">
        <f>'приложение 8.2.'!J557</f>
        <v>0</v>
      </c>
      <c r="J413" s="141">
        <f>'приложение 8.2.'!K557</f>
        <v>0</v>
      </c>
      <c r="K413" s="141">
        <f>'приложение 8.2.'!L557</f>
        <v>0</v>
      </c>
    </row>
    <row r="414" spans="1:11" ht="300.75" customHeight="1">
      <c r="A414" s="143"/>
      <c r="B414" s="92" t="s">
        <v>483</v>
      </c>
      <c r="C414" s="139" t="s">
        <v>19</v>
      </c>
      <c r="D414" s="139" t="s">
        <v>14</v>
      </c>
      <c r="E414" s="93" t="s">
        <v>382</v>
      </c>
      <c r="F414" s="93"/>
      <c r="G414" s="140">
        <f t="shared" si="90"/>
        <v>0</v>
      </c>
      <c r="H414" s="141">
        <f>H415+H417</f>
        <v>0</v>
      </c>
      <c r="I414" s="141">
        <f>I415+I417</f>
        <v>0</v>
      </c>
      <c r="J414" s="141">
        <f>J415+J417</f>
        <v>0</v>
      </c>
      <c r="K414" s="141">
        <f>K415+K417</f>
        <v>0</v>
      </c>
    </row>
    <row r="415" spans="1:11" ht="38.25">
      <c r="A415" s="143"/>
      <c r="B415" s="92" t="s">
        <v>86</v>
      </c>
      <c r="C415" s="139" t="s">
        <v>19</v>
      </c>
      <c r="D415" s="139" t="s">
        <v>14</v>
      </c>
      <c r="E415" s="93" t="s">
        <v>382</v>
      </c>
      <c r="F415" s="93" t="s">
        <v>57</v>
      </c>
      <c r="G415" s="140">
        <f t="shared" si="90"/>
        <v>0</v>
      </c>
      <c r="H415" s="141">
        <f>H416</f>
        <v>0</v>
      </c>
      <c r="I415" s="141">
        <f>I416</f>
        <v>0</v>
      </c>
      <c r="J415" s="141">
        <f>J416</f>
        <v>0</v>
      </c>
      <c r="K415" s="141">
        <f>K416</f>
        <v>0</v>
      </c>
    </row>
    <row r="416" spans="1:11" ht="38.25">
      <c r="A416" s="143"/>
      <c r="B416" s="92" t="s">
        <v>111</v>
      </c>
      <c r="C416" s="139" t="s">
        <v>19</v>
      </c>
      <c r="D416" s="139" t="s">
        <v>14</v>
      </c>
      <c r="E416" s="93" t="s">
        <v>382</v>
      </c>
      <c r="F416" s="93" t="s">
        <v>59</v>
      </c>
      <c r="G416" s="140">
        <f t="shared" si="90"/>
        <v>0</v>
      </c>
      <c r="H416" s="141">
        <f>'приложение 8.2.'!I560</f>
        <v>0</v>
      </c>
      <c r="I416" s="141">
        <f>'приложение 8.2.'!J560</f>
        <v>0</v>
      </c>
      <c r="J416" s="141">
        <f>'приложение 8.2.'!K560</f>
        <v>0</v>
      </c>
      <c r="K416" s="141">
        <f>'приложение 8.2.'!L560</f>
        <v>0</v>
      </c>
    </row>
    <row r="417" spans="1:11">
      <c r="A417" s="143"/>
      <c r="B417" s="92" t="s">
        <v>71</v>
      </c>
      <c r="C417" s="139" t="s">
        <v>19</v>
      </c>
      <c r="D417" s="139" t="s">
        <v>14</v>
      </c>
      <c r="E417" s="93" t="s">
        <v>382</v>
      </c>
      <c r="F417" s="93" t="s">
        <v>72</v>
      </c>
      <c r="G417" s="140">
        <f t="shared" si="90"/>
        <v>0</v>
      </c>
      <c r="H417" s="141">
        <f>H418</f>
        <v>0</v>
      </c>
      <c r="I417" s="141">
        <f>I418</f>
        <v>0</v>
      </c>
      <c r="J417" s="141">
        <f>J418</f>
        <v>0</v>
      </c>
      <c r="K417" s="141">
        <f>K418</f>
        <v>0</v>
      </c>
    </row>
    <row r="418" spans="1:11" ht="65.25" customHeight="1">
      <c r="A418" s="143"/>
      <c r="B418" s="92" t="s">
        <v>334</v>
      </c>
      <c r="C418" s="139" t="s">
        <v>19</v>
      </c>
      <c r="D418" s="139" t="s">
        <v>14</v>
      </c>
      <c r="E418" s="93" t="s">
        <v>382</v>
      </c>
      <c r="F418" s="93" t="s">
        <v>80</v>
      </c>
      <c r="G418" s="140">
        <f t="shared" si="90"/>
        <v>0</v>
      </c>
      <c r="H418" s="141">
        <f>'приложение 8.2.'!I563</f>
        <v>0</v>
      </c>
      <c r="I418" s="141">
        <f>'приложение 8.2.'!J563</f>
        <v>0</v>
      </c>
      <c r="J418" s="141">
        <f>'приложение 8.2.'!K563</f>
        <v>0</v>
      </c>
      <c r="K418" s="141">
        <f>'приложение 8.2.'!L563</f>
        <v>0</v>
      </c>
    </row>
    <row r="419" spans="1:11">
      <c r="A419" s="195"/>
      <c r="B419" s="206" t="s">
        <v>27</v>
      </c>
      <c r="C419" s="197" t="s">
        <v>19</v>
      </c>
      <c r="D419" s="197" t="s">
        <v>16</v>
      </c>
      <c r="E419" s="197"/>
      <c r="F419" s="197"/>
      <c r="G419" s="285">
        <f t="shared" si="90"/>
        <v>-1691.3000000000002</v>
      </c>
      <c r="H419" s="285">
        <f>H420+H441+H436</f>
        <v>-1691.3000000000002</v>
      </c>
      <c r="I419" s="285">
        <f>I420+I441+I436</f>
        <v>0</v>
      </c>
      <c r="J419" s="285">
        <f>J420+J441+J436</f>
        <v>0</v>
      </c>
      <c r="K419" s="285">
        <f>K420+K441+K436</f>
        <v>0</v>
      </c>
    </row>
    <row r="420" spans="1:11" ht="63.75">
      <c r="A420" s="195"/>
      <c r="B420" s="200" t="s">
        <v>515</v>
      </c>
      <c r="C420" s="139" t="s">
        <v>19</v>
      </c>
      <c r="D420" s="139" t="s">
        <v>16</v>
      </c>
      <c r="E420" s="139" t="s">
        <v>383</v>
      </c>
      <c r="F420" s="139"/>
      <c r="G420" s="285">
        <f t="shared" si="90"/>
        <v>0</v>
      </c>
      <c r="H420" s="286">
        <f>H421+H424+H427+H430+H433</f>
        <v>0</v>
      </c>
      <c r="I420" s="286">
        <f>I421+I424+I427+I430+I433</f>
        <v>0</v>
      </c>
      <c r="J420" s="286">
        <f>J421+J424+J427+J430+J433</f>
        <v>0</v>
      </c>
      <c r="K420" s="286">
        <f>K421+K424+K427+K430+K433</f>
        <v>0</v>
      </c>
    </row>
    <row r="421" spans="1:11" s="209" customFormat="1" ht="25.5">
      <c r="A421" s="214"/>
      <c r="B421" s="100" t="s">
        <v>539</v>
      </c>
      <c r="C421" s="130" t="s">
        <v>19</v>
      </c>
      <c r="D421" s="130" t="s">
        <v>16</v>
      </c>
      <c r="E421" s="130" t="s">
        <v>397</v>
      </c>
      <c r="F421" s="130"/>
      <c r="G421" s="280">
        <f>H421+I421+J421+K421</f>
        <v>0</v>
      </c>
      <c r="H421" s="268">
        <f t="shared" ref="H421:K422" si="92">H422</f>
        <v>0</v>
      </c>
      <c r="I421" s="268">
        <f t="shared" si="92"/>
        <v>0</v>
      </c>
      <c r="J421" s="268">
        <f t="shared" si="92"/>
        <v>0</v>
      </c>
      <c r="K421" s="268">
        <f t="shared" si="92"/>
        <v>0</v>
      </c>
    </row>
    <row r="422" spans="1:11" s="210" customFormat="1" ht="38.25">
      <c r="A422" s="214"/>
      <c r="B422" s="205" t="s">
        <v>344</v>
      </c>
      <c r="C422" s="130" t="s">
        <v>19</v>
      </c>
      <c r="D422" s="130" t="s">
        <v>16</v>
      </c>
      <c r="E422" s="130" t="s">
        <v>397</v>
      </c>
      <c r="F422" s="130" t="s">
        <v>77</v>
      </c>
      <c r="G422" s="280">
        <f>H422+I422+J422+K422</f>
        <v>0</v>
      </c>
      <c r="H422" s="268">
        <f t="shared" si="92"/>
        <v>0</v>
      </c>
      <c r="I422" s="268">
        <f t="shared" si="92"/>
        <v>0</v>
      </c>
      <c r="J422" s="268">
        <f t="shared" si="92"/>
        <v>0</v>
      </c>
      <c r="K422" s="268">
        <f t="shared" si="92"/>
        <v>0</v>
      </c>
    </row>
    <row r="423" spans="1:11" s="210" customFormat="1">
      <c r="A423" s="214"/>
      <c r="B423" s="205" t="s">
        <v>35</v>
      </c>
      <c r="C423" s="130" t="s">
        <v>19</v>
      </c>
      <c r="D423" s="130" t="s">
        <v>16</v>
      </c>
      <c r="E423" s="130" t="s">
        <v>397</v>
      </c>
      <c r="F423" s="130" t="s">
        <v>78</v>
      </c>
      <c r="G423" s="280">
        <f>H423+I423+J423+K423</f>
        <v>0</v>
      </c>
      <c r="H423" s="268">
        <f>'приложение 8.2.'!I568</f>
        <v>0</v>
      </c>
      <c r="I423" s="268">
        <f>'приложение 8.2.'!J568</f>
        <v>0</v>
      </c>
      <c r="J423" s="268">
        <f>'приложение 8.2.'!K568</f>
        <v>0</v>
      </c>
      <c r="K423" s="268">
        <f>'приложение 8.2.'!L568</f>
        <v>0</v>
      </c>
    </row>
    <row r="424" spans="1:11" ht="165.75">
      <c r="A424" s="195"/>
      <c r="B424" s="200" t="s">
        <v>484</v>
      </c>
      <c r="C424" s="139" t="s">
        <v>19</v>
      </c>
      <c r="D424" s="139" t="s">
        <v>16</v>
      </c>
      <c r="E424" s="139" t="s">
        <v>384</v>
      </c>
      <c r="F424" s="139"/>
      <c r="G424" s="285">
        <f t="shared" si="90"/>
        <v>0</v>
      </c>
      <c r="H424" s="286">
        <f>H425</f>
        <v>0</v>
      </c>
      <c r="I424" s="286">
        <f t="shared" ref="I424:K425" si="93">I425</f>
        <v>0</v>
      </c>
      <c r="J424" s="286">
        <f t="shared" si="93"/>
        <v>0</v>
      </c>
      <c r="K424" s="286">
        <f t="shared" si="93"/>
        <v>0</v>
      </c>
    </row>
    <row r="425" spans="1:11">
      <c r="A425" s="199"/>
      <c r="B425" s="200" t="s">
        <v>71</v>
      </c>
      <c r="C425" s="139" t="s">
        <v>19</v>
      </c>
      <c r="D425" s="139" t="s">
        <v>16</v>
      </c>
      <c r="E425" s="139" t="s">
        <v>384</v>
      </c>
      <c r="F425" s="139" t="s">
        <v>72</v>
      </c>
      <c r="G425" s="285">
        <f t="shared" si="90"/>
        <v>0</v>
      </c>
      <c r="H425" s="286">
        <f>H426</f>
        <v>0</v>
      </c>
      <c r="I425" s="286">
        <f t="shared" si="93"/>
        <v>0</v>
      </c>
      <c r="J425" s="286">
        <f t="shared" si="93"/>
        <v>0</v>
      </c>
      <c r="K425" s="286">
        <f t="shared" si="93"/>
        <v>0</v>
      </c>
    </row>
    <row r="426" spans="1:11" ht="76.5">
      <c r="A426" s="199"/>
      <c r="B426" s="200" t="s">
        <v>334</v>
      </c>
      <c r="C426" s="139" t="s">
        <v>19</v>
      </c>
      <c r="D426" s="139" t="s">
        <v>16</v>
      </c>
      <c r="E426" s="139" t="s">
        <v>384</v>
      </c>
      <c r="F426" s="139" t="s">
        <v>80</v>
      </c>
      <c r="G426" s="285">
        <f t="shared" si="90"/>
        <v>0</v>
      </c>
      <c r="H426" s="286">
        <f>'приложение 8.2.'!I572</f>
        <v>0</v>
      </c>
      <c r="I426" s="286">
        <f>'приложение 8.2.'!J572</f>
        <v>0</v>
      </c>
      <c r="J426" s="286">
        <f>'приложение 8.2.'!K572</f>
        <v>0</v>
      </c>
      <c r="K426" s="286">
        <f>'приложение 8.2.'!L572</f>
        <v>0</v>
      </c>
    </row>
    <row r="427" spans="1:11" s="210" customFormat="1" ht="178.5">
      <c r="A427" s="208"/>
      <c r="B427" s="227" t="s">
        <v>618</v>
      </c>
      <c r="C427" s="130" t="s">
        <v>19</v>
      </c>
      <c r="D427" s="130" t="s">
        <v>16</v>
      </c>
      <c r="E427" s="130" t="s">
        <v>619</v>
      </c>
      <c r="F427" s="130"/>
      <c r="G427" s="280">
        <f>SUM(H427:K427)</f>
        <v>0</v>
      </c>
      <c r="H427" s="268">
        <f>H428</f>
        <v>0</v>
      </c>
      <c r="I427" s="268">
        <f t="shared" ref="I427:K428" si="94">I428</f>
        <v>0</v>
      </c>
      <c r="J427" s="268">
        <f t="shared" si="94"/>
        <v>0</v>
      </c>
      <c r="K427" s="268">
        <f t="shared" si="94"/>
        <v>0</v>
      </c>
    </row>
    <row r="428" spans="1:11" s="210" customFormat="1">
      <c r="A428" s="208"/>
      <c r="B428" s="205" t="s">
        <v>71</v>
      </c>
      <c r="C428" s="130" t="s">
        <v>19</v>
      </c>
      <c r="D428" s="130" t="s">
        <v>16</v>
      </c>
      <c r="E428" s="130" t="s">
        <v>619</v>
      </c>
      <c r="F428" s="130" t="s">
        <v>72</v>
      </c>
      <c r="G428" s="280">
        <f>H428+I428+J428+K428</f>
        <v>0</v>
      </c>
      <c r="H428" s="268">
        <f>H429</f>
        <v>0</v>
      </c>
      <c r="I428" s="268">
        <f t="shared" si="94"/>
        <v>0</v>
      </c>
      <c r="J428" s="268">
        <f t="shared" si="94"/>
        <v>0</v>
      </c>
      <c r="K428" s="268">
        <f t="shared" si="94"/>
        <v>0</v>
      </c>
    </row>
    <row r="429" spans="1:11" s="210" customFormat="1" ht="76.5">
      <c r="A429" s="208"/>
      <c r="B429" s="205" t="s">
        <v>334</v>
      </c>
      <c r="C429" s="130" t="s">
        <v>19</v>
      </c>
      <c r="D429" s="130" t="s">
        <v>16</v>
      </c>
      <c r="E429" s="130" t="s">
        <v>619</v>
      </c>
      <c r="F429" s="130" t="s">
        <v>80</v>
      </c>
      <c r="G429" s="280">
        <f>H429+I429+J429+K429</f>
        <v>0</v>
      </c>
      <c r="H429" s="268">
        <f>'приложение 8.2.'!I575</f>
        <v>0</v>
      </c>
      <c r="I429" s="268">
        <f>'приложение 8.2.'!J575</f>
        <v>0</v>
      </c>
      <c r="J429" s="268">
        <f>'приложение 8.2.'!K575</f>
        <v>0</v>
      </c>
      <c r="K429" s="268">
        <f>'приложение 8.2.'!L575</f>
        <v>0</v>
      </c>
    </row>
    <row r="430" spans="1:11" ht="298.5" customHeight="1">
      <c r="A430" s="195"/>
      <c r="B430" s="200" t="s">
        <v>485</v>
      </c>
      <c r="C430" s="139" t="s">
        <v>19</v>
      </c>
      <c r="D430" s="139" t="s">
        <v>16</v>
      </c>
      <c r="E430" s="139" t="s">
        <v>385</v>
      </c>
      <c r="F430" s="139"/>
      <c r="G430" s="285">
        <f t="shared" si="90"/>
        <v>0</v>
      </c>
      <c r="H430" s="286">
        <f>H431</f>
        <v>0</v>
      </c>
      <c r="I430" s="286">
        <f t="shared" ref="I430:K431" si="95">I431</f>
        <v>0</v>
      </c>
      <c r="J430" s="286">
        <f t="shared" si="95"/>
        <v>0</v>
      </c>
      <c r="K430" s="286">
        <f t="shared" si="95"/>
        <v>0</v>
      </c>
    </row>
    <row r="431" spans="1:11">
      <c r="A431" s="199"/>
      <c r="B431" s="200" t="s">
        <v>71</v>
      </c>
      <c r="C431" s="139" t="s">
        <v>19</v>
      </c>
      <c r="D431" s="139" t="s">
        <v>16</v>
      </c>
      <c r="E431" s="139" t="s">
        <v>385</v>
      </c>
      <c r="F431" s="139" t="s">
        <v>72</v>
      </c>
      <c r="G431" s="285">
        <f t="shared" si="90"/>
        <v>0</v>
      </c>
      <c r="H431" s="286">
        <f>H432</f>
        <v>0</v>
      </c>
      <c r="I431" s="286">
        <f t="shared" si="95"/>
        <v>0</v>
      </c>
      <c r="J431" s="286">
        <f t="shared" si="95"/>
        <v>0</v>
      </c>
      <c r="K431" s="286">
        <f t="shared" si="95"/>
        <v>0</v>
      </c>
    </row>
    <row r="432" spans="1:11" ht="64.5" customHeight="1">
      <c r="A432" s="199"/>
      <c r="B432" s="200" t="s">
        <v>334</v>
      </c>
      <c r="C432" s="139" t="s">
        <v>19</v>
      </c>
      <c r="D432" s="139" t="s">
        <v>16</v>
      </c>
      <c r="E432" s="139" t="s">
        <v>385</v>
      </c>
      <c r="F432" s="139" t="s">
        <v>80</v>
      </c>
      <c r="G432" s="285">
        <f t="shared" si="90"/>
        <v>0</v>
      </c>
      <c r="H432" s="286">
        <f>'приложение 8.2.'!I578</f>
        <v>0</v>
      </c>
      <c r="I432" s="286">
        <f>'приложение 8.2.'!J578</f>
        <v>0</v>
      </c>
      <c r="J432" s="286">
        <f>'приложение 8.2.'!K578</f>
        <v>0</v>
      </c>
      <c r="K432" s="286">
        <f>'приложение 8.2.'!L578</f>
        <v>0</v>
      </c>
    </row>
    <row r="433" spans="1:11" ht="322.5" customHeight="1">
      <c r="A433" s="195"/>
      <c r="B433" s="200" t="s">
        <v>486</v>
      </c>
      <c r="C433" s="139" t="s">
        <v>19</v>
      </c>
      <c r="D433" s="139" t="s">
        <v>16</v>
      </c>
      <c r="E433" s="139" t="s">
        <v>386</v>
      </c>
      <c r="F433" s="139"/>
      <c r="G433" s="285">
        <f t="shared" si="90"/>
        <v>0</v>
      </c>
      <c r="H433" s="286">
        <f>H434</f>
        <v>0</v>
      </c>
      <c r="I433" s="286">
        <f t="shared" ref="I433:K434" si="96">I434</f>
        <v>0</v>
      </c>
      <c r="J433" s="286">
        <f t="shared" si="96"/>
        <v>0</v>
      </c>
      <c r="K433" s="286">
        <f t="shared" si="96"/>
        <v>0</v>
      </c>
    </row>
    <row r="434" spans="1:11">
      <c r="A434" s="199"/>
      <c r="B434" s="200" t="s">
        <v>71</v>
      </c>
      <c r="C434" s="139" t="s">
        <v>19</v>
      </c>
      <c r="D434" s="139" t="s">
        <v>16</v>
      </c>
      <c r="E434" s="139" t="s">
        <v>386</v>
      </c>
      <c r="F434" s="139" t="s">
        <v>72</v>
      </c>
      <c r="G434" s="285">
        <f t="shared" si="90"/>
        <v>0</v>
      </c>
      <c r="H434" s="286">
        <f>H435</f>
        <v>0</v>
      </c>
      <c r="I434" s="286">
        <f t="shared" si="96"/>
        <v>0</v>
      </c>
      <c r="J434" s="286">
        <f t="shared" si="96"/>
        <v>0</v>
      </c>
      <c r="K434" s="286">
        <f t="shared" si="96"/>
        <v>0</v>
      </c>
    </row>
    <row r="435" spans="1:11" ht="65.25" customHeight="1">
      <c r="A435" s="199"/>
      <c r="B435" s="200" t="s">
        <v>334</v>
      </c>
      <c r="C435" s="139" t="s">
        <v>19</v>
      </c>
      <c r="D435" s="139" t="s">
        <v>16</v>
      </c>
      <c r="E435" s="139" t="s">
        <v>386</v>
      </c>
      <c r="F435" s="139" t="s">
        <v>80</v>
      </c>
      <c r="G435" s="285">
        <f t="shared" si="90"/>
        <v>0</v>
      </c>
      <c r="H435" s="286">
        <f>'приложение 8.2.'!I581</f>
        <v>0</v>
      </c>
      <c r="I435" s="286">
        <f>'приложение 8.2.'!J581</f>
        <v>0</v>
      </c>
      <c r="J435" s="286">
        <f>'приложение 8.2.'!K581</f>
        <v>0</v>
      </c>
      <c r="K435" s="286">
        <f>'приложение 8.2.'!L581</f>
        <v>0</v>
      </c>
    </row>
    <row r="436" spans="1:11" ht="63.75">
      <c r="A436" s="195"/>
      <c r="B436" s="92" t="s">
        <v>352</v>
      </c>
      <c r="C436" s="139" t="s">
        <v>19</v>
      </c>
      <c r="D436" s="139" t="s">
        <v>16</v>
      </c>
      <c r="E436" s="139" t="s">
        <v>353</v>
      </c>
      <c r="F436" s="139"/>
      <c r="G436" s="285">
        <f>H436+I436+J436+K436</f>
        <v>0</v>
      </c>
      <c r="H436" s="286">
        <f>H437</f>
        <v>0</v>
      </c>
      <c r="I436" s="286">
        <f t="shared" ref="I436:K439" si="97">I437</f>
        <v>0</v>
      </c>
      <c r="J436" s="286">
        <f t="shared" si="97"/>
        <v>0</v>
      </c>
      <c r="K436" s="286">
        <f t="shared" si="97"/>
        <v>0</v>
      </c>
    </row>
    <row r="437" spans="1:11" ht="51">
      <c r="A437" s="195"/>
      <c r="B437" s="213" t="s">
        <v>399</v>
      </c>
      <c r="C437" s="139" t="s">
        <v>19</v>
      </c>
      <c r="D437" s="139" t="s">
        <v>16</v>
      </c>
      <c r="E437" s="139" t="s">
        <v>400</v>
      </c>
      <c r="F437" s="139"/>
      <c r="G437" s="285">
        <f>SUM(H437:K437)</f>
        <v>0</v>
      </c>
      <c r="H437" s="286">
        <f>H438</f>
        <v>0</v>
      </c>
      <c r="I437" s="286">
        <f t="shared" si="97"/>
        <v>0</v>
      </c>
      <c r="J437" s="286">
        <f t="shared" si="97"/>
        <v>0</v>
      </c>
      <c r="K437" s="286">
        <f t="shared" si="97"/>
        <v>0</v>
      </c>
    </row>
    <row r="438" spans="1:11" ht="261.75" customHeight="1">
      <c r="A438" s="195"/>
      <c r="B438" s="200" t="s">
        <v>488</v>
      </c>
      <c r="C438" s="139" t="s">
        <v>19</v>
      </c>
      <c r="D438" s="139" t="s">
        <v>16</v>
      </c>
      <c r="E438" s="139" t="s">
        <v>527</v>
      </c>
      <c r="F438" s="139"/>
      <c r="G438" s="285">
        <f>H438+I438+J438+K438</f>
        <v>0</v>
      </c>
      <c r="H438" s="286">
        <f>H439</f>
        <v>0</v>
      </c>
      <c r="I438" s="286">
        <f t="shared" si="97"/>
        <v>0</v>
      </c>
      <c r="J438" s="286">
        <f t="shared" si="97"/>
        <v>0</v>
      </c>
      <c r="K438" s="286">
        <f t="shared" si="97"/>
        <v>0</v>
      </c>
    </row>
    <row r="439" spans="1:11">
      <c r="A439" s="199"/>
      <c r="B439" s="200" t="s">
        <v>71</v>
      </c>
      <c r="C439" s="139" t="s">
        <v>19</v>
      </c>
      <c r="D439" s="139" t="s">
        <v>16</v>
      </c>
      <c r="E439" s="139" t="s">
        <v>527</v>
      </c>
      <c r="F439" s="139" t="s">
        <v>72</v>
      </c>
      <c r="G439" s="285">
        <f>H439+I439+J439+K439</f>
        <v>0</v>
      </c>
      <c r="H439" s="286">
        <f>H440</f>
        <v>0</v>
      </c>
      <c r="I439" s="286">
        <f t="shared" si="97"/>
        <v>0</v>
      </c>
      <c r="J439" s="286">
        <f t="shared" si="97"/>
        <v>0</v>
      </c>
      <c r="K439" s="286">
        <f t="shared" si="97"/>
        <v>0</v>
      </c>
    </row>
    <row r="440" spans="1:11" ht="63" customHeight="1">
      <c r="A440" s="199"/>
      <c r="B440" s="200" t="s">
        <v>334</v>
      </c>
      <c r="C440" s="139" t="s">
        <v>19</v>
      </c>
      <c r="D440" s="139" t="s">
        <v>16</v>
      </c>
      <c r="E440" s="139" t="s">
        <v>527</v>
      </c>
      <c r="F440" s="139" t="s">
        <v>80</v>
      </c>
      <c r="G440" s="285">
        <f>H440+I440+J440+K440</f>
        <v>0</v>
      </c>
      <c r="H440" s="286">
        <f>'приложение 8.2.'!I586</f>
        <v>0</v>
      </c>
      <c r="I440" s="286">
        <f>'приложение 8.2.'!J586</f>
        <v>0</v>
      </c>
      <c r="J440" s="286">
        <f>'приложение 8.2.'!K586</f>
        <v>0</v>
      </c>
      <c r="K440" s="286">
        <f>'приложение 8.2.'!L586</f>
        <v>0</v>
      </c>
    </row>
    <row r="441" spans="1:11" ht="63" customHeight="1">
      <c r="A441" s="195"/>
      <c r="B441" s="200" t="s">
        <v>387</v>
      </c>
      <c r="C441" s="139" t="s">
        <v>19</v>
      </c>
      <c r="D441" s="139" t="s">
        <v>16</v>
      </c>
      <c r="E441" s="139" t="s">
        <v>388</v>
      </c>
      <c r="F441" s="139"/>
      <c r="G441" s="285">
        <f t="shared" si="90"/>
        <v>-1691.3000000000002</v>
      </c>
      <c r="H441" s="286">
        <f>H447+H450+H453+H456+H442</f>
        <v>-1691.3000000000002</v>
      </c>
      <c r="I441" s="286">
        <f>I447+I450+I453+I456+I442</f>
        <v>0</v>
      </c>
      <c r="J441" s="286">
        <f>J447+J450+J453+J456+J442</f>
        <v>0</v>
      </c>
      <c r="K441" s="286">
        <f>K447+K450+K453+K456+K442</f>
        <v>0</v>
      </c>
    </row>
    <row r="442" spans="1:11" ht="25.5">
      <c r="A442" s="195"/>
      <c r="B442" s="92" t="s">
        <v>217</v>
      </c>
      <c r="C442" s="139" t="s">
        <v>19</v>
      </c>
      <c r="D442" s="139" t="s">
        <v>16</v>
      </c>
      <c r="E442" s="130" t="s">
        <v>538</v>
      </c>
      <c r="F442" s="139"/>
      <c r="G442" s="285">
        <f t="shared" si="90"/>
        <v>-1691.3000000000002</v>
      </c>
      <c r="H442" s="286">
        <f>H443+H445</f>
        <v>-1691.3000000000002</v>
      </c>
      <c r="I442" s="286">
        <f>I443+I445</f>
        <v>0</v>
      </c>
      <c r="J442" s="286">
        <f>J443+J445</f>
        <v>0</v>
      </c>
      <c r="K442" s="286">
        <f>K443+K445</f>
        <v>0</v>
      </c>
    </row>
    <row r="443" spans="1:11" s="314" customFormat="1" ht="38.25">
      <c r="A443" s="310"/>
      <c r="B443" s="311" t="s">
        <v>86</v>
      </c>
      <c r="C443" s="312" t="s">
        <v>19</v>
      </c>
      <c r="D443" s="312" t="s">
        <v>14</v>
      </c>
      <c r="E443" s="312" t="s">
        <v>538</v>
      </c>
      <c r="F443" s="313" t="s">
        <v>57</v>
      </c>
      <c r="G443" s="155">
        <f>H443+I443+J443+K443</f>
        <v>193.1</v>
      </c>
      <c r="H443" s="156">
        <f>H444</f>
        <v>193.1</v>
      </c>
      <c r="I443" s="156">
        <f>I444</f>
        <v>0</v>
      </c>
      <c r="J443" s="156">
        <f>J444</f>
        <v>0</v>
      </c>
      <c r="K443" s="156">
        <f>K444</f>
        <v>0</v>
      </c>
    </row>
    <row r="444" spans="1:11" s="314" customFormat="1" ht="39.950000000000003" customHeight="1">
      <c r="A444" s="310"/>
      <c r="B444" s="311" t="s">
        <v>111</v>
      </c>
      <c r="C444" s="312" t="s">
        <v>19</v>
      </c>
      <c r="D444" s="312" t="s">
        <v>14</v>
      </c>
      <c r="E444" s="312" t="s">
        <v>538</v>
      </c>
      <c r="F444" s="313" t="s">
        <v>59</v>
      </c>
      <c r="G444" s="155">
        <f>H444+I444+J444+K444</f>
        <v>193.1</v>
      </c>
      <c r="H444" s="156">
        <f>'приложение 8.2.'!I590</f>
        <v>193.1</v>
      </c>
      <c r="I444" s="156">
        <f>'приложение 8.2.'!J590</f>
        <v>0</v>
      </c>
      <c r="J444" s="156">
        <f>'приложение 8.2.'!K590</f>
        <v>0</v>
      </c>
      <c r="K444" s="156">
        <f>'приложение 8.2.'!L590</f>
        <v>0</v>
      </c>
    </row>
    <row r="445" spans="1:11" ht="38.25">
      <c r="A445" s="195"/>
      <c r="B445" s="200" t="s">
        <v>344</v>
      </c>
      <c r="C445" s="139" t="s">
        <v>19</v>
      </c>
      <c r="D445" s="139" t="s">
        <v>16</v>
      </c>
      <c r="E445" s="130" t="s">
        <v>538</v>
      </c>
      <c r="F445" s="139" t="s">
        <v>77</v>
      </c>
      <c r="G445" s="285">
        <f t="shared" si="90"/>
        <v>-1884.4</v>
      </c>
      <c r="H445" s="286">
        <f>H446</f>
        <v>-1884.4</v>
      </c>
      <c r="I445" s="286">
        <f>I446</f>
        <v>0</v>
      </c>
      <c r="J445" s="286">
        <f>J446</f>
        <v>0</v>
      </c>
      <c r="K445" s="286">
        <f>K446</f>
        <v>0</v>
      </c>
    </row>
    <row r="446" spans="1:11">
      <c r="A446" s="195"/>
      <c r="B446" s="200" t="s">
        <v>35</v>
      </c>
      <c r="C446" s="139" t="s">
        <v>19</v>
      </c>
      <c r="D446" s="139" t="s">
        <v>16</v>
      </c>
      <c r="E446" s="130" t="s">
        <v>538</v>
      </c>
      <c r="F446" s="139" t="s">
        <v>78</v>
      </c>
      <c r="G446" s="285">
        <f t="shared" si="90"/>
        <v>-1884.4</v>
      </c>
      <c r="H446" s="286">
        <f>'приложение 8.2.'!I594</f>
        <v>-1884.4</v>
      </c>
      <c r="I446" s="286">
        <f>'приложение 8.2.'!J594</f>
        <v>0</v>
      </c>
      <c r="J446" s="286">
        <f>'приложение 8.2.'!K594</f>
        <v>0</v>
      </c>
      <c r="K446" s="286">
        <f>'приложение 8.2.'!L594</f>
        <v>0</v>
      </c>
    </row>
    <row r="447" spans="1:11" ht="140.25">
      <c r="A447" s="195"/>
      <c r="B447" s="200" t="s">
        <v>487</v>
      </c>
      <c r="C447" s="139" t="s">
        <v>19</v>
      </c>
      <c r="D447" s="139" t="s">
        <v>16</v>
      </c>
      <c r="E447" s="139" t="s">
        <v>389</v>
      </c>
      <c r="F447" s="139"/>
      <c r="G447" s="285">
        <f t="shared" si="90"/>
        <v>0</v>
      </c>
      <c r="H447" s="286">
        <f>H448</f>
        <v>0</v>
      </c>
      <c r="I447" s="286">
        <f t="shared" ref="I447:K448" si="98">I448</f>
        <v>0</v>
      </c>
      <c r="J447" s="286">
        <f t="shared" si="98"/>
        <v>0</v>
      </c>
      <c r="K447" s="286">
        <f t="shared" si="98"/>
        <v>0</v>
      </c>
    </row>
    <row r="448" spans="1:11" ht="38.25">
      <c r="A448" s="195"/>
      <c r="B448" s="200" t="s">
        <v>344</v>
      </c>
      <c r="C448" s="139" t="s">
        <v>19</v>
      </c>
      <c r="D448" s="139" t="s">
        <v>16</v>
      </c>
      <c r="E448" s="139" t="s">
        <v>389</v>
      </c>
      <c r="F448" s="139" t="s">
        <v>77</v>
      </c>
      <c r="G448" s="285">
        <f t="shared" si="90"/>
        <v>0</v>
      </c>
      <c r="H448" s="286">
        <f>H449</f>
        <v>0</v>
      </c>
      <c r="I448" s="286">
        <f t="shared" si="98"/>
        <v>0</v>
      </c>
      <c r="J448" s="286">
        <f t="shared" si="98"/>
        <v>0</v>
      </c>
      <c r="K448" s="286">
        <f t="shared" si="98"/>
        <v>0</v>
      </c>
    </row>
    <row r="449" spans="1:11">
      <c r="A449" s="195"/>
      <c r="B449" s="200" t="s">
        <v>35</v>
      </c>
      <c r="C449" s="139" t="s">
        <v>19</v>
      </c>
      <c r="D449" s="139" t="s">
        <v>16</v>
      </c>
      <c r="E449" s="139" t="s">
        <v>389</v>
      </c>
      <c r="F449" s="139" t="s">
        <v>78</v>
      </c>
      <c r="G449" s="285">
        <f t="shared" si="90"/>
        <v>0</v>
      </c>
      <c r="H449" s="286">
        <f>'приложение 8.2.'!I597</f>
        <v>0</v>
      </c>
      <c r="I449" s="286">
        <f>'приложение 8.2.'!J597</f>
        <v>0</v>
      </c>
      <c r="J449" s="286">
        <f>'приложение 8.2.'!K597</f>
        <v>0</v>
      </c>
      <c r="K449" s="286">
        <f>'приложение 8.2.'!L597</f>
        <v>0</v>
      </c>
    </row>
    <row r="450" spans="1:11" s="210" customFormat="1" ht="192" customHeight="1">
      <c r="A450" s="214"/>
      <c r="B450" s="205" t="s">
        <v>621</v>
      </c>
      <c r="C450" s="130" t="s">
        <v>19</v>
      </c>
      <c r="D450" s="130" t="s">
        <v>16</v>
      </c>
      <c r="E450" s="130" t="s">
        <v>620</v>
      </c>
      <c r="F450" s="130"/>
      <c r="G450" s="280">
        <f>SUM(H450:K450)</f>
        <v>0</v>
      </c>
      <c r="H450" s="268">
        <f t="shared" ref="H450:K451" si="99">H451</f>
        <v>0</v>
      </c>
      <c r="I450" s="268">
        <f t="shared" si="99"/>
        <v>0</v>
      </c>
      <c r="J450" s="268">
        <f t="shared" si="99"/>
        <v>0</v>
      </c>
      <c r="K450" s="268">
        <f t="shared" si="99"/>
        <v>0</v>
      </c>
    </row>
    <row r="451" spans="1:11" s="210" customFormat="1" ht="38.25">
      <c r="A451" s="214"/>
      <c r="B451" s="205" t="s">
        <v>344</v>
      </c>
      <c r="C451" s="130" t="s">
        <v>19</v>
      </c>
      <c r="D451" s="130" t="s">
        <v>16</v>
      </c>
      <c r="E451" s="130" t="s">
        <v>620</v>
      </c>
      <c r="F451" s="130" t="s">
        <v>77</v>
      </c>
      <c r="G451" s="280">
        <f>H451+I451+J451+K451</f>
        <v>0</v>
      </c>
      <c r="H451" s="268">
        <f t="shared" si="99"/>
        <v>0</v>
      </c>
      <c r="I451" s="268">
        <f t="shared" si="99"/>
        <v>0</v>
      </c>
      <c r="J451" s="268">
        <f t="shared" si="99"/>
        <v>0</v>
      </c>
      <c r="K451" s="268">
        <f t="shared" si="99"/>
        <v>0</v>
      </c>
    </row>
    <row r="452" spans="1:11" s="210" customFormat="1">
      <c r="A452" s="214"/>
      <c r="B452" s="205" t="s">
        <v>35</v>
      </c>
      <c r="C452" s="130" t="s">
        <v>19</v>
      </c>
      <c r="D452" s="130" t="s">
        <v>16</v>
      </c>
      <c r="E452" s="130" t="s">
        <v>620</v>
      </c>
      <c r="F452" s="130" t="s">
        <v>78</v>
      </c>
      <c r="G452" s="280">
        <f>H452+I452+J452+K452</f>
        <v>0</v>
      </c>
      <c r="H452" s="268">
        <f>'приложение 8.2.'!I601</f>
        <v>0</v>
      </c>
      <c r="I452" s="268">
        <f>'приложение 8.2.'!J601</f>
        <v>0</v>
      </c>
      <c r="J452" s="268">
        <f>'приложение 8.2.'!K601</f>
        <v>0</v>
      </c>
      <c r="K452" s="268">
        <f>'приложение 8.2.'!L601</f>
        <v>0</v>
      </c>
    </row>
    <row r="453" spans="1:11" ht="288" customHeight="1">
      <c r="A453" s="195"/>
      <c r="B453" s="200" t="s">
        <v>628</v>
      </c>
      <c r="C453" s="139" t="s">
        <v>19</v>
      </c>
      <c r="D453" s="139" t="s">
        <v>16</v>
      </c>
      <c r="E453" s="139" t="s">
        <v>390</v>
      </c>
      <c r="F453" s="139"/>
      <c r="G453" s="285">
        <f t="shared" si="90"/>
        <v>0</v>
      </c>
      <c r="H453" s="286">
        <f>H454</f>
        <v>0</v>
      </c>
      <c r="I453" s="286">
        <f t="shared" ref="I453:K454" si="100">I454</f>
        <v>0</v>
      </c>
      <c r="J453" s="286">
        <f t="shared" si="100"/>
        <v>0</v>
      </c>
      <c r="K453" s="286">
        <f t="shared" si="100"/>
        <v>0</v>
      </c>
    </row>
    <row r="454" spans="1:11" ht="38.25">
      <c r="A454" s="195"/>
      <c r="B454" s="200" t="s">
        <v>344</v>
      </c>
      <c r="C454" s="139" t="s">
        <v>19</v>
      </c>
      <c r="D454" s="139" t="s">
        <v>16</v>
      </c>
      <c r="E454" s="139" t="s">
        <v>390</v>
      </c>
      <c r="F454" s="139" t="s">
        <v>77</v>
      </c>
      <c r="G454" s="285">
        <f t="shared" si="90"/>
        <v>0</v>
      </c>
      <c r="H454" s="286">
        <f>H455</f>
        <v>0</v>
      </c>
      <c r="I454" s="286">
        <f t="shared" si="100"/>
        <v>0</v>
      </c>
      <c r="J454" s="286">
        <f t="shared" si="100"/>
        <v>0</v>
      </c>
      <c r="K454" s="286">
        <f t="shared" si="100"/>
        <v>0</v>
      </c>
    </row>
    <row r="455" spans="1:11">
      <c r="A455" s="195"/>
      <c r="B455" s="200" t="s">
        <v>35</v>
      </c>
      <c r="C455" s="139" t="s">
        <v>19</v>
      </c>
      <c r="D455" s="139" t="s">
        <v>16</v>
      </c>
      <c r="E455" s="139" t="s">
        <v>390</v>
      </c>
      <c r="F455" s="139" t="s">
        <v>78</v>
      </c>
      <c r="G455" s="285">
        <f t="shared" si="90"/>
        <v>0</v>
      </c>
      <c r="H455" s="286">
        <f>'приложение 8.2.'!I605</f>
        <v>0</v>
      </c>
      <c r="I455" s="286">
        <f>'приложение 8.2.'!J605</f>
        <v>0</v>
      </c>
      <c r="J455" s="286">
        <f>'приложение 8.2.'!K605</f>
        <v>0</v>
      </c>
      <c r="K455" s="286">
        <f>'приложение 8.2.'!L605</f>
        <v>0</v>
      </c>
    </row>
    <row r="456" spans="1:11" ht="312.75" customHeight="1">
      <c r="A456" s="195"/>
      <c r="B456" s="200" t="s">
        <v>627</v>
      </c>
      <c r="C456" s="139" t="s">
        <v>19</v>
      </c>
      <c r="D456" s="139" t="s">
        <v>16</v>
      </c>
      <c r="E456" s="139" t="s">
        <v>391</v>
      </c>
      <c r="F456" s="139"/>
      <c r="G456" s="285">
        <f t="shared" si="90"/>
        <v>0</v>
      </c>
      <c r="H456" s="286">
        <f>H457</f>
        <v>0</v>
      </c>
      <c r="I456" s="286">
        <f t="shared" ref="I456:K457" si="101">I457</f>
        <v>0</v>
      </c>
      <c r="J456" s="286">
        <f t="shared" si="101"/>
        <v>0</v>
      </c>
      <c r="K456" s="286">
        <f t="shared" si="101"/>
        <v>0</v>
      </c>
    </row>
    <row r="457" spans="1:11" ht="38.25">
      <c r="A457" s="195"/>
      <c r="B457" s="200" t="s">
        <v>344</v>
      </c>
      <c r="C457" s="139" t="s">
        <v>19</v>
      </c>
      <c r="D457" s="139" t="s">
        <v>16</v>
      </c>
      <c r="E457" s="139" t="s">
        <v>391</v>
      </c>
      <c r="F457" s="139" t="s">
        <v>77</v>
      </c>
      <c r="G457" s="285">
        <f t="shared" si="90"/>
        <v>0</v>
      </c>
      <c r="H457" s="286">
        <f>H458</f>
        <v>0</v>
      </c>
      <c r="I457" s="286">
        <f t="shared" si="101"/>
        <v>0</v>
      </c>
      <c r="J457" s="286">
        <f t="shared" si="101"/>
        <v>0</v>
      </c>
      <c r="K457" s="286">
        <f t="shared" si="101"/>
        <v>0</v>
      </c>
    </row>
    <row r="458" spans="1:11">
      <c r="A458" s="195"/>
      <c r="B458" s="200" t="s">
        <v>35</v>
      </c>
      <c r="C458" s="139" t="s">
        <v>19</v>
      </c>
      <c r="D458" s="139" t="s">
        <v>16</v>
      </c>
      <c r="E458" s="139" t="s">
        <v>391</v>
      </c>
      <c r="F458" s="139" t="s">
        <v>78</v>
      </c>
      <c r="G458" s="285">
        <f t="shared" si="90"/>
        <v>0</v>
      </c>
      <c r="H458" s="286">
        <f>'приложение 8.2.'!I609</f>
        <v>0</v>
      </c>
      <c r="I458" s="286">
        <f>'приложение 8.2.'!J609</f>
        <v>0</v>
      </c>
      <c r="J458" s="286">
        <f>'приложение 8.2.'!K609</f>
        <v>0</v>
      </c>
      <c r="K458" s="286">
        <f>'приложение 8.2.'!L609</f>
        <v>0</v>
      </c>
    </row>
    <row r="459" spans="1:11">
      <c r="A459" s="195"/>
      <c r="B459" s="196" t="s">
        <v>37</v>
      </c>
      <c r="C459" s="197" t="s">
        <v>19</v>
      </c>
      <c r="D459" s="197" t="s">
        <v>17</v>
      </c>
      <c r="E459" s="197"/>
      <c r="F459" s="197"/>
      <c r="G459" s="306">
        <f>SUM(H459:K459)</f>
        <v>-1223</v>
      </c>
      <c r="H459" s="306">
        <f>H460+H473</f>
        <v>-1223</v>
      </c>
      <c r="I459" s="306">
        <f>I460+I473</f>
        <v>0</v>
      </c>
      <c r="J459" s="306">
        <f>J460+J473</f>
        <v>0</v>
      </c>
      <c r="K459" s="306">
        <f>K460+K473</f>
        <v>0</v>
      </c>
    </row>
    <row r="460" spans="1:11" ht="51">
      <c r="A460" s="195"/>
      <c r="B460" s="200" t="s">
        <v>366</v>
      </c>
      <c r="C460" s="139" t="s">
        <v>19</v>
      </c>
      <c r="D460" s="139" t="s">
        <v>17</v>
      </c>
      <c r="E460" s="139" t="s">
        <v>367</v>
      </c>
      <c r="F460" s="139"/>
      <c r="G460" s="306">
        <f t="shared" ref="G460:G483" si="102">H460+I460+J460+K460</f>
        <v>1056</v>
      </c>
      <c r="H460" s="307">
        <f>H461</f>
        <v>1056</v>
      </c>
      <c r="I460" s="307">
        <f>I461</f>
        <v>0</v>
      </c>
      <c r="J460" s="307">
        <f>J461</f>
        <v>0</v>
      </c>
      <c r="K460" s="307">
        <f>K461</f>
        <v>0</v>
      </c>
    </row>
    <row r="461" spans="1:11" ht="25.5">
      <c r="A461" s="195"/>
      <c r="B461" s="200" t="s">
        <v>392</v>
      </c>
      <c r="C461" s="139" t="s">
        <v>19</v>
      </c>
      <c r="D461" s="139" t="s">
        <v>17</v>
      </c>
      <c r="E461" s="139" t="s">
        <v>457</v>
      </c>
      <c r="F461" s="139"/>
      <c r="G461" s="306">
        <f t="shared" si="102"/>
        <v>1056</v>
      </c>
      <c r="H461" s="307">
        <f>H462+H467+H470</f>
        <v>1056</v>
      </c>
      <c r="I461" s="307">
        <f>I462+I467+I470</f>
        <v>0</v>
      </c>
      <c r="J461" s="307">
        <f>J462+J467+J470</f>
        <v>0</v>
      </c>
      <c r="K461" s="307">
        <f>K462+K467+K470</f>
        <v>0</v>
      </c>
    </row>
    <row r="462" spans="1:11" ht="25.5">
      <c r="A462" s="195"/>
      <c r="B462" s="92" t="s">
        <v>217</v>
      </c>
      <c r="C462" s="139" t="s">
        <v>19</v>
      </c>
      <c r="D462" s="139" t="s">
        <v>17</v>
      </c>
      <c r="E462" s="139" t="s">
        <v>569</v>
      </c>
      <c r="F462" s="139"/>
      <c r="G462" s="306">
        <f t="shared" si="102"/>
        <v>1056</v>
      </c>
      <c r="H462" s="307">
        <f>H463+H465</f>
        <v>1056</v>
      </c>
      <c r="I462" s="307">
        <f>I463+I465</f>
        <v>0</v>
      </c>
      <c r="J462" s="307">
        <f>J463+J465</f>
        <v>0</v>
      </c>
      <c r="K462" s="307">
        <f>K463+K465</f>
        <v>0</v>
      </c>
    </row>
    <row r="463" spans="1:11" ht="38.25">
      <c r="A463" s="199"/>
      <c r="B463" s="92" t="s">
        <v>86</v>
      </c>
      <c r="C463" s="139" t="s">
        <v>19</v>
      </c>
      <c r="D463" s="139" t="s">
        <v>17</v>
      </c>
      <c r="E463" s="139" t="s">
        <v>569</v>
      </c>
      <c r="F463" s="139" t="s">
        <v>57</v>
      </c>
      <c r="G463" s="306">
        <f t="shared" si="102"/>
        <v>116.3</v>
      </c>
      <c r="H463" s="307">
        <f>H464</f>
        <v>116.3</v>
      </c>
      <c r="I463" s="307">
        <f>I464</f>
        <v>0</v>
      </c>
      <c r="J463" s="307">
        <f>J464</f>
        <v>0</v>
      </c>
      <c r="K463" s="307">
        <f>K464</f>
        <v>0</v>
      </c>
    </row>
    <row r="464" spans="1:11" ht="38.25">
      <c r="A464" s="199"/>
      <c r="B464" s="200" t="s">
        <v>111</v>
      </c>
      <c r="C464" s="139" t="s">
        <v>19</v>
      </c>
      <c r="D464" s="139" t="s">
        <v>17</v>
      </c>
      <c r="E464" s="139" t="s">
        <v>569</v>
      </c>
      <c r="F464" s="139" t="s">
        <v>59</v>
      </c>
      <c r="G464" s="306">
        <f t="shared" si="102"/>
        <v>116.3</v>
      </c>
      <c r="H464" s="307">
        <f>'приложение 8.2.'!I616</f>
        <v>116.3</v>
      </c>
      <c r="I464" s="307">
        <f>'приложение 8.2.'!J616</f>
        <v>0</v>
      </c>
      <c r="J464" s="307">
        <f>'приложение 8.2.'!K616</f>
        <v>0</v>
      </c>
      <c r="K464" s="307">
        <f>'приложение 8.2.'!L616</f>
        <v>0</v>
      </c>
    </row>
    <row r="465" spans="1:11" ht="38.25">
      <c r="A465" s="195"/>
      <c r="B465" s="200" t="s">
        <v>344</v>
      </c>
      <c r="C465" s="139" t="s">
        <v>19</v>
      </c>
      <c r="D465" s="139" t="s">
        <v>17</v>
      </c>
      <c r="E465" s="139" t="s">
        <v>569</v>
      </c>
      <c r="F465" s="139" t="s">
        <v>77</v>
      </c>
      <c r="G465" s="306">
        <f t="shared" si="102"/>
        <v>939.7</v>
      </c>
      <c r="H465" s="307">
        <f>H466</f>
        <v>939.7</v>
      </c>
      <c r="I465" s="307">
        <f>I466</f>
        <v>0</v>
      </c>
      <c r="J465" s="307">
        <f>J466</f>
        <v>0</v>
      </c>
      <c r="K465" s="307">
        <f>K466</f>
        <v>0</v>
      </c>
    </row>
    <row r="466" spans="1:11">
      <c r="A466" s="195"/>
      <c r="B466" s="200" t="s">
        <v>35</v>
      </c>
      <c r="C466" s="139" t="s">
        <v>19</v>
      </c>
      <c r="D466" s="139" t="s">
        <v>17</v>
      </c>
      <c r="E466" s="139" t="s">
        <v>569</v>
      </c>
      <c r="F466" s="139" t="s">
        <v>78</v>
      </c>
      <c r="G466" s="306">
        <f t="shared" si="102"/>
        <v>939.7</v>
      </c>
      <c r="H466" s="307">
        <f>'приложение 8.2.'!I619</f>
        <v>939.7</v>
      </c>
      <c r="I466" s="307">
        <f>'приложение 8.2.'!J619</f>
        <v>0</v>
      </c>
      <c r="J466" s="307">
        <f>'приложение 8.2.'!K619</f>
        <v>0</v>
      </c>
      <c r="K466" s="307">
        <f>'приложение 8.2.'!L619</f>
        <v>0</v>
      </c>
    </row>
    <row r="467" spans="1:11" ht="287.25" customHeight="1">
      <c r="A467" s="195"/>
      <c r="B467" s="200" t="s">
        <v>489</v>
      </c>
      <c r="C467" s="139" t="s">
        <v>19</v>
      </c>
      <c r="D467" s="139" t="s">
        <v>17</v>
      </c>
      <c r="E467" s="139" t="s">
        <v>394</v>
      </c>
      <c r="F467" s="139"/>
      <c r="G467" s="285">
        <f t="shared" si="102"/>
        <v>0</v>
      </c>
      <c r="H467" s="286">
        <f>H468</f>
        <v>0</v>
      </c>
      <c r="I467" s="286">
        <f t="shared" ref="I467:K468" si="103">I468</f>
        <v>0</v>
      </c>
      <c r="J467" s="286">
        <f t="shared" si="103"/>
        <v>0</v>
      </c>
      <c r="K467" s="286">
        <f t="shared" si="103"/>
        <v>0</v>
      </c>
    </row>
    <row r="468" spans="1:11" ht="38.25">
      <c r="A468" s="195"/>
      <c r="B468" s="200" t="s">
        <v>344</v>
      </c>
      <c r="C468" s="139" t="s">
        <v>19</v>
      </c>
      <c r="D468" s="139" t="s">
        <v>17</v>
      </c>
      <c r="E468" s="139" t="s">
        <v>394</v>
      </c>
      <c r="F468" s="139" t="s">
        <v>77</v>
      </c>
      <c r="G468" s="285">
        <f t="shared" si="102"/>
        <v>0</v>
      </c>
      <c r="H468" s="286">
        <f>H469</f>
        <v>0</v>
      </c>
      <c r="I468" s="286">
        <f t="shared" si="103"/>
        <v>0</v>
      </c>
      <c r="J468" s="286">
        <f t="shared" si="103"/>
        <v>0</v>
      </c>
      <c r="K468" s="286">
        <f t="shared" si="103"/>
        <v>0</v>
      </c>
    </row>
    <row r="469" spans="1:11">
      <c r="A469" s="195"/>
      <c r="B469" s="200" t="s">
        <v>35</v>
      </c>
      <c r="C469" s="139" t="s">
        <v>19</v>
      </c>
      <c r="D469" s="139" t="s">
        <v>17</v>
      </c>
      <c r="E469" s="139" t="s">
        <v>394</v>
      </c>
      <c r="F469" s="139" t="s">
        <v>78</v>
      </c>
      <c r="G469" s="285">
        <f t="shared" si="102"/>
        <v>0</v>
      </c>
      <c r="H469" s="286">
        <f>'приложение 8.2.'!I623</f>
        <v>0</v>
      </c>
      <c r="I469" s="286">
        <f>'приложение 8.2.'!J623</f>
        <v>0</v>
      </c>
      <c r="J469" s="286">
        <f>'приложение 8.2.'!K623</f>
        <v>0</v>
      </c>
      <c r="K469" s="286">
        <f>'приложение 8.2.'!L623</f>
        <v>0</v>
      </c>
    </row>
    <row r="470" spans="1:11" ht="313.5" customHeight="1">
      <c r="A470" s="195"/>
      <c r="B470" s="200" t="s">
        <v>490</v>
      </c>
      <c r="C470" s="139" t="s">
        <v>19</v>
      </c>
      <c r="D470" s="139" t="s">
        <v>17</v>
      </c>
      <c r="E470" s="139" t="s">
        <v>395</v>
      </c>
      <c r="F470" s="139"/>
      <c r="G470" s="285">
        <f t="shared" si="102"/>
        <v>0</v>
      </c>
      <c r="H470" s="286">
        <f>H471</f>
        <v>0</v>
      </c>
      <c r="I470" s="286">
        <f t="shared" ref="I470:K471" si="104">I471</f>
        <v>0</v>
      </c>
      <c r="J470" s="286">
        <f t="shared" si="104"/>
        <v>0</v>
      </c>
      <c r="K470" s="286">
        <f t="shared" si="104"/>
        <v>0</v>
      </c>
    </row>
    <row r="471" spans="1:11" ht="38.25">
      <c r="A471" s="195"/>
      <c r="B471" s="200" t="s">
        <v>344</v>
      </c>
      <c r="C471" s="139" t="s">
        <v>19</v>
      </c>
      <c r="D471" s="139" t="s">
        <v>17</v>
      </c>
      <c r="E471" s="139" t="s">
        <v>395</v>
      </c>
      <c r="F471" s="139" t="s">
        <v>77</v>
      </c>
      <c r="G471" s="285">
        <f t="shared" si="102"/>
        <v>0</v>
      </c>
      <c r="H471" s="286">
        <f>H472</f>
        <v>0</v>
      </c>
      <c r="I471" s="286">
        <f t="shared" si="104"/>
        <v>0</v>
      </c>
      <c r="J471" s="286">
        <f t="shared" si="104"/>
        <v>0</v>
      </c>
      <c r="K471" s="286">
        <f t="shared" si="104"/>
        <v>0</v>
      </c>
    </row>
    <row r="472" spans="1:11">
      <c r="A472" s="195"/>
      <c r="B472" s="200" t="s">
        <v>35</v>
      </c>
      <c r="C472" s="139" t="s">
        <v>19</v>
      </c>
      <c r="D472" s="139" t="s">
        <v>17</v>
      </c>
      <c r="E472" s="139" t="s">
        <v>395</v>
      </c>
      <c r="F472" s="139" t="s">
        <v>78</v>
      </c>
      <c r="G472" s="285">
        <f t="shared" si="102"/>
        <v>0</v>
      </c>
      <c r="H472" s="286">
        <f>'приложение 8.2.'!I627</f>
        <v>0</v>
      </c>
      <c r="I472" s="286">
        <f>'приложение 8.2.'!J627</f>
        <v>0</v>
      </c>
      <c r="J472" s="286">
        <f>'приложение 8.2.'!K627</f>
        <v>0</v>
      </c>
      <c r="K472" s="286">
        <f>'приложение 8.2.'!L627</f>
        <v>0</v>
      </c>
    </row>
    <row r="473" spans="1:11" ht="63.75">
      <c r="A473" s="195"/>
      <c r="B473" s="200" t="s">
        <v>352</v>
      </c>
      <c r="C473" s="139" t="s">
        <v>19</v>
      </c>
      <c r="D473" s="139" t="s">
        <v>17</v>
      </c>
      <c r="E473" s="139" t="s">
        <v>353</v>
      </c>
      <c r="F473" s="139"/>
      <c r="G473" s="306">
        <f t="shared" si="102"/>
        <v>-2279</v>
      </c>
      <c r="H473" s="307">
        <f>H474+H478+H481</f>
        <v>-2279</v>
      </c>
      <c r="I473" s="307">
        <f>I474+I478+I481</f>
        <v>0</v>
      </c>
      <c r="J473" s="307">
        <f>J474+J478+J481</f>
        <v>0</v>
      </c>
      <c r="K473" s="307">
        <f>K474+K478+K481</f>
        <v>0</v>
      </c>
    </row>
    <row r="474" spans="1:11" ht="63.75">
      <c r="A474" s="195"/>
      <c r="B474" s="200" t="s">
        <v>354</v>
      </c>
      <c r="C474" s="139" t="s">
        <v>19</v>
      </c>
      <c r="D474" s="139" t="s">
        <v>17</v>
      </c>
      <c r="E474" s="139" t="s">
        <v>355</v>
      </c>
      <c r="F474" s="139"/>
      <c r="G474" s="306">
        <f t="shared" si="102"/>
        <v>-2279</v>
      </c>
      <c r="H474" s="307">
        <f>H475</f>
        <v>-2279</v>
      </c>
      <c r="I474" s="307">
        <f t="shared" ref="I474:K476" si="105">I475</f>
        <v>0</v>
      </c>
      <c r="J474" s="307">
        <f t="shared" si="105"/>
        <v>0</v>
      </c>
      <c r="K474" s="307">
        <f t="shared" si="105"/>
        <v>0</v>
      </c>
    </row>
    <row r="475" spans="1:11" ht="25.5">
      <c r="A475" s="195"/>
      <c r="B475" s="92" t="s">
        <v>217</v>
      </c>
      <c r="C475" s="139" t="s">
        <v>19</v>
      </c>
      <c r="D475" s="139" t="s">
        <v>17</v>
      </c>
      <c r="E475" s="139" t="s">
        <v>562</v>
      </c>
      <c r="F475" s="139"/>
      <c r="G475" s="306">
        <f t="shared" si="102"/>
        <v>-2279</v>
      </c>
      <c r="H475" s="307">
        <f>H476</f>
        <v>-2279</v>
      </c>
      <c r="I475" s="307">
        <f t="shared" si="105"/>
        <v>0</v>
      </c>
      <c r="J475" s="307">
        <f t="shared" si="105"/>
        <v>0</v>
      </c>
      <c r="K475" s="307">
        <f t="shared" si="105"/>
        <v>0</v>
      </c>
    </row>
    <row r="476" spans="1:11" ht="38.25">
      <c r="A476" s="199"/>
      <c r="B476" s="92" t="s">
        <v>86</v>
      </c>
      <c r="C476" s="139" t="s">
        <v>19</v>
      </c>
      <c r="D476" s="139" t="s">
        <v>17</v>
      </c>
      <c r="E476" s="139" t="s">
        <v>562</v>
      </c>
      <c r="F476" s="139" t="s">
        <v>57</v>
      </c>
      <c r="G476" s="306">
        <f t="shared" si="102"/>
        <v>-2279</v>
      </c>
      <c r="H476" s="307">
        <f>H477</f>
        <v>-2279</v>
      </c>
      <c r="I476" s="307">
        <f t="shared" si="105"/>
        <v>0</v>
      </c>
      <c r="J476" s="307">
        <f t="shared" si="105"/>
        <v>0</v>
      </c>
      <c r="K476" s="307">
        <f t="shared" si="105"/>
        <v>0</v>
      </c>
    </row>
    <row r="477" spans="1:11" ht="38.25">
      <c r="A477" s="199"/>
      <c r="B477" s="200" t="s">
        <v>111</v>
      </c>
      <c r="C477" s="139" t="s">
        <v>19</v>
      </c>
      <c r="D477" s="139" t="s">
        <v>17</v>
      </c>
      <c r="E477" s="139" t="s">
        <v>562</v>
      </c>
      <c r="F477" s="139" t="s">
        <v>59</v>
      </c>
      <c r="G477" s="306">
        <f t="shared" si="102"/>
        <v>-2279</v>
      </c>
      <c r="H477" s="307">
        <f>'приложение 8.2.'!I633</f>
        <v>-2279</v>
      </c>
      <c r="I477" s="307">
        <f>'приложение 8.2.'!J633</f>
        <v>0</v>
      </c>
      <c r="J477" s="307">
        <f>'приложение 8.2.'!K633</f>
        <v>0</v>
      </c>
      <c r="K477" s="307">
        <f>'приложение 8.2.'!L633</f>
        <v>0</v>
      </c>
    </row>
    <row r="478" spans="1:11" ht="226.5" customHeight="1">
      <c r="A478" s="178"/>
      <c r="B478" s="92" t="s">
        <v>514</v>
      </c>
      <c r="C478" s="93" t="s">
        <v>19</v>
      </c>
      <c r="D478" s="93" t="s">
        <v>17</v>
      </c>
      <c r="E478" s="93" t="s">
        <v>524</v>
      </c>
      <c r="F478" s="93"/>
      <c r="G478" s="140">
        <f>H478+I478+J478+K478</f>
        <v>0</v>
      </c>
      <c r="H478" s="141">
        <f>H479</f>
        <v>0</v>
      </c>
      <c r="I478" s="141">
        <f t="shared" ref="I478:K479" si="106">I479</f>
        <v>0</v>
      </c>
      <c r="J478" s="141">
        <f t="shared" si="106"/>
        <v>0</v>
      </c>
      <c r="K478" s="141">
        <f t="shared" si="106"/>
        <v>0</v>
      </c>
    </row>
    <row r="479" spans="1:11" ht="37.5" customHeight="1">
      <c r="A479" s="143"/>
      <c r="B479" s="92" t="s">
        <v>86</v>
      </c>
      <c r="C479" s="93" t="s">
        <v>19</v>
      </c>
      <c r="D479" s="93" t="s">
        <v>17</v>
      </c>
      <c r="E479" s="93" t="s">
        <v>524</v>
      </c>
      <c r="F479" s="93" t="s">
        <v>57</v>
      </c>
      <c r="G479" s="140">
        <f>H479+I479+J479+K479</f>
        <v>0</v>
      </c>
      <c r="H479" s="141">
        <f>H480</f>
        <v>0</v>
      </c>
      <c r="I479" s="141">
        <f t="shared" si="106"/>
        <v>0</v>
      </c>
      <c r="J479" s="141">
        <f t="shared" si="106"/>
        <v>0</v>
      </c>
      <c r="K479" s="141">
        <f t="shared" si="106"/>
        <v>0</v>
      </c>
    </row>
    <row r="480" spans="1:11" ht="38.25">
      <c r="A480" s="143"/>
      <c r="B480" s="92" t="s">
        <v>111</v>
      </c>
      <c r="C480" s="93" t="s">
        <v>19</v>
      </c>
      <c r="D480" s="93" t="s">
        <v>17</v>
      </c>
      <c r="E480" s="93" t="s">
        <v>524</v>
      </c>
      <c r="F480" s="93" t="s">
        <v>59</v>
      </c>
      <c r="G480" s="140">
        <f>H480+I480+J480+K480</f>
        <v>0</v>
      </c>
      <c r="H480" s="141">
        <f>'приложение 8.2.'!I637</f>
        <v>0</v>
      </c>
      <c r="I480" s="141">
        <f>'приложение 8.2.'!J637</f>
        <v>0</v>
      </c>
      <c r="J480" s="141">
        <f>'приложение 8.2.'!K637</f>
        <v>0</v>
      </c>
      <c r="K480" s="141">
        <f>'приложение 8.2.'!L637</f>
        <v>0</v>
      </c>
    </row>
    <row r="481" spans="1:11" ht="25.5">
      <c r="A481" s="182"/>
      <c r="B481" s="92" t="s">
        <v>396</v>
      </c>
      <c r="C481" s="93" t="s">
        <v>19</v>
      </c>
      <c r="D481" s="93" t="s">
        <v>17</v>
      </c>
      <c r="E481" s="93" t="s">
        <v>526</v>
      </c>
      <c r="F481" s="93"/>
      <c r="G481" s="140">
        <f t="shared" si="102"/>
        <v>0</v>
      </c>
      <c r="H481" s="141">
        <f>H482</f>
        <v>0</v>
      </c>
      <c r="I481" s="141">
        <f t="shared" ref="I481:K482" si="107">I482</f>
        <v>0</v>
      </c>
      <c r="J481" s="141">
        <f t="shared" si="107"/>
        <v>0</v>
      </c>
      <c r="K481" s="141">
        <f t="shared" si="107"/>
        <v>0</v>
      </c>
    </row>
    <row r="482" spans="1:11" ht="38.25">
      <c r="A482" s="143"/>
      <c r="B482" s="92" t="s">
        <v>86</v>
      </c>
      <c r="C482" s="93" t="s">
        <v>19</v>
      </c>
      <c r="D482" s="93" t="s">
        <v>17</v>
      </c>
      <c r="E482" s="93" t="s">
        <v>526</v>
      </c>
      <c r="F482" s="93" t="s">
        <v>57</v>
      </c>
      <c r="G482" s="140">
        <f t="shared" si="102"/>
        <v>0</v>
      </c>
      <c r="H482" s="141">
        <f>H483</f>
        <v>0</v>
      </c>
      <c r="I482" s="141">
        <f t="shared" si="107"/>
        <v>0</v>
      </c>
      <c r="J482" s="141">
        <f t="shared" si="107"/>
        <v>0</v>
      </c>
      <c r="K482" s="141">
        <f t="shared" si="107"/>
        <v>0</v>
      </c>
    </row>
    <row r="483" spans="1:11" ht="38.25">
      <c r="A483" s="199"/>
      <c r="B483" s="200" t="s">
        <v>111</v>
      </c>
      <c r="C483" s="139" t="s">
        <v>19</v>
      </c>
      <c r="D483" s="139" t="s">
        <v>17</v>
      </c>
      <c r="E483" s="139" t="s">
        <v>526</v>
      </c>
      <c r="F483" s="139" t="s">
        <v>59</v>
      </c>
      <c r="G483" s="285">
        <f t="shared" si="102"/>
        <v>0</v>
      </c>
      <c r="H483" s="286">
        <f>'приложение 8.2.'!I641</f>
        <v>0</v>
      </c>
      <c r="I483" s="286">
        <f>'приложение 8.2.'!J641</f>
        <v>0</v>
      </c>
      <c r="J483" s="286">
        <f>'приложение 8.2.'!K641</f>
        <v>0</v>
      </c>
      <c r="K483" s="286">
        <f>'приложение 8.2.'!L641</f>
        <v>0</v>
      </c>
    </row>
    <row r="484" spans="1:11" ht="25.5">
      <c r="A484" s="195"/>
      <c r="B484" s="196" t="s">
        <v>28</v>
      </c>
      <c r="C484" s="197" t="s">
        <v>19</v>
      </c>
      <c r="D484" s="197" t="s">
        <v>19</v>
      </c>
      <c r="E484" s="197"/>
      <c r="F484" s="197"/>
      <c r="G484" s="285">
        <f>H484+I484+J484+K484</f>
        <v>-3136.5</v>
      </c>
      <c r="H484" s="285">
        <f>H485+H497+H509</f>
        <v>-3136.5</v>
      </c>
      <c r="I484" s="285">
        <f>I485+I497+I509</f>
        <v>0</v>
      </c>
      <c r="J484" s="285">
        <f>J485+J497+J509</f>
        <v>0</v>
      </c>
      <c r="K484" s="285">
        <f>K485+K497+K509</f>
        <v>0</v>
      </c>
    </row>
    <row r="485" spans="1:11" ht="63.75">
      <c r="A485" s="195"/>
      <c r="B485" s="200" t="s">
        <v>515</v>
      </c>
      <c r="C485" s="139" t="s">
        <v>19</v>
      </c>
      <c r="D485" s="139" t="s">
        <v>19</v>
      </c>
      <c r="E485" s="139" t="s">
        <v>383</v>
      </c>
      <c r="F485" s="139"/>
      <c r="G485" s="285">
        <f t="shared" ref="G485:G490" si="108">H485+I485+J485+K485</f>
        <v>-3019.3</v>
      </c>
      <c r="H485" s="286">
        <f>H486+H491+H494</f>
        <v>-3019.3</v>
      </c>
      <c r="I485" s="286">
        <f>I486+I491+I494</f>
        <v>0</v>
      </c>
      <c r="J485" s="286">
        <f>J486+J491+J494</f>
        <v>0</v>
      </c>
      <c r="K485" s="286">
        <f>K486+K491+K494</f>
        <v>0</v>
      </c>
    </row>
    <row r="486" spans="1:11" ht="25.5">
      <c r="A486" s="195"/>
      <c r="B486" s="92" t="s">
        <v>217</v>
      </c>
      <c r="C486" s="139" t="s">
        <v>19</v>
      </c>
      <c r="D486" s="139" t="s">
        <v>19</v>
      </c>
      <c r="E486" s="139" t="s">
        <v>397</v>
      </c>
      <c r="F486" s="139"/>
      <c r="G486" s="285">
        <f t="shared" si="108"/>
        <v>-3019.3</v>
      </c>
      <c r="H486" s="286">
        <f>H487+H489</f>
        <v>-3019.3</v>
      </c>
      <c r="I486" s="286">
        <f>I487+I489</f>
        <v>0</v>
      </c>
      <c r="J486" s="286">
        <f>J487+J489</f>
        <v>0</v>
      </c>
      <c r="K486" s="286">
        <f>K487+K489</f>
        <v>0</v>
      </c>
    </row>
    <row r="487" spans="1:11" s="210" customFormat="1" ht="38.25">
      <c r="A487" s="208"/>
      <c r="B487" s="92" t="s">
        <v>86</v>
      </c>
      <c r="C487" s="130" t="s">
        <v>19</v>
      </c>
      <c r="D487" s="130" t="s">
        <v>19</v>
      </c>
      <c r="E487" s="130" t="s">
        <v>397</v>
      </c>
      <c r="F487" s="130" t="s">
        <v>57</v>
      </c>
      <c r="G487" s="280">
        <f>H487+I487+J487+K487</f>
        <v>0</v>
      </c>
      <c r="H487" s="268">
        <f>H488</f>
        <v>0</v>
      </c>
      <c r="I487" s="268">
        <f>I488</f>
        <v>0</v>
      </c>
      <c r="J487" s="268">
        <f>J488</f>
        <v>0</v>
      </c>
      <c r="K487" s="268">
        <f>K488</f>
        <v>0</v>
      </c>
    </row>
    <row r="488" spans="1:11" s="210" customFormat="1" ht="42.75" customHeight="1">
      <c r="A488" s="208"/>
      <c r="B488" s="205" t="s">
        <v>111</v>
      </c>
      <c r="C488" s="130" t="s">
        <v>19</v>
      </c>
      <c r="D488" s="130" t="s">
        <v>19</v>
      </c>
      <c r="E488" s="130" t="s">
        <v>397</v>
      </c>
      <c r="F488" s="130" t="s">
        <v>59</v>
      </c>
      <c r="G488" s="280">
        <f>H488+I488+J488+K488</f>
        <v>0</v>
      </c>
      <c r="H488" s="268">
        <f>'приложение 8.2.'!I647</f>
        <v>0</v>
      </c>
      <c r="I488" s="268">
        <f>'приложение 8.2.'!J647</f>
        <v>0</v>
      </c>
      <c r="J488" s="268">
        <f>'приложение 8.2.'!K647</f>
        <v>0</v>
      </c>
      <c r="K488" s="268">
        <f>'приложение 8.2.'!L647</f>
        <v>0</v>
      </c>
    </row>
    <row r="489" spans="1:11">
      <c r="A489" s="199"/>
      <c r="B489" s="200" t="s">
        <v>71</v>
      </c>
      <c r="C489" s="139" t="s">
        <v>19</v>
      </c>
      <c r="D489" s="139" t="s">
        <v>19</v>
      </c>
      <c r="E489" s="139" t="s">
        <v>397</v>
      </c>
      <c r="F489" s="139" t="s">
        <v>72</v>
      </c>
      <c r="G489" s="285">
        <f t="shared" si="108"/>
        <v>-3019.3</v>
      </c>
      <c r="H489" s="286">
        <f>H490</f>
        <v>-3019.3</v>
      </c>
      <c r="I489" s="286">
        <f>I490</f>
        <v>0</v>
      </c>
      <c r="J489" s="286">
        <f>J490</f>
        <v>0</v>
      </c>
      <c r="K489" s="286">
        <f>K490</f>
        <v>0</v>
      </c>
    </row>
    <row r="490" spans="1:11" ht="62.25" customHeight="1">
      <c r="A490" s="199"/>
      <c r="B490" s="200" t="s">
        <v>334</v>
      </c>
      <c r="C490" s="139" t="s">
        <v>19</v>
      </c>
      <c r="D490" s="139" t="s">
        <v>19</v>
      </c>
      <c r="E490" s="139" t="s">
        <v>397</v>
      </c>
      <c r="F490" s="139" t="s">
        <v>80</v>
      </c>
      <c r="G490" s="285">
        <f t="shared" si="108"/>
        <v>-3019.3</v>
      </c>
      <c r="H490" s="286">
        <f>'приложение 8.2.'!I650</f>
        <v>-3019.3</v>
      </c>
      <c r="I490" s="286">
        <f>'приложение 8.2.'!J650</f>
        <v>0</v>
      </c>
      <c r="J490" s="286">
        <f>'приложение 8.2.'!K650</f>
        <v>0</v>
      </c>
      <c r="K490" s="286">
        <f>'приложение 8.2.'!L650</f>
        <v>0</v>
      </c>
    </row>
    <row r="491" spans="1:11" s="210" customFormat="1" ht="405">
      <c r="A491" s="208"/>
      <c r="B491" s="279" t="s">
        <v>622</v>
      </c>
      <c r="C491" s="130" t="s">
        <v>19</v>
      </c>
      <c r="D491" s="130" t="s">
        <v>19</v>
      </c>
      <c r="E491" s="130" t="s">
        <v>385</v>
      </c>
      <c r="F491" s="130"/>
      <c r="G491" s="280">
        <f>SUM(H491:K491)</f>
        <v>0</v>
      </c>
      <c r="H491" s="268">
        <f>H492</f>
        <v>0</v>
      </c>
      <c r="I491" s="268">
        <f t="shared" ref="I491:K492" si="109">I492</f>
        <v>0</v>
      </c>
      <c r="J491" s="268">
        <f t="shared" si="109"/>
        <v>0</v>
      </c>
      <c r="K491" s="268">
        <f t="shared" si="109"/>
        <v>0</v>
      </c>
    </row>
    <row r="492" spans="1:11" s="210" customFormat="1">
      <c r="A492" s="208"/>
      <c r="B492" s="205" t="s">
        <v>71</v>
      </c>
      <c r="C492" s="130" t="s">
        <v>19</v>
      </c>
      <c r="D492" s="130" t="s">
        <v>19</v>
      </c>
      <c r="E492" s="130" t="s">
        <v>385</v>
      </c>
      <c r="F492" s="130" t="s">
        <v>72</v>
      </c>
      <c r="G492" s="280">
        <f>H492+I492+J492+K492</f>
        <v>0</v>
      </c>
      <c r="H492" s="268">
        <f>H493</f>
        <v>0</v>
      </c>
      <c r="I492" s="268">
        <f t="shared" si="109"/>
        <v>0</v>
      </c>
      <c r="J492" s="268">
        <f t="shared" si="109"/>
        <v>0</v>
      </c>
      <c r="K492" s="268">
        <f t="shared" si="109"/>
        <v>0</v>
      </c>
    </row>
    <row r="493" spans="1:11" s="210" customFormat="1" ht="76.5">
      <c r="A493" s="208"/>
      <c r="B493" s="205" t="s">
        <v>334</v>
      </c>
      <c r="C493" s="130" t="s">
        <v>19</v>
      </c>
      <c r="D493" s="130" t="s">
        <v>19</v>
      </c>
      <c r="E493" s="130" t="s">
        <v>385</v>
      </c>
      <c r="F493" s="130" t="s">
        <v>80</v>
      </c>
      <c r="G493" s="280">
        <f>H493+I493+J493+K493</f>
        <v>0</v>
      </c>
      <c r="H493" s="268">
        <f>0+'приложение 8.2.'!I653</f>
        <v>0</v>
      </c>
      <c r="I493" s="268">
        <f>0+'приложение 8.2.'!J653</f>
        <v>0</v>
      </c>
      <c r="J493" s="268">
        <f>0+'приложение 8.2.'!K653</f>
        <v>0</v>
      </c>
      <c r="K493" s="268">
        <f>0+'приложение 8.2.'!L653</f>
        <v>0</v>
      </c>
    </row>
    <row r="494" spans="1:11" s="210" customFormat="1" ht="409.5">
      <c r="A494" s="208"/>
      <c r="B494" s="279" t="s">
        <v>623</v>
      </c>
      <c r="C494" s="130" t="s">
        <v>19</v>
      </c>
      <c r="D494" s="130" t="s">
        <v>19</v>
      </c>
      <c r="E494" s="130" t="s">
        <v>386</v>
      </c>
      <c r="F494" s="130"/>
      <c r="G494" s="280">
        <f>SUM(H494:K494)</f>
        <v>0</v>
      </c>
      <c r="H494" s="268">
        <f>H495</f>
        <v>0</v>
      </c>
      <c r="I494" s="268">
        <f t="shared" ref="I494:K495" si="110">I495</f>
        <v>0</v>
      </c>
      <c r="J494" s="268">
        <f t="shared" si="110"/>
        <v>0</v>
      </c>
      <c r="K494" s="268">
        <f t="shared" si="110"/>
        <v>0</v>
      </c>
    </row>
    <row r="495" spans="1:11" s="210" customFormat="1">
      <c r="A495" s="208"/>
      <c r="B495" s="205" t="s">
        <v>71</v>
      </c>
      <c r="C495" s="130" t="s">
        <v>19</v>
      </c>
      <c r="D495" s="130" t="s">
        <v>19</v>
      </c>
      <c r="E495" s="130" t="s">
        <v>386</v>
      </c>
      <c r="F495" s="130" t="s">
        <v>72</v>
      </c>
      <c r="G495" s="280">
        <f>H495+I495+J495+K495</f>
        <v>0</v>
      </c>
      <c r="H495" s="268">
        <f>H496</f>
        <v>0</v>
      </c>
      <c r="I495" s="268">
        <f t="shared" si="110"/>
        <v>0</v>
      </c>
      <c r="J495" s="268">
        <f t="shared" si="110"/>
        <v>0</v>
      </c>
      <c r="K495" s="268">
        <f t="shared" si="110"/>
        <v>0</v>
      </c>
    </row>
    <row r="496" spans="1:11" s="210" customFormat="1" ht="76.5">
      <c r="A496" s="208"/>
      <c r="B496" s="205" t="s">
        <v>334</v>
      </c>
      <c r="C496" s="130" t="s">
        <v>19</v>
      </c>
      <c r="D496" s="130" t="s">
        <v>19</v>
      </c>
      <c r="E496" s="130" t="s">
        <v>386</v>
      </c>
      <c r="F496" s="130" t="s">
        <v>80</v>
      </c>
      <c r="G496" s="280">
        <f>H496+I496+J496+K496</f>
        <v>0</v>
      </c>
      <c r="H496" s="268">
        <f>'приложение 8.2.'!I656</f>
        <v>0</v>
      </c>
      <c r="I496" s="268">
        <f>'приложение 8.2.'!J656</f>
        <v>0</v>
      </c>
      <c r="J496" s="268">
        <f>'приложение 8.2.'!K656</f>
        <v>0</v>
      </c>
      <c r="K496" s="268">
        <f>'приложение 8.2.'!L656</f>
        <v>0</v>
      </c>
    </row>
    <row r="497" spans="1:11" ht="51">
      <c r="A497" s="182"/>
      <c r="B497" s="92" t="s">
        <v>141</v>
      </c>
      <c r="C497" s="93" t="s">
        <v>19</v>
      </c>
      <c r="D497" s="93" t="s">
        <v>19</v>
      </c>
      <c r="E497" s="99" t="s">
        <v>250</v>
      </c>
      <c r="F497" s="95"/>
      <c r="G497" s="140">
        <f>SUM(H497:K497)</f>
        <v>-117.2</v>
      </c>
      <c r="H497" s="141">
        <f>H498</f>
        <v>-117.2</v>
      </c>
      <c r="I497" s="141">
        <f>I498</f>
        <v>0</v>
      </c>
      <c r="J497" s="141">
        <f>J498</f>
        <v>0</v>
      </c>
      <c r="K497" s="141">
        <f>K498</f>
        <v>0</v>
      </c>
    </row>
    <row r="498" spans="1:11" ht="38.25">
      <c r="A498" s="182"/>
      <c r="B498" s="92" t="s">
        <v>213</v>
      </c>
      <c r="C498" s="93" t="s">
        <v>19</v>
      </c>
      <c r="D498" s="93" t="s">
        <v>19</v>
      </c>
      <c r="E498" s="99" t="s">
        <v>252</v>
      </c>
      <c r="F498" s="95"/>
      <c r="G498" s="140">
        <f>SUM(H498:K498)</f>
        <v>-117.2</v>
      </c>
      <c r="H498" s="141">
        <f>H499+H506</f>
        <v>-117.2</v>
      </c>
      <c r="I498" s="141">
        <f>I499+I506</f>
        <v>0</v>
      </c>
      <c r="J498" s="141">
        <f>J499+J506</f>
        <v>0</v>
      </c>
      <c r="K498" s="141">
        <f>K499+K506</f>
        <v>0</v>
      </c>
    </row>
    <row r="499" spans="1:11" ht="38.25">
      <c r="A499" s="203"/>
      <c r="B499" s="200" t="s">
        <v>200</v>
      </c>
      <c r="C499" s="139" t="s">
        <v>19</v>
      </c>
      <c r="D499" s="139" t="s">
        <v>19</v>
      </c>
      <c r="E499" s="139" t="s">
        <v>364</v>
      </c>
      <c r="F499" s="139"/>
      <c r="G499" s="285">
        <f>SUM(H499:K499)</f>
        <v>-117.2</v>
      </c>
      <c r="H499" s="286">
        <f>H500+H502+H504</f>
        <v>-117.2</v>
      </c>
      <c r="I499" s="286">
        <f>I500+I502+I504</f>
        <v>0</v>
      </c>
      <c r="J499" s="286">
        <f>J500+J502+J504</f>
        <v>0</v>
      </c>
      <c r="K499" s="286">
        <f>K500+K502+K504</f>
        <v>0</v>
      </c>
    </row>
    <row r="500" spans="1:11" ht="89.25">
      <c r="A500" s="143"/>
      <c r="B500" s="200" t="s">
        <v>55</v>
      </c>
      <c r="C500" s="139" t="s">
        <v>19</v>
      </c>
      <c r="D500" s="139" t="s">
        <v>19</v>
      </c>
      <c r="E500" s="139" t="s">
        <v>364</v>
      </c>
      <c r="F500" s="139" t="s">
        <v>56</v>
      </c>
      <c r="G500" s="285">
        <f>SUM(H500:K500)</f>
        <v>0</v>
      </c>
      <c r="H500" s="286">
        <f>H501</f>
        <v>0</v>
      </c>
      <c r="I500" s="286">
        <f>I501</f>
        <v>0</v>
      </c>
      <c r="J500" s="286">
        <f>J501</f>
        <v>0</v>
      </c>
      <c r="K500" s="286">
        <f>K501</f>
        <v>0</v>
      </c>
    </row>
    <row r="501" spans="1:11" ht="25.5">
      <c r="A501" s="143"/>
      <c r="B501" s="200" t="s">
        <v>67</v>
      </c>
      <c r="C501" s="139" t="s">
        <v>19</v>
      </c>
      <c r="D501" s="139" t="s">
        <v>19</v>
      </c>
      <c r="E501" s="139" t="s">
        <v>364</v>
      </c>
      <c r="F501" s="139" t="s">
        <v>68</v>
      </c>
      <c r="G501" s="285">
        <f t="shared" ref="G501:G511" si="111">SUM(H501:K501)</f>
        <v>0</v>
      </c>
      <c r="H501" s="286">
        <f>'приложение 8.2.'!I661</f>
        <v>0</v>
      </c>
      <c r="I501" s="286">
        <f>'приложение 8.2.'!J661</f>
        <v>0</v>
      </c>
      <c r="J501" s="286">
        <f>'приложение 8.2.'!K661</f>
        <v>0</v>
      </c>
      <c r="K501" s="286">
        <f>'приложение 8.2.'!L661</f>
        <v>0</v>
      </c>
    </row>
    <row r="502" spans="1:11" ht="38.25">
      <c r="A502" s="143"/>
      <c r="B502" s="92" t="s">
        <v>86</v>
      </c>
      <c r="C502" s="139" t="s">
        <v>19</v>
      </c>
      <c r="D502" s="139" t="s">
        <v>19</v>
      </c>
      <c r="E502" s="139" t="s">
        <v>364</v>
      </c>
      <c r="F502" s="139" t="s">
        <v>57</v>
      </c>
      <c r="G502" s="285">
        <f t="shared" si="111"/>
        <v>-117.2</v>
      </c>
      <c r="H502" s="286">
        <f>H503</f>
        <v>-117.2</v>
      </c>
      <c r="I502" s="286">
        <f>I503</f>
        <v>0</v>
      </c>
      <c r="J502" s="286">
        <f>J503</f>
        <v>0</v>
      </c>
      <c r="K502" s="286">
        <f>K503</f>
        <v>0</v>
      </c>
    </row>
    <row r="503" spans="1:11" ht="38.25">
      <c r="A503" s="143"/>
      <c r="B503" s="92" t="s">
        <v>111</v>
      </c>
      <c r="C503" s="139" t="s">
        <v>19</v>
      </c>
      <c r="D503" s="139" t="s">
        <v>19</v>
      </c>
      <c r="E503" s="139" t="s">
        <v>364</v>
      </c>
      <c r="F503" s="139" t="s">
        <v>59</v>
      </c>
      <c r="G503" s="285">
        <f t="shared" si="111"/>
        <v>-117.2</v>
      </c>
      <c r="H503" s="286">
        <f>'приложение 8.2.'!I665</f>
        <v>-117.2</v>
      </c>
      <c r="I503" s="286">
        <f>'приложение 8.2.'!J665</f>
        <v>0</v>
      </c>
      <c r="J503" s="286">
        <f>'приложение 8.2.'!K665</f>
        <v>0</v>
      </c>
      <c r="K503" s="286">
        <f>'приложение 8.2.'!L665</f>
        <v>0</v>
      </c>
    </row>
    <row r="504" spans="1:11">
      <c r="A504" s="143"/>
      <c r="B504" s="213" t="s">
        <v>71</v>
      </c>
      <c r="C504" s="139" t="s">
        <v>19</v>
      </c>
      <c r="D504" s="139" t="s">
        <v>19</v>
      </c>
      <c r="E504" s="139" t="s">
        <v>364</v>
      </c>
      <c r="F504" s="139" t="s">
        <v>72</v>
      </c>
      <c r="G504" s="285">
        <f t="shared" si="111"/>
        <v>0</v>
      </c>
      <c r="H504" s="286">
        <f>H505</f>
        <v>0</v>
      </c>
      <c r="I504" s="286">
        <f>I505</f>
        <v>0</v>
      </c>
      <c r="J504" s="286">
        <f>J505</f>
        <v>0</v>
      </c>
      <c r="K504" s="286">
        <f>K505</f>
        <v>0</v>
      </c>
    </row>
    <row r="505" spans="1:11" ht="25.5">
      <c r="A505" s="143"/>
      <c r="B505" s="213" t="s">
        <v>73</v>
      </c>
      <c r="C505" s="139" t="s">
        <v>19</v>
      </c>
      <c r="D505" s="139" t="s">
        <v>19</v>
      </c>
      <c r="E505" s="139" t="s">
        <v>364</v>
      </c>
      <c r="F505" s="139" t="s">
        <v>74</v>
      </c>
      <c r="G505" s="285">
        <f t="shared" si="111"/>
        <v>0</v>
      </c>
      <c r="H505" s="286">
        <f>'приложение 8.2.'!I669</f>
        <v>0</v>
      </c>
      <c r="I505" s="286">
        <f>'приложение 8.2.'!J669</f>
        <v>0</v>
      </c>
      <c r="J505" s="286">
        <f>'приложение 8.2.'!K669</f>
        <v>0</v>
      </c>
      <c r="K505" s="286">
        <f>'приложение 8.2.'!L669</f>
        <v>0</v>
      </c>
    </row>
    <row r="506" spans="1:11" ht="276" customHeight="1">
      <c r="A506" s="143"/>
      <c r="B506" s="200" t="s">
        <v>491</v>
      </c>
      <c r="C506" s="139" t="s">
        <v>19</v>
      </c>
      <c r="D506" s="139" t="s">
        <v>19</v>
      </c>
      <c r="E506" s="139" t="s">
        <v>525</v>
      </c>
      <c r="F506" s="139"/>
      <c r="G506" s="140">
        <f>H506+I506+J506+K506</f>
        <v>0</v>
      </c>
      <c r="H506" s="286">
        <f t="shared" ref="H506:K507" si="112">H507</f>
        <v>0</v>
      </c>
      <c r="I506" s="286">
        <f t="shared" si="112"/>
        <v>0</v>
      </c>
      <c r="J506" s="286">
        <f t="shared" si="112"/>
        <v>0</v>
      </c>
      <c r="K506" s="286">
        <f t="shared" si="112"/>
        <v>0</v>
      </c>
    </row>
    <row r="507" spans="1:11" ht="86.25" customHeight="1">
      <c r="A507" s="143"/>
      <c r="B507" s="92" t="s">
        <v>55</v>
      </c>
      <c r="C507" s="139" t="s">
        <v>19</v>
      </c>
      <c r="D507" s="139" t="s">
        <v>19</v>
      </c>
      <c r="E507" s="139" t="s">
        <v>525</v>
      </c>
      <c r="F507" s="93" t="s">
        <v>56</v>
      </c>
      <c r="G507" s="140">
        <f>H507+I507+J507+K507</f>
        <v>0</v>
      </c>
      <c r="H507" s="141">
        <f t="shared" si="112"/>
        <v>0</v>
      </c>
      <c r="I507" s="141">
        <f t="shared" si="112"/>
        <v>0</v>
      </c>
      <c r="J507" s="141">
        <f t="shared" si="112"/>
        <v>0</v>
      </c>
      <c r="K507" s="141">
        <f t="shared" si="112"/>
        <v>0</v>
      </c>
    </row>
    <row r="508" spans="1:11" ht="38.25">
      <c r="A508" s="143"/>
      <c r="B508" s="92" t="s">
        <v>104</v>
      </c>
      <c r="C508" s="139" t="s">
        <v>19</v>
      </c>
      <c r="D508" s="139" t="s">
        <v>19</v>
      </c>
      <c r="E508" s="139" t="s">
        <v>525</v>
      </c>
      <c r="F508" s="93" t="s">
        <v>105</v>
      </c>
      <c r="G508" s="140">
        <f>H508+I508+J508+K508</f>
        <v>0</v>
      </c>
      <c r="H508" s="141">
        <f>'приложение 8.2.'!I673</f>
        <v>0</v>
      </c>
      <c r="I508" s="141">
        <f>'приложение 8.2.'!J673</f>
        <v>0</v>
      </c>
      <c r="J508" s="141">
        <f>'приложение 8.2.'!K673</f>
        <v>0</v>
      </c>
      <c r="K508" s="141">
        <f>'приложение 8.2.'!L673</f>
        <v>0</v>
      </c>
    </row>
    <row r="509" spans="1:11" ht="63.75">
      <c r="A509" s="143"/>
      <c r="B509" s="213" t="s">
        <v>352</v>
      </c>
      <c r="C509" s="139" t="s">
        <v>19</v>
      </c>
      <c r="D509" s="139" t="s">
        <v>19</v>
      </c>
      <c r="E509" s="139" t="s">
        <v>353</v>
      </c>
      <c r="F509" s="139"/>
      <c r="G509" s="285">
        <f t="shared" si="111"/>
        <v>0</v>
      </c>
      <c r="H509" s="286">
        <f>H510+H518</f>
        <v>0</v>
      </c>
      <c r="I509" s="286">
        <f>I510+I518</f>
        <v>0</v>
      </c>
      <c r="J509" s="286">
        <f>J510+J518</f>
        <v>0</v>
      </c>
      <c r="K509" s="286">
        <f>K510+K518</f>
        <v>0</v>
      </c>
    </row>
    <row r="510" spans="1:11" ht="63.75">
      <c r="A510" s="143"/>
      <c r="B510" s="213" t="s">
        <v>354</v>
      </c>
      <c r="C510" s="139" t="s">
        <v>19</v>
      </c>
      <c r="D510" s="139" t="s">
        <v>19</v>
      </c>
      <c r="E510" s="139" t="s">
        <v>355</v>
      </c>
      <c r="F510" s="139"/>
      <c r="G510" s="285">
        <f t="shared" si="111"/>
        <v>0</v>
      </c>
      <c r="H510" s="286">
        <f>H511</f>
        <v>0</v>
      </c>
      <c r="I510" s="286">
        <f>I511</f>
        <v>0</v>
      </c>
      <c r="J510" s="286">
        <f>J511</f>
        <v>0</v>
      </c>
      <c r="K510" s="286">
        <f>K511</f>
        <v>0</v>
      </c>
    </row>
    <row r="511" spans="1:11" ht="38.25">
      <c r="A511" s="143"/>
      <c r="B511" s="213" t="s">
        <v>200</v>
      </c>
      <c r="C511" s="139" t="s">
        <v>19</v>
      </c>
      <c r="D511" s="139" t="s">
        <v>19</v>
      </c>
      <c r="E511" s="139" t="s">
        <v>398</v>
      </c>
      <c r="F511" s="139"/>
      <c r="G511" s="285">
        <f t="shared" si="111"/>
        <v>0</v>
      </c>
      <c r="H511" s="286">
        <f>H512+H514+H516</f>
        <v>0</v>
      </c>
      <c r="I511" s="286">
        <f>I512+I514+I516</f>
        <v>0</v>
      </c>
      <c r="J511" s="286">
        <f>J512+J514+J516</f>
        <v>0</v>
      </c>
      <c r="K511" s="286">
        <f>K512+K514+K516</f>
        <v>0</v>
      </c>
    </row>
    <row r="512" spans="1:11" ht="89.25">
      <c r="A512" s="143"/>
      <c r="B512" s="200" t="s">
        <v>55</v>
      </c>
      <c r="C512" s="139" t="s">
        <v>19</v>
      </c>
      <c r="D512" s="139" t="s">
        <v>19</v>
      </c>
      <c r="E512" s="139" t="s">
        <v>398</v>
      </c>
      <c r="F512" s="139" t="s">
        <v>56</v>
      </c>
      <c r="G512" s="285">
        <f>SUM(H512:K512)</f>
        <v>0</v>
      </c>
      <c r="H512" s="286">
        <f>H513</f>
        <v>0</v>
      </c>
      <c r="I512" s="286">
        <f>I513</f>
        <v>0</v>
      </c>
      <c r="J512" s="286">
        <f>J513</f>
        <v>0</v>
      </c>
      <c r="K512" s="286">
        <f>K513</f>
        <v>0</v>
      </c>
    </row>
    <row r="513" spans="1:11" ht="25.5">
      <c r="A513" s="143"/>
      <c r="B513" s="200" t="s">
        <v>67</v>
      </c>
      <c r="C513" s="139" t="s">
        <v>19</v>
      </c>
      <c r="D513" s="139" t="s">
        <v>19</v>
      </c>
      <c r="E513" s="139" t="s">
        <v>398</v>
      </c>
      <c r="F513" s="139" t="s">
        <v>68</v>
      </c>
      <c r="G513" s="285">
        <f t="shared" ref="G513:G521" si="113">SUM(H513:K513)</f>
        <v>0</v>
      </c>
      <c r="H513" s="286">
        <f>'приложение 8.2.'!I680</f>
        <v>0</v>
      </c>
      <c r="I513" s="286">
        <f>'приложение 8.2.'!J680</f>
        <v>0</v>
      </c>
      <c r="J513" s="286">
        <f>'приложение 8.2.'!K680</f>
        <v>0</v>
      </c>
      <c r="K513" s="286">
        <f>'приложение 8.2.'!L680</f>
        <v>0</v>
      </c>
    </row>
    <row r="514" spans="1:11" ht="38.25">
      <c r="A514" s="143"/>
      <c r="B514" s="92" t="s">
        <v>86</v>
      </c>
      <c r="C514" s="139" t="s">
        <v>19</v>
      </c>
      <c r="D514" s="139" t="s">
        <v>19</v>
      </c>
      <c r="E514" s="139" t="s">
        <v>398</v>
      </c>
      <c r="F514" s="139" t="s">
        <v>57</v>
      </c>
      <c r="G514" s="285">
        <f t="shared" si="113"/>
        <v>0</v>
      </c>
      <c r="H514" s="286">
        <f>H515</f>
        <v>0</v>
      </c>
      <c r="I514" s="286">
        <f>I515</f>
        <v>0</v>
      </c>
      <c r="J514" s="286">
        <f>J515</f>
        <v>0</v>
      </c>
      <c r="K514" s="286">
        <f>K515</f>
        <v>0</v>
      </c>
    </row>
    <row r="515" spans="1:11" ht="38.25">
      <c r="A515" s="143"/>
      <c r="B515" s="92" t="s">
        <v>111</v>
      </c>
      <c r="C515" s="139" t="s">
        <v>19</v>
      </c>
      <c r="D515" s="139" t="s">
        <v>19</v>
      </c>
      <c r="E515" s="139" t="s">
        <v>398</v>
      </c>
      <c r="F515" s="139" t="s">
        <v>59</v>
      </c>
      <c r="G515" s="285">
        <f t="shared" si="113"/>
        <v>0</v>
      </c>
      <c r="H515" s="286">
        <f>'приложение 8.2.'!I685</f>
        <v>0</v>
      </c>
      <c r="I515" s="286">
        <f>'приложение 8.2.'!J685</f>
        <v>0</v>
      </c>
      <c r="J515" s="286">
        <f>'приложение 8.2.'!K685</f>
        <v>0</v>
      </c>
      <c r="K515" s="286">
        <f>'приложение 8.2.'!L685</f>
        <v>0</v>
      </c>
    </row>
    <row r="516" spans="1:11">
      <c r="A516" s="143"/>
      <c r="B516" s="213" t="s">
        <v>71</v>
      </c>
      <c r="C516" s="139" t="s">
        <v>19</v>
      </c>
      <c r="D516" s="139" t="s">
        <v>19</v>
      </c>
      <c r="E516" s="139" t="s">
        <v>398</v>
      </c>
      <c r="F516" s="139" t="s">
        <v>72</v>
      </c>
      <c r="G516" s="285">
        <f t="shared" si="113"/>
        <v>0</v>
      </c>
      <c r="H516" s="286">
        <f>H517</f>
        <v>0</v>
      </c>
      <c r="I516" s="286">
        <f>I517</f>
        <v>0</v>
      </c>
      <c r="J516" s="286">
        <f>J517</f>
        <v>0</v>
      </c>
      <c r="K516" s="286">
        <f>K517</f>
        <v>0</v>
      </c>
    </row>
    <row r="517" spans="1:11" ht="25.5">
      <c r="A517" s="143"/>
      <c r="B517" s="213" t="s">
        <v>73</v>
      </c>
      <c r="C517" s="139" t="s">
        <v>19</v>
      </c>
      <c r="D517" s="139" t="s">
        <v>19</v>
      </c>
      <c r="E517" s="139" t="s">
        <v>398</v>
      </c>
      <c r="F517" s="139" t="s">
        <v>74</v>
      </c>
      <c r="G517" s="285">
        <f t="shared" si="113"/>
        <v>0</v>
      </c>
      <c r="H517" s="286">
        <f>'приложение 8.2.'!I689</f>
        <v>0</v>
      </c>
      <c r="I517" s="286">
        <f>'приложение 8.2.'!J689</f>
        <v>0</v>
      </c>
      <c r="J517" s="286">
        <f>'приложение 8.2.'!K689</f>
        <v>0</v>
      </c>
      <c r="K517" s="286">
        <f>'приложение 8.2.'!L689</f>
        <v>0</v>
      </c>
    </row>
    <row r="518" spans="1:11" ht="51">
      <c r="A518" s="143"/>
      <c r="B518" s="213" t="s">
        <v>399</v>
      </c>
      <c r="C518" s="139" t="s">
        <v>19</v>
      </c>
      <c r="D518" s="139" t="s">
        <v>19</v>
      </c>
      <c r="E518" s="139" t="s">
        <v>400</v>
      </c>
      <c r="F518" s="139"/>
      <c r="G518" s="285">
        <f t="shared" si="113"/>
        <v>0</v>
      </c>
      <c r="H518" s="286">
        <f>H519</f>
        <v>0</v>
      </c>
      <c r="I518" s="286">
        <f t="shared" ref="I518:K519" si="114">I519</f>
        <v>0</v>
      </c>
      <c r="J518" s="286">
        <f t="shared" si="114"/>
        <v>0</v>
      </c>
      <c r="K518" s="286">
        <f t="shared" si="114"/>
        <v>0</v>
      </c>
    </row>
    <row r="519" spans="1:11" ht="25.5">
      <c r="A519" s="143"/>
      <c r="B519" s="92" t="s">
        <v>217</v>
      </c>
      <c r="C519" s="139" t="s">
        <v>19</v>
      </c>
      <c r="D519" s="139" t="s">
        <v>19</v>
      </c>
      <c r="E519" s="139" t="s">
        <v>568</v>
      </c>
      <c r="F519" s="139"/>
      <c r="G519" s="285">
        <f t="shared" si="113"/>
        <v>0</v>
      </c>
      <c r="H519" s="286">
        <f>H520</f>
        <v>0</v>
      </c>
      <c r="I519" s="286">
        <f t="shared" si="114"/>
        <v>0</v>
      </c>
      <c r="J519" s="286">
        <f t="shared" si="114"/>
        <v>0</v>
      </c>
      <c r="K519" s="286">
        <f t="shared" si="114"/>
        <v>0</v>
      </c>
    </row>
    <row r="520" spans="1:11" ht="38.25">
      <c r="A520" s="143"/>
      <c r="B520" s="92" t="s">
        <v>86</v>
      </c>
      <c r="C520" s="139" t="s">
        <v>19</v>
      </c>
      <c r="D520" s="139" t="s">
        <v>19</v>
      </c>
      <c r="E520" s="139" t="s">
        <v>568</v>
      </c>
      <c r="F520" s="139" t="s">
        <v>57</v>
      </c>
      <c r="G520" s="285">
        <f t="shared" si="113"/>
        <v>0</v>
      </c>
      <c r="H520" s="286">
        <f>H521</f>
        <v>0</v>
      </c>
      <c r="I520" s="286">
        <f>I521</f>
        <v>0</v>
      </c>
      <c r="J520" s="286">
        <f>J521</f>
        <v>0</v>
      </c>
      <c r="K520" s="286">
        <f>K521</f>
        <v>0</v>
      </c>
    </row>
    <row r="521" spans="1:11" ht="38.25">
      <c r="A521" s="143"/>
      <c r="B521" s="92" t="s">
        <v>111</v>
      </c>
      <c r="C521" s="139" t="s">
        <v>19</v>
      </c>
      <c r="D521" s="139" t="s">
        <v>19</v>
      </c>
      <c r="E521" s="139" t="s">
        <v>568</v>
      </c>
      <c r="F521" s="139" t="s">
        <v>59</v>
      </c>
      <c r="G521" s="285">
        <f t="shared" si="113"/>
        <v>0</v>
      </c>
      <c r="H521" s="286">
        <f>'приложение 8.2.'!I695</f>
        <v>0</v>
      </c>
      <c r="I521" s="286">
        <f>'приложение 8.2.'!J695</f>
        <v>0</v>
      </c>
      <c r="J521" s="286">
        <f>'приложение 8.2.'!K695</f>
        <v>0</v>
      </c>
      <c r="K521" s="286">
        <f>'приложение 8.2.'!L695</f>
        <v>0</v>
      </c>
    </row>
    <row r="522" spans="1:11">
      <c r="A522" s="190"/>
      <c r="B522" s="181" t="s">
        <v>401</v>
      </c>
      <c r="C522" s="114" t="s">
        <v>114</v>
      </c>
      <c r="D522" s="114" t="s">
        <v>15</v>
      </c>
      <c r="E522" s="114"/>
      <c r="F522" s="114"/>
      <c r="G522" s="303">
        <f>H522+I522+J522+K522</f>
        <v>2519.9</v>
      </c>
      <c r="H522" s="315">
        <f t="shared" ref="H522:K526" si="115">H523</f>
        <v>2519.9</v>
      </c>
      <c r="I522" s="315">
        <f t="shared" si="115"/>
        <v>0</v>
      </c>
      <c r="J522" s="315">
        <f t="shared" si="115"/>
        <v>0</v>
      </c>
      <c r="K522" s="315">
        <f t="shared" si="115"/>
        <v>0</v>
      </c>
    </row>
    <row r="523" spans="1:11" ht="25.5">
      <c r="A523" s="190"/>
      <c r="B523" s="181" t="s">
        <v>402</v>
      </c>
      <c r="C523" s="114" t="s">
        <v>114</v>
      </c>
      <c r="D523" s="114" t="s">
        <v>19</v>
      </c>
      <c r="E523" s="114"/>
      <c r="F523" s="114"/>
      <c r="G523" s="303">
        <f>H523+I523+J523+K523</f>
        <v>2519.9</v>
      </c>
      <c r="H523" s="315">
        <f t="shared" si="115"/>
        <v>2519.9</v>
      </c>
      <c r="I523" s="315">
        <f t="shared" si="115"/>
        <v>0</v>
      </c>
      <c r="J523" s="315">
        <f t="shared" si="115"/>
        <v>0</v>
      </c>
      <c r="K523" s="315">
        <f t="shared" si="115"/>
        <v>0</v>
      </c>
    </row>
    <row r="524" spans="1:11" ht="38.25">
      <c r="A524" s="143"/>
      <c r="B524" s="200" t="s">
        <v>403</v>
      </c>
      <c r="C524" s="139" t="s">
        <v>114</v>
      </c>
      <c r="D524" s="139" t="s">
        <v>19</v>
      </c>
      <c r="E524" s="139" t="s">
        <v>404</v>
      </c>
      <c r="F524" s="139"/>
      <c r="G524" s="306">
        <f t="shared" ref="G524:G539" si="116">SUM(H524:K524)</f>
        <v>2519.9</v>
      </c>
      <c r="H524" s="307">
        <f t="shared" si="115"/>
        <v>2519.9</v>
      </c>
      <c r="I524" s="307">
        <f t="shared" si="115"/>
        <v>0</v>
      </c>
      <c r="J524" s="307">
        <f t="shared" si="115"/>
        <v>0</v>
      </c>
      <c r="K524" s="307">
        <f t="shared" si="115"/>
        <v>0</v>
      </c>
    </row>
    <row r="525" spans="1:11" ht="25.5">
      <c r="A525" s="143"/>
      <c r="B525" s="92" t="s">
        <v>217</v>
      </c>
      <c r="C525" s="139" t="s">
        <v>114</v>
      </c>
      <c r="D525" s="139" t="s">
        <v>19</v>
      </c>
      <c r="E525" s="139" t="s">
        <v>405</v>
      </c>
      <c r="F525" s="139"/>
      <c r="G525" s="306">
        <f t="shared" si="116"/>
        <v>2519.9</v>
      </c>
      <c r="H525" s="307">
        <f>H526+H528</f>
        <v>2519.9</v>
      </c>
      <c r="I525" s="307">
        <f>I526+I528</f>
        <v>0</v>
      </c>
      <c r="J525" s="307">
        <f>J526+J528</f>
        <v>0</v>
      </c>
      <c r="K525" s="307">
        <f>K526+K528</f>
        <v>0</v>
      </c>
    </row>
    <row r="526" spans="1:11" ht="38.25">
      <c r="A526" s="143"/>
      <c r="B526" s="92" t="s">
        <v>86</v>
      </c>
      <c r="C526" s="139" t="s">
        <v>114</v>
      </c>
      <c r="D526" s="139" t="s">
        <v>19</v>
      </c>
      <c r="E526" s="139" t="s">
        <v>405</v>
      </c>
      <c r="F526" s="139" t="s">
        <v>57</v>
      </c>
      <c r="G526" s="306">
        <f t="shared" si="116"/>
        <v>2446.2000000000003</v>
      </c>
      <c r="H526" s="307">
        <f t="shared" si="115"/>
        <v>2446.2000000000003</v>
      </c>
      <c r="I526" s="307">
        <f>I527</f>
        <v>0</v>
      </c>
      <c r="J526" s="307">
        <f>J527</f>
        <v>0</v>
      </c>
      <c r="K526" s="307">
        <f>K527</f>
        <v>0</v>
      </c>
    </row>
    <row r="527" spans="1:11" ht="38.25">
      <c r="A527" s="143"/>
      <c r="B527" s="200" t="s">
        <v>111</v>
      </c>
      <c r="C527" s="139" t="s">
        <v>114</v>
      </c>
      <c r="D527" s="139" t="s">
        <v>19</v>
      </c>
      <c r="E527" s="139" t="s">
        <v>405</v>
      </c>
      <c r="F527" s="139" t="s">
        <v>59</v>
      </c>
      <c r="G527" s="306">
        <f t="shared" si="116"/>
        <v>2446.2000000000003</v>
      </c>
      <c r="H527" s="307">
        <f>'приложение 8.2.'!I702</f>
        <v>2446.2000000000003</v>
      </c>
      <c r="I527" s="307">
        <f>'приложение 8.2.'!J702</f>
        <v>0</v>
      </c>
      <c r="J527" s="307">
        <f>'приложение 8.2.'!K702</f>
        <v>0</v>
      </c>
      <c r="K527" s="307">
        <f>'приложение 8.2.'!L702</f>
        <v>0</v>
      </c>
    </row>
    <row r="528" spans="1:11" s="210" customFormat="1" ht="51">
      <c r="A528" s="134"/>
      <c r="B528" s="100" t="s">
        <v>88</v>
      </c>
      <c r="C528" s="130" t="s">
        <v>114</v>
      </c>
      <c r="D528" s="130" t="s">
        <v>19</v>
      </c>
      <c r="E528" s="130" t="s">
        <v>405</v>
      </c>
      <c r="F528" s="101" t="s">
        <v>49</v>
      </c>
      <c r="G528" s="155">
        <f>H528+I528+J528+K528</f>
        <v>73.7</v>
      </c>
      <c r="H528" s="156">
        <f>H529+H530</f>
        <v>73.7</v>
      </c>
      <c r="I528" s="156">
        <f>I529+I530</f>
        <v>0</v>
      </c>
      <c r="J528" s="156">
        <f>J529+J530</f>
        <v>0</v>
      </c>
      <c r="K528" s="156">
        <f>K529+K530</f>
        <v>0</v>
      </c>
    </row>
    <row r="529" spans="1:16" s="210" customFormat="1">
      <c r="A529" s="134"/>
      <c r="B529" s="100" t="s">
        <v>51</v>
      </c>
      <c r="C529" s="130" t="s">
        <v>114</v>
      </c>
      <c r="D529" s="130" t="s">
        <v>19</v>
      </c>
      <c r="E529" s="130" t="s">
        <v>405</v>
      </c>
      <c r="F529" s="101" t="s">
        <v>50</v>
      </c>
      <c r="G529" s="155">
        <f>H529+I529+J529+K529</f>
        <v>58.7</v>
      </c>
      <c r="H529" s="156">
        <f>'приложение 8.2.'!I705+'приложение 8.2.'!I1115</f>
        <v>58.7</v>
      </c>
      <c r="I529" s="156">
        <f>'приложение 8.2.'!J705+'приложение 8.2.'!J1115</f>
        <v>0</v>
      </c>
      <c r="J529" s="156">
        <f>'приложение 8.2.'!K705+'приложение 8.2.'!K1115</f>
        <v>0</v>
      </c>
      <c r="K529" s="156">
        <f>'приложение 8.2.'!L705+'приложение 8.2.'!L1115</f>
        <v>0</v>
      </c>
    </row>
    <row r="530" spans="1:16" s="210" customFormat="1">
      <c r="A530" s="208"/>
      <c r="B530" s="205" t="s">
        <v>66</v>
      </c>
      <c r="C530" s="130" t="s">
        <v>114</v>
      </c>
      <c r="D530" s="130" t="s">
        <v>19</v>
      </c>
      <c r="E530" s="130" t="s">
        <v>405</v>
      </c>
      <c r="F530" s="130" t="s">
        <v>64</v>
      </c>
      <c r="G530" s="308">
        <f>SUM(H530:K530)</f>
        <v>15</v>
      </c>
      <c r="H530" s="309">
        <f>'приложение 8.2.'!I707</f>
        <v>15</v>
      </c>
      <c r="I530" s="309">
        <f>'приложение 8.2.'!J707</f>
        <v>0</v>
      </c>
      <c r="J530" s="309">
        <f>'приложение 8.2.'!K707</f>
        <v>0</v>
      </c>
      <c r="K530" s="309">
        <f>'приложение 8.2.'!L707</f>
        <v>0</v>
      </c>
    </row>
    <row r="531" spans="1:16">
      <c r="A531" s="190"/>
      <c r="B531" s="181" t="s">
        <v>29</v>
      </c>
      <c r="C531" s="114" t="s">
        <v>20</v>
      </c>
      <c r="D531" s="114" t="s">
        <v>15</v>
      </c>
      <c r="E531" s="114"/>
      <c r="F531" s="114"/>
      <c r="G531" s="303">
        <f t="shared" si="116"/>
        <v>9275</v>
      </c>
      <c r="H531" s="315">
        <f>H532+H557+H643+H687</f>
        <v>9225</v>
      </c>
      <c r="I531" s="315">
        <f>I532+I557+I643+I687</f>
        <v>0</v>
      </c>
      <c r="J531" s="315">
        <f>J532+J557+J643+J687</f>
        <v>0</v>
      </c>
      <c r="K531" s="315">
        <f>K532+K557+K643+K687</f>
        <v>50</v>
      </c>
    </row>
    <row r="532" spans="1:16">
      <c r="A532" s="182"/>
      <c r="B532" s="181" t="s">
        <v>160</v>
      </c>
      <c r="C532" s="95" t="s">
        <v>20</v>
      </c>
      <c r="D532" s="95" t="s">
        <v>14</v>
      </c>
      <c r="E532" s="95"/>
      <c r="F532" s="95"/>
      <c r="G532" s="303">
        <f t="shared" si="116"/>
        <v>6963.4</v>
      </c>
      <c r="H532" s="303">
        <f>H533</f>
        <v>6963.4</v>
      </c>
      <c r="I532" s="303">
        <f>I533</f>
        <v>0</v>
      </c>
      <c r="J532" s="303">
        <f>J533</f>
        <v>0</v>
      </c>
      <c r="K532" s="303">
        <f>K533</f>
        <v>0</v>
      </c>
    </row>
    <row r="533" spans="1:16" ht="38.25">
      <c r="A533" s="178"/>
      <c r="B533" s="92" t="s">
        <v>161</v>
      </c>
      <c r="C533" s="93" t="s">
        <v>20</v>
      </c>
      <c r="D533" s="93" t="s">
        <v>14</v>
      </c>
      <c r="E533" s="93" t="s">
        <v>301</v>
      </c>
      <c r="F533" s="95"/>
      <c r="G533" s="303">
        <f t="shared" si="116"/>
        <v>6963.4</v>
      </c>
      <c r="H533" s="304">
        <f>H534+H544+H548</f>
        <v>6963.4</v>
      </c>
      <c r="I533" s="304">
        <f>I534+I548</f>
        <v>0</v>
      </c>
      <c r="J533" s="304">
        <f>J534+J548</f>
        <v>0</v>
      </c>
      <c r="K533" s="304">
        <f>K534+K548</f>
        <v>0</v>
      </c>
    </row>
    <row r="534" spans="1:16" ht="25.5">
      <c r="A534" s="178"/>
      <c r="B534" s="92" t="s">
        <v>302</v>
      </c>
      <c r="C534" s="93" t="s">
        <v>20</v>
      </c>
      <c r="D534" s="93" t="s">
        <v>14</v>
      </c>
      <c r="E534" s="93" t="s">
        <v>303</v>
      </c>
      <c r="F534" s="95"/>
      <c r="G534" s="140">
        <f t="shared" si="116"/>
        <v>-1441.3</v>
      </c>
      <c r="H534" s="141">
        <f>H535+H538+H541</f>
        <v>-1441.3</v>
      </c>
      <c r="I534" s="141">
        <f>I535+I538+I541</f>
        <v>0</v>
      </c>
      <c r="J534" s="141">
        <f>J535+J538+J541</f>
        <v>0</v>
      </c>
      <c r="K534" s="141">
        <f>K535+K538+K541</f>
        <v>0</v>
      </c>
    </row>
    <row r="535" spans="1:16" ht="25.5">
      <c r="A535" s="178"/>
      <c r="B535" s="92" t="s">
        <v>304</v>
      </c>
      <c r="C535" s="93" t="s">
        <v>20</v>
      </c>
      <c r="D535" s="93" t="s">
        <v>14</v>
      </c>
      <c r="E535" s="93" t="s">
        <v>305</v>
      </c>
      <c r="F535" s="95"/>
      <c r="G535" s="140">
        <f t="shared" si="116"/>
        <v>-1441.3</v>
      </c>
      <c r="H535" s="141">
        <f>H536</f>
        <v>-1441.3</v>
      </c>
      <c r="I535" s="141">
        <f t="shared" ref="I535:K536" si="117">I536</f>
        <v>0</v>
      </c>
      <c r="J535" s="141">
        <f t="shared" si="117"/>
        <v>0</v>
      </c>
      <c r="K535" s="141">
        <f t="shared" si="117"/>
        <v>0</v>
      </c>
    </row>
    <row r="536" spans="1:16" ht="51">
      <c r="A536" s="143"/>
      <c r="B536" s="92" t="s">
        <v>88</v>
      </c>
      <c r="C536" s="93" t="s">
        <v>20</v>
      </c>
      <c r="D536" s="93" t="s">
        <v>14</v>
      </c>
      <c r="E536" s="93" t="s">
        <v>306</v>
      </c>
      <c r="F536" s="93" t="s">
        <v>49</v>
      </c>
      <c r="G536" s="140">
        <f t="shared" si="116"/>
        <v>-1441.3</v>
      </c>
      <c r="H536" s="141">
        <f>H537</f>
        <v>-1441.3</v>
      </c>
      <c r="I536" s="141">
        <f t="shared" si="117"/>
        <v>0</v>
      </c>
      <c r="J536" s="141">
        <f t="shared" si="117"/>
        <v>0</v>
      </c>
      <c r="K536" s="141">
        <f t="shared" si="117"/>
        <v>0</v>
      </c>
    </row>
    <row r="537" spans="1:16">
      <c r="A537" s="143"/>
      <c r="B537" s="92" t="s">
        <v>51</v>
      </c>
      <c r="C537" s="93" t="s">
        <v>20</v>
      </c>
      <c r="D537" s="93" t="s">
        <v>14</v>
      </c>
      <c r="E537" s="93" t="s">
        <v>306</v>
      </c>
      <c r="F537" s="93" t="s">
        <v>50</v>
      </c>
      <c r="G537" s="140">
        <f t="shared" si="116"/>
        <v>-1441.3</v>
      </c>
      <c r="H537" s="141">
        <f>'приложение 8.2.'!I1124</f>
        <v>-1441.3</v>
      </c>
      <c r="I537" s="141">
        <f>'приложение 8.2.'!J1124</f>
        <v>0</v>
      </c>
      <c r="J537" s="141">
        <f>'приложение 8.2.'!K1124</f>
        <v>0</v>
      </c>
      <c r="K537" s="141">
        <f>'приложение 8.2.'!L1124</f>
        <v>0</v>
      </c>
    </row>
    <row r="538" spans="1:16" ht="140.25">
      <c r="A538" s="138"/>
      <c r="B538" s="94" t="s">
        <v>506</v>
      </c>
      <c r="C538" s="93" t="s">
        <v>20</v>
      </c>
      <c r="D538" s="93" t="s">
        <v>14</v>
      </c>
      <c r="E538" s="93" t="s">
        <v>307</v>
      </c>
      <c r="F538" s="93"/>
      <c r="G538" s="140">
        <f t="shared" si="116"/>
        <v>0</v>
      </c>
      <c r="H538" s="141">
        <f>H539</f>
        <v>0</v>
      </c>
      <c r="I538" s="141">
        <f t="shared" ref="I538:K539" si="118">I539</f>
        <v>0</v>
      </c>
      <c r="J538" s="141">
        <f t="shared" si="118"/>
        <v>0</v>
      </c>
      <c r="K538" s="141">
        <f t="shared" si="118"/>
        <v>0</v>
      </c>
    </row>
    <row r="539" spans="1:16" ht="51">
      <c r="A539" s="143"/>
      <c r="B539" s="92" t="s">
        <v>88</v>
      </c>
      <c r="C539" s="93" t="s">
        <v>20</v>
      </c>
      <c r="D539" s="93" t="s">
        <v>14</v>
      </c>
      <c r="E539" s="93" t="s">
        <v>307</v>
      </c>
      <c r="F539" s="93" t="s">
        <v>49</v>
      </c>
      <c r="G539" s="140">
        <f t="shared" si="116"/>
        <v>0</v>
      </c>
      <c r="H539" s="141">
        <f>H540</f>
        <v>0</v>
      </c>
      <c r="I539" s="141">
        <f t="shared" si="118"/>
        <v>0</v>
      </c>
      <c r="J539" s="141">
        <f t="shared" si="118"/>
        <v>0</v>
      </c>
      <c r="K539" s="141">
        <f t="shared" si="118"/>
        <v>0</v>
      </c>
    </row>
    <row r="540" spans="1:16">
      <c r="A540" s="143"/>
      <c r="B540" s="92" t="s">
        <v>51</v>
      </c>
      <c r="C540" s="93" t="s">
        <v>20</v>
      </c>
      <c r="D540" s="93" t="s">
        <v>14</v>
      </c>
      <c r="E540" s="93" t="s">
        <v>307</v>
      </c>
      <c r="F540" s="93" t="s">
        <v>50</v>
      </c>
      <c r="G540" s="140">
        <f t="shared" ref="G540:G553" si="119">SUM(H540:K540)</f>
        <v>0</v>
      </c>
      <c r="H540" s="141">
        <f>'приложение 8.2.'!I1128</f>
        <v>0</v>
      </c>
      <c r="I540" s="141">
        <f>'приложение 8.2.'!J1128</f>
        <v>0</v>
      </c>
      <c r="J540" s="141">
        <f>'приложение 8.2.'!K1128</f>
        <v>0</v>
      </c>
      <c r="K540" s="141">
        <f>'приложение 8.2.'!L1128</f>
        <v>0</v>
      </c>
    </row>
    <row r="541" spans="1:16" ht="25.5">
      <c r="A541" s="138"/>
      <c r="B541" s="92" t="s">
        <v>217</v>
      </c>
      <c r="C541" s="93" t="s">
        <v>20</v>
      </c>
      <c r="D541" s="93" t="s">
        <v>14</v>
      </c>
      <c r="E541" s="93" t="s">
        <v>545</v>
      </c>
      <c r="F541" s="93"/>
      <c r="G541" s="140">
        <f t="shared" si="119"/>
        <v>0</v>
      </c>
      <c r="H541" s="141">
        <f>H542</f>
        <v>0</v>
      </c>
      <c r="I541" s="141">
        <f t="shared" ref="I541:K542" si="120">I542</f>
        <v>0</v>
      </c>
      <c r="J541" s="141">
        <f t="shared" si="120"/>
        <v>0</v>
      </c>
      <c r="K541" s="141">
        <f t="shared" si="120"/>
        <v>0</v>
      </c>
    </row>
    <row r="542" spans="1:16" ht="51">
      <c r="A542" s="143"/>
      <c r="B542" s="92" t="s">
        <v>88</v>
      </c>
      <c r="C542" s="93" t="s">
        <v>20</v>
      </c>
      <c r="D542" s="93" t="s">
        <v>14</v>
      </c>
      <c r="E542" s="93" t="s">
        <v>545</v>
      </c>
      <c r="F542" s="93" t="s">
        <v>49</v>
      </c>
      <c r="G542" s="140">
        <f t="shared" si="119"/>
        <v>0</v>
      </c>
      <c r="H542" s="141">
        <f>H543</f>
        <v>0</v>
      </c>
      <c r="I542" s="141">
        <f t="shared" si="120"/>
        <v>0</v>
      </c>
      <c r="J542" s="141">
        <f t="shared" si="120"/>
        <v>0</v>
      </c>
      <c r="K542" s="141">
        <f t="shared" si="120"/>
        <v>0</v>
      </c>
    </row>
    <row r="543" spans="1:16">
      <c r="A543" s="143"/>
      <c r="B543" s="92" t="s">
        <v>51</v>
      </c>
      <c r="C543" s="93" t="s">
        <v>20</v>
      </c>
      <c r="D543" s="93" t="s">
        <v>14</v>
      </c>
      <c r="E543" s="93" t="s">
        <v>545</v>
      </c>
      <c r="F543" s="93" t="s">
        <v>50</v>
      </c>
      <c r="G543" s="140">
        <f t="shared" si="119"/>
        <v>0</v>
      </c>
      <c r="H543" s="141">
        <f>'приложение 8.2.'!I1132</f>
        <v>0</v>
      </c>
      <c r="I543" s="141">
        <f>'приложение 8.2.'!J1132</f>
        <v>0</v>
      </c>
      <c r="J543" s="141">
        <f>'приложение 8.2.'!K1132</f>
        <v>0</v>
      </c>
      <c r="K543" s="141">
        <f>'приложение 8.2.'!L1132</f>
        <v>0</v>
      </c>
    </row>
    <row r="544" spans="1:16" s="301" customFormat="1" ht="25.5">
      <c r="A544" s="134"/>
      <c r="B544" s="100" t="s">
        <v>327</v>
      </c>
      <c r="C544" s="101" t="s">
        <v>20</v>
      </c>
      <c r="D544" s="101" t="s">
        <v>14</v>
      </c>
      <c r="E544" s="101" t="s">
        <v>328</v>
      </c>
      <c r="F544" s="101"/>
      <c r="G544" s="155">
        <f>SUM(H544:K544)</f>
        <v>40.799999999999997</v>
      </c>
      <c r="H544" s="156">
        <f>H545</f>
        <v>40.799999999999997</v>
      </c>
      <c r="I544" s="156">
        <f t="shared" ref="I544:K546" si="121">I545</f>
        <v>0</v>
      </c>
      <c r="J544" s="156">
        <f t="shared" si="121"/>
        <v>0</v>
      </c>
      <c r="K544" s="296">
        <f t="shared" si="121"/>
        <v>0</v>
      </c>
      <c r="M544" s="300"/>
      <c r="N544" s="300"/>
      <c r="O544" s="300"/>
      <c r="P544" s="300"/>
    </row>
    <row r="545" spans="1:16" s="301" customFormat="1" ht="25.5">
      <c r="A545" s="134"/>
      <c r="B545" s="100" t="s">
        <v>539</v>
      </c>
      <c r="C545" s="101" t="s">
        <v>20</v>
      </c>
      <c r="D545" s="101" t="s">
        <v>14</v>
      </c>
      <c r="E545" s="101" t="s">
        <v>541</v>
      </c>
      <c r="F545" s="101"/>
      <c r="G545" s="155">
        <f>SUM(H545:K545)</f>
        <v>40.799999999999997</v>
      </c>
      <c r="H545" s="156">
        <f>H546</f>
        <v>40.799999999999997</v>
      </c>
      <c r="I545" s="156">
        <f t="shared" si="121"/>
        <v>0</v>
      </c>
      <c r="J545" s="156">
        <f t="shared" si="121"/>
        <v>0</v>
      </c>
      <c r="K545" s="296">
        <f t="shared" si="121"/>
        <v>0</v>
      </c>
      <c r="M545" s="300"/>
      <c r="N545" s="300"/>
      <c r="O545" s="300"/>
      <c r="P545" s="300"/>
    </row>
    <row r="546" spans="1:16" s="301" customFormat="1" ht="51">
      <c r="A546" s="134"/>
      <c r="B546" s="100" t="s">
        <v>88</v>
      </c>
      <c r="C546" s="101" t="s">
        <v>20</v>
      </c>
      <c r="D546" s="101" t="s">
        <v>14</v>
      </c>
      <c r="E546" s="101" t="s">
        <v>541</v>
      </c>
      <c r="F546" s="101" t="s">
        <v>49</v>
      </c>
      <c r="G546" s="155">
        <f>SUM(H546:K546)</f>
        <v>40.799999999999997</v>
      </c>
      <c r="H546" s="156">
        <f>H547</f>
        <v>40.799999999999997</v>
      </c>
      <c r="I546" s="156">
        <f t="shared" si="121"/>
        <v>0</v>
      </c>
      <c r="J546" s="156">
        <f t="shared" si="121"/>
        <v>0</v>
      </c>
      <c r="K546" s="156">
        <f t="shared" si="121"/>
        <v>0</v>
      </c>
      <c r="M546" s="300"/>
      <c r="N546" s="300"/>
      <c r="O546" s="300"/>
      <c r="P546" s="300"/>
    </row>
    <row r="547" spans="1:16" s="301" customFormat="1">
      <c r="A547" s="134"/>
      <c r="B547" s="100" t="s">
        <v>51</v>
      </c>
      <c r="C547" s="101" t="s">
        <v>20</v>
      </c>
      <c r="D547" s="101" t="s">
        <v>14</v>
      </c>
      <c r="E547" s="101" t="s">
        <v>541</v>
      </c>
      <c r="F547" s="101" t="s">
        <v>50</v>
      </c>
      <c r="G547" s="155">
        <f>SUM(H547:K547)</f>
        <v>40.799999999999997</v>
      </c>
      <c r="H547" s="156">
        <f>'приложение 8.2.'!I1137</f>
        <v>40.799999999999997</v>
      </c>
      <c r="I547" s="156">
        <f>'приложение 8.2.'!J1137</f>
        <v>0</v>
      </c>
      <c r="J547" s="156">
        <f>'приложение 8.2.'!K1137</f>
        <v>0</v>
      </c>
      <c r="K547" s="156">
        <f>'приложение 8.2.'!L1137</f>
        <v>0</v>
      </c>
      <c r="M547" s="300"/>
      <c r="N547" s="300"/>
      <c r="O547" s="300"/>
      <c r="P547" s="300"/>
    </row>
    <row r="548" spans="1:16" ht="38.25">
      <c r="A548" s="138"/>
      <c r="B548" s="92" t="s">
        <v>316</v>
      </c>
      <c r="C548" s="93" t="s">
        <v>20</v>
      </c>
      <c r="D548" s="93" t="s">
        <v>14</v>
      </c>
      <c r="E548" s="101" t="s">
        <v>317</v>
      </c>
      <c r="F548" s="93"/>
      <c r="G548" s="303">
        <f t="shared" si="119"/>
        <v>8363.9</v>
      </c>
      <c r="H548" s="304">
        <f>H549+H554</f>
        <v>8363.9</v>
      </c>
      <c r="I548" s="304">
        <f>I549+I554</f>
        <v>0</v>
      </c>
      <c r="J548" s="304">
        <f>J549+J554</f>
        <v>0</v>
      </c>
      <c r="K548" s="304">
        <f>K549+K554</f>
        <v>0</v>
      </c>
    </row>
    <row r="549" spans="1:16" ht="25.5">
      <c r="A549" s="138"/>
      <c r="B549" s="92" t="s">
        <v>217</v>
      </c>
      <c r="C549" s="93" t="s">
        <v>20</v>
      </c>
      <c r="D549" s="93" t="s">
        <v>14</v>
      </c>
      <c r="E549" s="93" t="s">
        <v>544</v>
      </c>
      <c r="F549" s="93"/>
      <c r="G549" s="303">
        <f t="shared" si="119"/>
        <v>8363.9</v>
      </c>
      <c r="H549" s="304">
        <f>H550+H552</f>
        <v>8363.9</v>
      </c>
      <c r="I549" s="304">
        <f>I550+I552</f>
        <v>0</v>
      </c>
      <c r="J549" s="304">
        <f>J550+J552</f>
        <v>0</v>
      </c>
      <c r="K549" s="304">
        <f>K550+K552</f>
        <v>0</v>
      </c>
    </row>
    <row r="550" spans="1:16" ht="38.25">
      <c r="A550" s="143"/>
      <c r="B550" s="92" t="s">
        <v>86</v>
      </c>
      <c r="C550" s="93" t="s">
        <v>20</v>
      </c>
      <c r="D550" s="93" t="s">
        <v>14</v>
      </c>
      <c r="E550" s="93" t="s">
        <v>544</v>
      </c>
      <c r="F550" s="139" t="s">
        <v>57</v>
      </c>
      <c r="G550" s="306">
        <f>SUM(H550:K550)</f>
        <v>7613.9</v>
      </c>
      <c r="H550" s="307">
        <f>H551</f>
        <v>7613.9</v>
      </c>
      <c r="I550" s="307">
        <f>I551</f>
        <v>0</v>
      </c>
      <c r="J550" s="307">
        <f>J551</f>
        <v>0</v>
      </c>
      <c r="K550" s="307">
        <f>K551</f>
        <v>0</v>
      </c>
    </row>
    <row r="551" spans="1:16" ht="38.25">
      <c r="A551" s="143"/>
      <c r="B551" s="200" t="s">
        <v>111</v>
      </c>
      <c r="C551" s="93" t="s">
        <v>20</v>
      </c>
      <c r="D551" s="93" t="s">
        <v>14</v>
      </c>
      <c r="E551" s="93" t="s">
        <v>544</v>
      </c>
      <c r="F551" s="139" t="s">
        <v>59</v>
      </c>
      <c r="G551" s="306">
        <f>SUM(H551:K551)</f>
        <v>7613.9</v>
      </c>
      <c r="H551" s="307">
        <f>'приложение 8.2.'!I715</f>
        <v>7613.9</v>
      </c>
      <c r="I551" s="307">
        <f>'приложение 8.2.'!J715</f>
        <v>0</v>
      </c>
      <c r="J551" s="307">
        <f>'приложение 8.2.'!K715</f>
        <v>0</v>
      </c>
      <c r="K551" s="307">
        <f>'приложение 8.2.'!L715</f>
        <v>0</v>
      </c>
    </row>
    <row r="552" spans="1:16" ht="51">
      <c r="A552" s="143"/>
      <c r="B552" s="92" t="s">
        <v>88</v>
      </c>
      <c r="C552" s="93" t="s">
        <v>20</v>
      </c>
      <c r="D552" s="93" t="s">
        <v>14</v>
      </c>
      <c r="E552" s="93" t="s">
        <v>544</v>
      </c>
      <c r="F552" s="93" t="s">
        <v>49</v>
      </c>
      <c r="G552" s="303">
        <f t="shared" si="119"/>
        <v>750</v>
      </c>
      <c r="H552" s="304">
        <f>H553</f>
        <v>750</v>
      </c>
      <c r="I552" s="304">
        <f>I553</f>
        <v>0</v>
      </c>
      <c r="J552" s="304">
        <f>J553</f>
        <v>0</v>
      </c>
      <c r="K552" s="304">
        <f>K553</f>
        <v>0</v>
      </c>
    </row>
    <row r="553" spans="1:16">
      <c r="A553" s="143"/>
      <c r="B553" s="92" t="s">
        <v>51</v>
      </c>
      <c r="C553" s="93" t="s">
        <v>20</v>
      </c>
      <c r="D553" s="93" t="s">
        <v>14</v>
      </c>
      <c r="E553" s="93" t="s">
        <v>544</v>
      </c>
      <c r="F553" s="93" t="s">
        <v>50</v>
      </c>
      <c r="G553" s="303">
        <f t="shared" si="119"/>
        <v>750</v>
      </c>
      <c r="H553" s="304">
        <f>'приложение 8.2.'!I1144</f>
        <v>750</v>
      </c>
      <c r="I553" s="304">
        <f>'приложение 8.2.'!J1144</f>
        <v>0</v>
      </c>
      <c r="J553" s="304">
        <f>'приложение 8.2.'!K1144</f>
        <v>0</v>
      </c>
      <c r="K553" s="304">
        <f>'приложение 8.2.'!L1144</f>
        <v>0</v>
      </c>
    </row>
    <row r="554" spans="1:16" s="137" customFormat="1" ht="63.75">
      <c r="A554" s="129"/>
      <c r="B554" s="205" t="s">
        <v>588</v>
      </c>
      <c r="C554" s="101" t="s">
        <v>20</v>
      </c>
      <c r="D554" s="101" t="s">
        <v>14</v>
      </c>
      <c r="E554" s="101" t="s">
        <v>593</v>
      </c>
      <c r="F554" s="101"/>
      <c r="G554" s="155">
        <f>SUM(H554:K554)</f>
        <v>0</v>
      </c>
      <c r="H554" s="156">
        <f>H555</f>
        <v>0</v>
      </c>
      <c r="I554" s="156">
        <f t="shared" ref="I554:K555" si="122">I555</f>
        <v>0</v>
      </c>
      <c r="J554" s="156">
        <f t="shared" si="122"/>
        <v>0</v>
      </c>
      <c r="K554" s="156">
        <f t="shared" si="122"/>
        <v>0</v>
      </c>
    </row>
    <row r="555" spans="1:16" s="137" customFormat="1" ht="49.5" customHeight="1">
      <c r="A555" s="134"/>
      <c r="B555" s="215" t="s">
        <v>88</v>
      </c>
      <c r="C555" s="101" t="s">
        <v>20</v>
      </c>
      <c r="D555" s="101" t="s">
        <v>14</v>
      </c>
      <c r="E555" s="101" t="s">
        <v>593</v>
      </c>
      <c r="F555" s="101" t="s">
        <v>49</v>
      </c>
      <c r="G555" s="155">
        <f>H555+I555+J555+K555</f>
        <v>0</v>
      </c>
      <c r="H555" s="156">
        <f>H556</f>
        <v>0</v>
      </c>
      <c r="I555" s="156">
        <f t="shared" si="122"/>
        <v>0</v>
      </c>
      <c r="J555" s="156">
        <f t="shared" si="122"/>
        <v>0</v>
      </c>
      <c r="K555" s="156">
        <f t="shared" si="122"/>
        <v>0</v>
      </c>
    </row>
    <row r="556" spans="1:16" s="137" customFormat="1">
      <c r="A556" s="134"/>
      <c r="B556" s="100" t="s">
        <v>51</v>
      </c>
      <c r="C556" s="101" t="s">
        <v>20</v>
      </c>
      <c r="D556" s="101" t="s">
        <v>14</v>
      </c>
      <c r="E556" s="101" t="s">
        <v>593</v>
      </c>
      <c r="F556" s="101" t="s">
        <v>50</v>
      </c>
      <c r="G556" s="155">
        <f>H556+I556+J556+K556</f>
        <v>0</v>
      </c>
      <c r="H556" s="156">
        <f>'приложение 8.2.'!I1149</f>
        <v>0</v>
      </c>
      <c r="I556" s="156">
        <f>'приложение 8.2.'!J1149</f>
        <v>0</v>
      </c>
      <c r="J556" s="156">
        <f>'приложение 8.2.'!K1149</f>
        <v>0</v>
      </c>
      <c r="K556" s="156">
        <f>'приложение 8.2.'!L1149</f>
        <v>0</v>
      </c>
    </row>
    <row r="557" spans="1:16">
      <c r="A557" s="190"/>
      <c r="B557" s="179" t="s">
        <v>30</v>
      </c>
      <c r="C557" s="114" t="s">
        <v>20</v>
      </c>
      <c r="D557" s="114" t="s">
        <v>16</v>
      </c>
      <c r="E557" s="114"/>
      <c r="F557" s="114"/>
      <c r="G557" s="303">
        <f t="shared" ref="G557:G562" si="123">SUM(H557:K557)</f>
        <v>1899.6</v>
      </c>
      <c r="H557" s="315">
        <f>H558+H596+H628+H639</f>
        <v>1861.6</v>
      </c>
      <c r="I557" s="315">
        <f>I558+I596+I628+I639</f>
        <v>0</v>
      </c>
      <c r="J557" s="315">
        <f>J558+J596+J628+J639</f>
        <v>0</v>
      </c>
      <c r="K557" s="315">
        <f>K558+K596+K628+K639</f>
        <v>38</v>
      </c>
    </row>
    <row r="558" spans="1:16" ht="38.25">
      <c r="A558" s="182"/>
      <c r="B558" s="92" t="s">
        <v>161</v>
      </c>
      <c r="C558" s="93" t="s">
        <v>20</v>
      </c>
      <c r="D558" s="93" t="s">
        <v>16</v>
      </c>
      <c r="E558" s="93" t="s">
        <v>301</v>
      </c>
      <c r="F558" s="95"/>
      <c r="G558" s="303">
        <f t="shared" si="123"/>
        <v>1038.5</v>
      </c>
      <c r="H558" s="304">
        <f>H559+H581+H576</f>
        <v>1000.5</v>
      </c>
      <c r="I558" s="304">
        <f>I559+I581+I576</f>
        <v>0</v>
      </c>
      <c r="J558" s="304">
        <f>J559+J581+J576</f>
        <v>0</v>
      </c>
      <c r="K558" s="304">
        <f>K559+K581+K576</f>
        <v>38</v>
      </c>
    </row>
    <row r="559" spans="1:16" s="216" customFormat="1" ht="25.5">
      <c r="A559" s="203"/>
      <c r="B559" s="92" t="s">
        <v>315</v>
      </c>
      <c r="C559" s="93" t="s">
        <v>20</v>
      </c>
      <c r="D559" s="93" t="s">
        <v>16</v>
      </c>
      <c r="E559" s="93" t="s">
        <v>303</v>
      </c>
      <c r="F559" s="95"/>
      <c r="G559" s="303">
        <f t="shared" si="123"/>
        <v>803.7</v>
      </c>
      <c r="H559" s="304">
        <f>H560</f>
        <v>803.7</v>
      </c>
      <c r="I559" s="304">
        <f>I560</f>
        <v>0</v>
      </c>
      <c r="J559" s="304">
        <f>J560</f>
        <v>0</v>
      </c>
      <c r="K559" s="304">
        <f>K560</f>
        <v>0</v>
      </c>
    </row>
    <row r="560" spans="1:16" ht="25.5">
      <c r="A560" s="182"/>
      <c r="B560" s="92" t="s">
        <v>308</v>
      </c>
      <c r="C560" s="93" t="s">
        <v>20</v>
      </c>
      <c r="D560" s="93" t="s">
        <v>16</v>
      </c>
      <c r="E560" s="93" t="s">
        <v>309</v>
      </c>
      <c r="F560" s="95"/>
      <c r="G560" s="303">
        <f t="shared" si="123"/>
        <v>803.7</v>
      </c>
      <c r="H560" s="304">
        <f>H561+H564+H567+H570+H573</f>
        <v>803.7</v>
      </c>
      <c r="I560" s="304">
        <f>I561+I564+I567+I570+I573</f>
        <v>0</v>
      </c>
      <c r="J560" s="304">
        <f>J561+J564+J567+J570+J573</f>
        <v>0</v>
      </c>
      <c r="K560" s="304">
        <f>K561+K564+K567+K570+K573</f>
        <v>0</v>
      </c>
    </row>
    <row r="561" spans="1:11" ht="38.25">
      <c r="A561" s="143"/>
      <c r="B561" s="92" t="s">
        <v>310</v>
      </c>
      <c r="C561" s="93" t="s">
        <v>20</v>
      </c>
      <c r="D561" s="93" t="s">
        <v>16</v>
      </c>
      <c r="E561" s="93" t="s">
        <v>311</v>
      </c>
      <c r="F561" s="93"/>
      <c r="G561" s="303">
        <f t="shared" si="123"/>
        <v>803.7</v>
      </c>
      <c r="H561" s="304">
        <f t="shared" ref="H561:K562" si="124">H562</f>
        <v>803.7</v>
      </c>
      <c r="I561" s="304">
        <f t="shared" si="124"/>
        <v>0</v>
      </c>
      <c r="J561" s="304">
        <f t="shared" si="124"/>
        <v>0</v>
      </c>
      <c r="K561" s="304">
        <f t="shared" si="124"/>
        <v>0</v>
      </c>
    </row>
    <row r="562" spans="1:11" ht="51">
      <c r="A562" s="143"/>
      <c r="B562" s="92" t="s">
        <v>88</v>
      </c>
      <c r="C562" s="93" t="s">
        <v>20</v>
      </c>
      <c r="D562" s="93" t="s">
        <v>16</v>
      </c>
      <c r="E562" s="93" t="s">
        <v>311</v>
      </c>
      <c r="F562" s="93" t="s">
        <v>49</v>
      </c>
      <c r="G562" s="303">
        <f t="shared" si="123"/>
        <v>803.7</v>
      </c>
      <c r="H562" s="304">
        <f>H563</f>
        <v>803.7</v>
      </c>
      <c r="I562" s="304">
        <f t="shared" si="124"/>
        <v>0</v>
      </c>
      <c r="J562" s="304">
        <f t="shared" si="124"/>
        <v>0</v>
      </c>
      <c r="K562" s="304">
        <f t="shared" si="124"/>
        <v>0</v>
      </c>
    </row>
    <row r="563" spans="1:11">
      <c r="A563" s="143"/>
      <c r="B563" s="92" t="s">
        <v>51</v>
      </c>
      <c r="C563" s="93" t="s">
        <v>20</v>
      </c>
      <c r="D563" s="93" t="s">
        <v>16</v>
      </c>
      <c r="E563" s="93" t="s">
        <v>311</v>
      </c>
      <c r="F563" s="93" t="s">
        <v>50</v>
      </c>
      <c r="G563" s="303">
        <f>SUM(H563:K563)</f>
        <v>803.7</v>
      </c>
      <c r="H563" s="304">
        <f>'приложение 8.2.'!I1157</f>
        <v>803.7</v>
      </c>
      <c r="I563" s="304">
        <f>'приложение 8.2.'!J1157</f>
        <v>0</v>
      </c>
      <c r="J563" s="304">
        <f>'приложение 8.2.'!K1157</f>
        <v>0</v>
      </c>
      <c r="K563" s="304">
        <f>'приложение 8.2.'!L1157</f>
        <v>0</v>
      </c>
    </row>
    <row r="564" spans="1:11" ht="301.5" customHeight="1">
      <c r="A564" s="143"/>
      <c r="B564" s="81" t="s">
        <v>494</v>
      </c>
      <c r="C564" s="93" t="s">
        <v>20</v>
      </c>
      <c r="D564" s="93" t="s">
        <v>16</v>
      </c>
      <c r="E564" s="93" t="s">
        <v>312</v>
      </c>
      <c r="F564" s="93"/>
      <c r="G564" s="140">
        <f t="shared" ref="G564:G587" si="125">H564+I564+J564+K564</f>
        <v>0</v>
      </c>
      <c r="H564" s="141">
        <f>H565</f>
        <v>0</v>
      </c>
      <c r="I564" s="141">
        <f t="shared" ref="I564:K565" si="126">I565</f>
        <v>0</v>
      </c>
      <c r="J564" s="141">
        <f t="shared" si="126"/>
        <v>0</v>
      </c>
      <c r="K564" s="141">
        <f t="shared" si="126"/>
        <v>0</v>
      </c>
    </row>
    <row r="565" spans="1:11" ht="51">
      <c r="A565" s="143"/>
      <c r="B565" s="92" t="s">
        <v>88</v>
      </c>
      <c r="C565" s="93" t="s">
        <v>20</v>
      </c>
      <c r="D565" s="93" t="s">
        <v>16</v>
      </c>
      <c r="E565" s="93" t="s">
        <v>312</v>
      </c>
      <c r="F565" s="93" t="s">
        <v>49</v>
      </c>
      <c r="G565" s="140">
        <f t="shared" si="125"/>
        <v>0</v>
      </c>
      <c r="H565" s="141">
        <f>H566</f>
        <v>0</v>
      </c>
      <c r="I565" s="141">
        <f t="shared" si="126"/>
        <v>0</v>
      </c>
      <c r="J565" s="141">
        <f t="shared" si="126"/>
        <v>0</v>
      </c>
      <c r="K565" s="141">
        <f t="shared" si="126"/>
        <v>0</v>
      </c>
    </row>
    <row r="566" spans="1:11">
      <c r="A566" s="143"/>
      <c r="B566" s="92" t="s">
        <v>51</v>
      </c>
      <c r="C566" s="93" t="s">
        <v>20</v>
      </c>
      <c r="D566" s="93" t="s">
        <v>16</v>
      </c>
      <c r="E566" s="93" t="s">
        <v>312</v>
      </c>
      <c r="F566" s="93" t="s">
        <v>50</v>
      </c>
      <c r="G566" s="140">
        <f t="shared" si="125"/>
        <v>0</v>
      </c>
      <c r="H566" s="141">
        <f>'приложение 8.2.'!I1161</f>
        <v>0</v>
      </c>
      <c r="I566" s="141">
        <f>'приложение 8.2.'!J1161</f>
        <v>0</v>
      </c>
      <c r="J566" s="141">
        <f>'приложение 8.2.'!K1161</f>
        <v>0</v>
      </c>
      <c r="K566" s="141">
        <f>'приложение 8.2.'!L1161</f>
        <v>0</v>
      </c>
    </row>
    <row r="567" spans="1:11" ht="102">
      <c r="A567" s="138"/>
      <c r="B567" s="94" t="s">
        <v>507</v>
      </c>
      <c r="C567" s="93" t="s">
        <v>20</v>
      </c>
      <c r="D567" s="93" t="s">
        <v>16</v>
      </c>
      <c r="E567" s="93" t="s">
        <v>313</v>
      </c>
      <c r="F567" s="93"/>
      <c r="G567" s="140">
        <f t="shared" si="125"/>
        <v>0</v>
      </c>
      <c r="H567" s="141">
        <f t="shared" ref="H567:K568" si="127">H568</f>
        <v>0</v>
      </c>
      <c r="I567" s="141">
        <f t="shared" si="127"/>
        <v>0</v>
      </c>
      <c r="J567" s="141">
        <f t="shared" si="127"/>
        <v>0</v>
      </c>
      <c r="K567" s="141">
        <f t="shared" si="127"/>
        <v>0</v>
      </c>
    </row>
    <row r="568" spans="1:11" ht="51">
      <c r="A568" s="143"/>
      <c r="B568" s="92" t="s">
        <v>88</v>
      </c>
      <c r="C568" s="93" t="s">
        <v>20</v>
      </c>
      <c r="D568" s="93" t="s">
        <v>16</v>
      </c>
      <c r="E568" s="93" t="s">
        <v>313</v>
      </c>
      <c r="F568" s="93" t="s">
        <v>49</v>
      </c>
      <c r="G568" s="140">
        <f t="shared" si="125"/>
        <v>0</v>
      </c>
      <c r="H568" s="141">
        <f t="shared" si="127"/>
        <v>0</v>
      </c>
      <c r="I568" s="141">
        <f t="shared" si="127"/>
        <v>0</v>
      </c>
      <c r="J568" s="141">
        <f t="shared" si="127"/>
        <v>0</v>
      </c>
      <c r="K568" s="141">
        <f t="shared" si="127"/>
        <v>0</v>
      </c>
    </row>
    <row r="569" spans="1:11">
      <c r="A569" s="143"/>
      <c r="B569" s="92" t="s">
        <v>51</v>
      </c>
      <c r="C569" s="93" t="s">
        <v>20</v>
      </c>
      <c r="D569" s="93" t="s">
        <v>16</v>
      </c>
      <c r="E569" s="93" t="s">
        <v>313</v>
      </c>
      <c r="F569" s="93" t="s">
        <v>50</v>
      </c>
      <c r="G569" s="140">
        <f t="shared" si="125"/>
        <v>0</v>
      </c>
      <c r="H569" s="141">
        <f>'приложение 8.2.'!I1165</f>
        <v>0</v>
      </c>
      <c r="I569" s="141">
        <f>'приложение 8.2.'!J1165</f>
        <v>0</v>
      </c>
      <c r="J569" s="141">
        <f>'приложение 8.2.'!K1165</f>
        <v>0</v>
      </c>
      <c r="K569" s="141">
        <f>'приложение 8.2.'!L1165</f>
        <v>0</v>
      </c>
    </row>
    <row r="570" spans="1:11" ht="140.25">
      <c r="A570" s="138"/>
      <c r="B570" s="94" t="s">
        <v>508</v>
      </c>
      <c r="C570" s="93" t="s">
        <v>20</v>
      </c>
      <c r="D570" s="93" t="s">
        <v>16</v>
      </c>
      <c r="E570" s="93" t="s">
        <v>314</v>
      </c>
      <c r="F570" s="93"/>
      <c r="G570" s="140">
        <f t="shared" si="125"/>
        <v>0</v>
      </c>
      <c r="H570" s="141">
        <f t="shared" ref="H570:K571" si="128">H571</f>
        <v>0</v>
      </c>
      <c r="I570" s="141">
        <f t="shared" si="128"/>
        <v>0</v>
      </c>
      <c r="J570" s="141">
        <f t="shared" si="128"/>
        <v>0</v>
      </c>
      <c r="K570" s="141">
        <f t="shared" si="128"/>
        <v>0</v>
      </c>
    </row>
    <row r="571" spans="1:11" ht="51">
      <c r="A571" s="143"/>
      <c r="B571" s="92" t="s">
        <v>88</v>
      </c>
      <c r="C571" s="93" t="s">
        <v>20</v>
      </c>
      <c r="D571" s="93" t="s">
        <v>16</v>
      </c>
      <c r="E571" s="93" t="s">
        <v>314</v>
      </c>
      <c r="F571" s="93" t="s">
        <v>49</v>
      </c>
      <c r="G571" s="140">
        <f t="shared" si="125"/>
        <v>0</v>
      </c>
      <c r="H571" s="141">
        <f t="shared" si="128"/>
        <v>0</v>
      </c>
      <c r="I571" s="141">
        <f t="shared" si="128"/>
        <v>0</v>
      </c>
      <c r="J571" s="141">
        <f t="shared" si="128"/>
        <v>0</v>
      </c>
      <c r="K571" s="141">
        <f t="shared" si="128"/>
        <v>0</v>
      </c>
    </row>
    <row r="572" spans="1:11">
      <c r="A572" s="143"/>
      <c r="B572" s="92" t="s">
        <v>51</v>
      </c>
      <c r="C572" s="93" t="s">
        <v>20</v>
      </c>
      <c r="D572" s="93" t="s">
        <v>16</v>
      </c>
      <c r="E572" s="93" t="s">
        <v>314</v>
      </c>
      <c r="F572" s="93" t="s">
        <v>50</v>
      </c>
      <c r="G572" s="140">
        <f t="shared" si="125"/>
        <v>0</v>
      </c>
      <c r="H572" s="141">
        <f>'приложение 8.2.'!I1169</f>
        <v>0</v>
      </c>
      <c r="I572" s="141">
        <f>'приложение 8.2.'!J1169</f>
        <v>0</v>
      </c>
      <c r="J572" s="141">
        <f>'приложение 8.2.'!K1169</f>
        <v>0</v>
      </c>
      <c r="K572" s="141">
        <f>'приложение 8.2.'!L1169</f>
        <v>0</v>
      </c>
    </row>
    <row r="573" spans="1:11" ht="25.5">
      <c r="A573" s="143"/>
      <c r="B573" s="92" t="s">
        <v>217</v>
      </c>
      <c r="C573" s="93" t="s">
        <v>20</v>
      </c>
      <c r="D573" s="93" t="s">
        <v>16</v>
      </c>
      <c r="E573" s="93" t="s">
        <v>543</v>
      </c>
      <c r="F573" s="93"/>
      <c r="G573" s="140">
        <f t="shared" ref="G573:G580" si="129">SUM(H573:K573)</f>
        <v>0</v>
      </c>
      <c r="H573" s="141">
        <f>H574</f>
        <v>0</v>
      </c>
      <c r="I573" s="141">
        <f t="shared" ref="I573:K574" si="130">I574</f>
        <v>0</v>
      </c>
      <c r="J573" s="141">
        <f t="shared" si="130"/>
        <v>0</v>
      </c>
      <c r="K573" s="141">
        <f t="shared" si="130"/>
        <v>0</v>
      </c>
    </row>
    <row r="574" spans="1:11" ht="51">
      <c r="A574" s="143"/>
      <c r="B574" s="92" t="s">
        <v>88</v>
      </c>
      <c r="C574" s="93" t="s">
        <v>20</v>
      </c>
      <c r="D574" s="93" t="s">
        <v>16</v>
      </c>
      <c r="E574" s="93" t="s">
        <v>543</v>
      </c>
      <c r="F574" s="93" t="s">
        <v>49</v>
      </c>
      <c r="G574" s="140">
        <f t="shared" si="129"/>
        <v>0</v>
      </c>
      <c r="H574" s="141">
        <f>H575</f>
        <v>0</v>
      </c>
      <c r="I574" s="141">
        <f t="shared" si="130"/>
        <v>0</v>
      </c>
      <c r="J574" s="141">
        <f t="shared" si="130"/>
        <v>0</v>
      </c>
      <c r="K574" s="141">
        <f t="shared" si="130"/>
        <v>0</v>
      </c>
    </row>
    <row r="575" spans="1:11">
      <c r="A575" s="143"/>
      <c r="B575" s="92" t="s">
        <v>51</v>
      </c>
      <c r="C575" s="93" t="s">
        <v>20</v>
      </c>
      <c r="D575" s="93" t="s">
        <v>16</v>
      </c>
      <c r="E575" s="93" t="s">
        <v>543</v>
      </c>
      <c r="F575" s="93" t="s">
        <v>50</v>
      </c>
      <c r="G575" s="140">
        <f t="shared" si="129"/>
        <v>0</v>
      </c>
      <c r="H575" s="141">
        <f>'приложение 8.2.'!I1173</f>
        <v>0</v>
      </c>
      <c r="I575" s="141">
        <f>'приложение 8.2.'!J1173</f>
        <v>0</v>
      </c>
      <c r="J575" s="141">
        <f>'приложение 8.2.'!K1173</f>
        <v>0</v>
      </c>
      <c r="K575" s="141">
        <f>'приложение 8.2.'!L1173</f>
        <v>0</v>
      </c>
    </row>
    <row r="576" spans="1:11" ht="25.5">
      <c r="A576" s="143"/>
      <c r="B576" s="92" t="s">
        <v>327</v>
      </c>
      <c r="C576" s="93" t="s">
        <v>20</v>
      </c>
      <c r="D576" s="93" t="s">
        <v>16</v>
      </c>
      <c r="E576" s="93" t="s">
        <v>328</v>
      </c>
      <c r="F576" s="93"/>
      <c r="G576" s="303">
        <f t="shared" si="129"/>
        <v>40.799999999999997</v>
      </c>
      <c r="H576" s="304">
        <f>H577</f>
        <v>40.799999999999997</v>
      </c>
      <c r="I576" s="304">
        <f t="shared" ref="I576:K577" si="131">I577</f>
        <v>0</v>
      </c>
      <c r="J576" s="304">
        <f t="shared" si="131"/>
        <v>0</v>
      </c>
      <c r="K576" s="304">
        <f t="shared" si="131"/>
        <v>0</v>
      </c>
    </row>
    <row r="577" spans="1:11" ht="25.5">
      <c r="A577" s="143"/>
      <c r="B577" s="92" t="s">
        <v>217</v>
      </c>
      <c r="C577" s="93" t="s">
        <v>20</v>
      </c>
      <c r="D577" s="93" t="s">
        <v>16</v>
      </c>
      <c r="E577" s="93" t="s">
        <v>541</v>
      </c>
      <c r="F577" s="93"/>
      <c r="G577" s="303">
        <f t="shared" si="129"/>
        <v>40.799999999999997</v>
      </c>
      <c r="H577" s="304">
        <f>H578</f>
        <v>40.799999999999997</v>
      </c>
      <c r="I577" s="304">
        <f t="shared" si="131"/>
        <v>0</v>
      </c>
      <c r="J577" s="304">
        <f t="shared" si="131"/>
        <v>0</v>
      </c>
      <c r="K577" s="304">
        <f t="shared" si="131"/>
        <v>0</v>
      </c>
    </row>
    <row r="578" spans="1:11" ht="51">
      <c r="A578" s="143"/>
      <c r="B578" s="92" t="s">
        <v>88</v>
      </c>
      <c r="C578" s="93" t="s">
        <v>20</v>
      </c>
      <c r="D578" s="93" t="s">
        <v>16</v>
      </c>
      <c r="E578" s="93" t="s">
        <v>541</v>
      </c>
      <c r="F578" s="93" t="s">
        <v>49</v>
      </c>
      <c r="G578" s="303">
        <f t="shared" si="129"/>
        <v>40.799999999999997</v>
      </c>
      <c r="H578" s="304">
        <f>H579+H580</f>
        <v>40.799999999999997</v>
      </c>
      <c r="I578" s="304">
        <f>I579+I580</f>
        <v>0</v>
      </c>
      <c r="J578" s="304">
        <f>J579+J580</f>
        <v>0</v>
      </c>
      <c r="K578" s="304">
        <f>K579+K580</f>
        <v>0</v>
      </c>
    </row>
    <row r="579" spans="1:11" s="137" customFormat="1">
      <c r="A579" s="134"/>
      <c r="B579" s="100" t="s">
        <v>51</v>
      </c>
      <c r="C579" s="101" t="s">
        <v>20</v>
      </c>
      <c r="D579" s="101" t="s">
        <v>16</v>
      </c>
      <c r="E579" s="101" t="s">
        <v>541</v>
      </c>
      <c r="F579" s="101" t="s">
        <v>50</v>
      </c>
      <c r="G579" s="155">
        <f t="shared" si="129"/>
        <v>40.799999999999997</v>
      </c>
      <c r="H579" s="156">
        <f>'приложение 8.2.'!I1178</f>
        <v>40.799999999999997</v>
      </c>
      <c r="I579" s="156">
        <f>'приложение 8.2.'!J1178</f>
        <v>0</v>
      </c>
      <c r="J579" s="156">
        <f>'приложение 8.2.'!K1178</f>
        <v>0</v>
      </c>
      <c r="K579" s="156">
        <f>'приложение 8.2.'!L1178</f>
        <v>0</v>
      </c>
    </row>
    <row r="580" spans="1:11">
      <c r="A580" s="143"/>
      <c r="B580" s="200" t="s">
        <v>66</v>
      </c>
      <c r="C580" s="93" t="s">
        <v>20</v>
      </c>
      <c r="D580" s="93" t="s">
        <v>16</v>
      </c>
      <c r="E580" s="93" t="s">
        <v>541</v>
      </c>
      <c r="F580" s="93" t="s">
        <v>64</v>
      </c>
      <c r="G580" s="303">
        <f t="shared" si="129"/>
        <v>0</v>
      </c>
      <c r="H580" s="304">
        <f>'приложение 8.2.'!H1180</f>
        <v>0</v>
      </c>
      <c r="I580" s="304">
        <v>0</v>
      </c>
      <c r="J580" s="304">
        <f>'приложение 8.2.'!J1180</f>
        <v>0</v>
      </c>
      <c r="K580" s="304">
        <f>'приложение 8.2.'!K1180</f>
        <v>0</v>
      </c>
    </row>
    <row r="581" spans="1:11" s="216" customFormat="1" ht="38.25">
      <c r="A581" s="138"/>
      <c r="B581" s="92" t="s">
        <v>316</v>
      </c>
      <c r="C581" s="93" t="s">
        <v>20</v>
      </c>
      <c r="D581" s="93" t="s">
        <v>16</v>
      </c>
      <c r="E581" s="93" t="s">
        <v>317</v>
      </c>
      <c r="F581" s="93"/>
      <c r="G581" s="303">
        <f t="shared" si="125"/>
        <v>194</v>
      </c>
      <c r="H581" s="304">
        <f>H582+H585+H588+H593</f>
        <v>156</v>
      </c>
      <c r="I581" s="304">
        <f>I582+I585+I588+I593</f>
        <v>0</v>
      </c>
      <c r="J581" s="304">
        <f>J582+J585+J588+J593</f>
        <v>0</v>
      </c>
      <c r="K581" s="304">
        <f>K582+K585+K588+K593</f>
        <v>38</v>
      </c>
    </row>
    <row r="582" spans="1:11" ht="126" customHeight="1">
      <c r="A582" s="202"/>
      <c r="B582" s="81" t="s">
        <v>509</v>
      </c>
      <c r="C582" s="93" t="s">
        <v>20</v>
      </c>
      <c r="D582" s="93" t="s">
        <v>16</v>
      </c>
      <c r="E582" s="93" t="s">
        <v>318</v>
      </c>
      <c r="F582" s="93"/>
      <c r="G582" s="140">
        <f>H582+I582+J582+K582</f>
        <v>0</v>
      </c>
      <c r="H582" s="141">
        <f t="shared" ref="H582:K583" si="132">H583</f>
        <v>0</v>
      </c>
      <c r="I582" s="141">
        <f t="shared" si="132"/>
        <v>0</v>
      </c>
      <c r="J582" s="141">
        <f t="shared" si="132"/>
        <v>0</v>
      </c>
      <c r="K582" s="141">
        <f t="shared" si="132"/>
        <v>0</v>
      </c>
    </row>
    <row r="583" spans="1:11" ht="51">
      <c r="A583" s="202"/>
      <c r="B583" s="92" t="s">
        <v>88</v>
      </c>
      <c r="C583" s="93" t="s">
        <v>20</v>
      </c>
      <c r="D583" s="93" t="s">
        <v>16</v>
      </c>
      <c r="E583" s="93" t="s">
        <v>318</v>
      </c>
      <c r="F583" s="93" t="s">
        <v>49</v>
      </c>
      <c r="G583" s="140">
        <f>H583+I583+J583+K583</f>
        <v>0</v>
      </c>
      <c r="H583" s="141">
        <f t="shared" si="132"/>
        <v>0</v>
      </c>
      <c r="I583" s="141">
        <f t="shared" si="132"/>
        <v>0</v>
      </c>
      <c r="J583" s="141">
        <f t="shared" si="132"/>
        <v>0</v>
      </c>
      <c r="K583" s="141">
        <f t="shared" si="132"/>
        <v>0</v>
      </c>
    </row>
    <row r="584" spans="1:11">
      <c r="A584" s="202"/>
      <c r="B584" s="92" t="s">
        <v>51</v>
      </c>
      <c r="C584" s="93" t="s">
        <v>20</v>
      </c>
      <c r="D584" s="93" t="s">
        <v>16</v>
      </c>
      <c r="E584" s="93" t="s">
        <v>318</v>
      </c>
      <c r="F584" s="93" t="s">
        <v>50</v>
      </c>
      <c r="G584" s="140">
        <f>SUM(H584:K584)</f>
        <v>0</v>
      </c>
      <c r="H584" s="141">
        <f>'приложение 8.2.'!I1185</f>
        <v>0</v>
      </c>
      <c r="I584" s="141">
        <f>'приложение 8.2.'!J1185</f>
        <v>0</v>
      </c>
      <c r="J584" s="141">
        <f>'приложение 8.2.'!K1185</f>
        <v>0</v>
      </c>
      <c r="K584" s="141">
        <f>'приложение 8.2.'!L1185</f>
        <v>0</v>
      </c>
    </row>
    <row r="585" spans="1:11" ht="187.5" customHeight="1">
      <c r="A585" s="138"/>
      <c r="B585" s="81" t="s">
        <v>510</v>
      </c>
      <c r="C585" s="93" t="s">
        <v>20</v>
      </c>
      <c r="D585" s="93" t="s">
        <v>16</v>
      </c>
      <c r="E585" s="93" t="s">
        <v>319</v>
      </c>
      <c r="F585" s="93"/>
      <c r="G585" s="140">
        <f t="shared" si="125"/>
        <v>0</v>
      </c>
      <c r="H585" s="141">
        <f t="shared" ref="H585:K586" si="133">H586</f>
        <v>0</v>
      </c>
      <c r="I585" s="141">
        <f t="shared" si="133"/>
        <v>0</v>
      </c>
      <c r="J585" s="141">
        <f t="shared" si="133"/>
        <v>0</v>
      </c>
      <c r="K585" s="141">
        <f t="shared" si="133"/>
        <v>0</v>
      </c>
    </row>
    <row r="586" spans="1:11" ht="51">
      <c r="A586" s="143"/>
      <c r="B586" s="92" t="s">
        <v>88</v>
      </c>
      <c r="C586" s="93" t="s">
        <v>20</v>
      </c>
      <c r="D586" s="93" t="s">
        <v>16</v>
      </c>
      <c r="E586" s="93" t="s">
        <v>319</v>
      </c>
      <c r="F586" s="93" t="s">
        <v>49</v>
      </c>
      <c r="G586" s="140">
        <f t="shared" si="125"/>
        <v>0</v>
      </c>
      <c r="H586" s="141">
        <f t="shared" si="133"/>
        <v>0</v>
      </c>
      <c r="I586" s="141">
        <f t="shared" si="133"/>
        <v>0</v>
      </c>
      <c r="J586" s="141">
        <f t="shared" si="133"/>
        <v>0</v>
      </c>
      <c r="K586" s="141">
        <f t="shared" si="133"/>
        <v>0</v>
      </c>
    </row>
    <row r="587" spans="1:11">
      <c r="A587" s="143"/>
      <c r="B587" s="92" t="s">
        <v>51</v>
      </c>
      <c r="C587" s="93" t="s">
        <v>20</v>
      </c>
      <c r="D587" s="93" t="s">
        <v>16</v>
      </c>
      <c r="E587" s="93" t="s">
        <v>319</v>
      </c>
      <c r="F587" s="93" t="s">
        <v>50</v>
      </c>
      <c r="G587" s="140">
        <f t="shared" si="125"/>
        <v>0</v>
      </c>
      <c r="H587" s="141">
        <f>'приложение 8.2.'!I1190</f>
        <v>0</v>
      </c>
      <c r="I587" s="141">
        <f>'приложение 8.2.'!J1190</f>
        <v>0</v>
      </c>
      <c r="J587" s="141">
        <f>'приложение 8.2.'!K1190</f>
        <v>0</v>
      </c>
      <c r="K587" s="141">
        <f>'приложение 8.2.'!L1190</f>
        <v>0</v>
      </c>
    </row>
    <row r="588" spans="1:11" ht="25.5">
      <c r="A588" s="143"/>
      <c r="B588" s="92" t="s">
        <v>217</v>
      </c>
      <c r="C588" s="93" t="s">
        <v>20</v>
      </c>
      <c r="D588" s="93" t="s">
        <v>16</v>
      </c>
      <c r="E588" s="93" t="s">
        <v>544</v>
      </c>
      <c r="F588" s="93"/>
      <c r="G588" s="303">
        <f>SUM(H588:K588)</f>
        <v>156</v>
      </c>
      <c r="H588" s="304">
        <f>H589+H591</f>
        <v>156</v>
      </c>
      <c r="I588" s="304">
        <f>I589+I591</f>
        <v>0</v>
      </c>
      <c r="J588" s="304">
        <f>J589+J591</f>
        <v>0</v>
      </c>
      <c r="K588" s="304">
        <f>K589+K591</f>
        <v>0</v>
      </c>
    </row>
    <row r="589" spans="1:11" s="136" customFormat="1" ht="41.25" customHeight="1">
      <c r="A589" s="134"/>
      <c r="B589" s="92" t="s">
        <v>86</v>
      </c>
      <c r="C589" s="101" t="s">
        <v>20</v>
      </c>
      <c r="D589" s="101" t="s">
        <v>14</v>
      </c>
      <c r="E589" s="101" t="s">
        <v>544</v>
      </c>
      <c r="F589" s="101" t="s">
        <v>57</v>
      </c>
      <c r="G589" s="131">
        <f>H589+I589+J589+K589</f>
        <v>-150</v>
      </c>
      <c r="H589" s="132">
        <f>H590</f>
        <v>-150</v>
      </c>
      <c r="I589" s="132">
        <f>I590</f>
        <v>0</v>
      </c>
      <c r="J589" s="132">
        <f>J590</f>
        <v>0</v>
      </c>
      <c r="K589" s="132">
        <f>K590</f>
        <v>0</v>
      </c>
    </row>
    <row r="590" spans="1:11" s="136" customFormat="1" ht="44.25" customHeight="1">
      <c r="A590" s="134"/>
      <c r="B590" s="100" t="s">
        <v>111</v>
      </c>
      <c r="C590" s="101" t="s">
        <v>20</v>
      </c>
      <c r="D590" s="101" t="s">
        <v>14</v>
      </c>
      <c r="E590" s="101" t="s">
        <v>544</v>
      </c>
      <c r="F590" s="101" t="s">
        <v>59</v>
      </c>
      <c r="G590" s="131">
        <f>H590+I590+J590+K590</f>
        <v>-150</v>
      </c>
      <c r="H590" s="132">
        <f>'приложение 8.2.'!I1142+'приложение 8.2.'!I722</f>
        <v>-150</v>
      </c>
      <c r="I590" s="132">
        <f>'приложение 8.2.'!J1142+'приложение 8.2.'!J722</f>
        <v>0</v>
      </c>
      <c r="J590" s="132">
        <f>'приложение 8.2.'!K1142+'приложение 8.2.'!K722</f>
        <v>0</v>
      </c>
      <c r="K590" s="132">
        <f>'приложение 8.2.'!L1142+'приложение 8.2.'!L722</f>
        <v>0</v>
      </c>
    </row>
    <row r="591" spans="1:11" ht="51">
      <c r="A591" s="143"/>
      <c r="B591" s="92" t="s">
        <v>88</v>
      </c>
      <c r="C591" s="93" t="s">
        <v>20</v>
      </c>
      <c r="D591" s="93" t="s">
        <v>16</v>
      </c>
      <c r="E591" s="93" t="s">
        <v>544</v>
      </c>
      <c r="F591" s="93" t="s">
        <v>49</v>
      </c>
      <c r="G591" s="303">
        <f>H591+I591+J591+K591</f>
        <v>306</v>
      </c>
      <c r="H591" s="304">
        <f>H592</f>
        <v>306</v>
      </c>
      <c r="I591" s="304">
        <f>I592</f>
        <v>0</v>
      </c>
      <c r="J591" s="304">
        <f>J592</f>
        <v>0</v>
      </c>
      <c r="K591" s="304">
        <f>K592</f>
        <v>0</v>
      </c>
    </row>
    <row r="592" spans="1:11">
      <c r="A592" s="143"/>
      <c r="B592" s="92" t="s">
        <v>51</v>
      </c>
      <c r="C592" s="93" t="s">
        <v>20</v>
      </c>
      <c r="D592" s="93" t="s">
        <v>16</v>
      </c>
      <c r="E592" s="93" t="s">
        <v>544</v>
      </c>
      <c r="F592" s="93" t="s">
        <v>50</v>
      </c>
      <c r="G592" s="303">
        <f>H592+I592+J592+K592</f>
        <v>306</v>
      </c>
      <c r="H592" s="304">
        <f>'приложение 8.2.'!I1195</f>
        <v>306</v>
      </c>
      <c r="I592" s="304">
        <f>'приложение 8.2.'!J1195</f>
        <v>0</v>
      </c>
      <c r="J592" s="304">
        <f>'приложение 8.2.'!K1195</f>
        <v>0</v>
      </c>
      <c r="K592" s="304">
        <f>'приложение 8.2.'!L1195</f>
        <v>0</v>
      </c>
    </row>
    <row r="593" spans="1:13" ht="38.25">
      <c r="A593" s="294"/>
      <c r="B593" s="145" t="s">
        <v>633</v>
      </c>
      <c r="C593" s="2" t="s">
        <v>20</v>
      </c>
      <c r="D593" s="2" t="s">
        <v>16</v>
      </c>
      <c r="E593" s="2" t="s">
        <v>634</v>
      </c>
      <c r="F593" s="2"/>
      <c r="G593" s="154">
        <f>SUM(H593:K593)</f>
        <v>38</v>
      </c>
      <c r="H593" s="156">
        <f>H595</f>
        <v>0</v>
      </c>
      <c r="I593" s="156">
        <f>I595</f>
        <v>0</v>
      </c>
      <c r="J593" s="156">
        <f>J595</f>
        <v>0</v>
      </c>
      <c r="K593" s="156">
        <f>K595</f>
        <v>38</v>
      </c>
    </row>
    <row r="594" spans="1:13" ht="51">
      <c r="A594" s="294"/>
      <c r="B594" s="157" t="s">
        <v>88</v>
      </c>
      <c r="C594" s="2" t="s">
        <v>20</v>
      </c>
      <c r="D594" s="2" t="s">
        <v>16</v>
      </c>
      <c r="E594" s="2" t="s">
        <v>634</v>
      </c>
      <c r="F594" s="2" t="s">
        <v>49</v>
      </c>
      <c r="G594" s="154">
        <f>H594+I594+J594+K594</f>
        <v>38</v>
      </c>
      <c r="H594" s="156">
        <f>H595</f>
        <v>0</v>
      </c>
      <c r="I594" s="156">
        <f>I595</f>
        <v>0</v>
      </c>
      <c r="J594" s="156">
        <f>J595</f>
        <v>0</v>
      </c>
      <c r="K594" s="156">
        <f>K595</f>
        <v>38</v>
      </c>
    </row>
    <row r="595" spans="1:13">
      <c r="A595" s="294"/>
      <c r="B595" s="1" t="s">
        <v>51</v>
      </c>
      <c r="C595" s="2" t="s">
        <v>20</v>
      </c>
      <c r="D595" s="2" t="s">
        <v>16</v>
      </c>
      <c r="E595" s="2" t="s">
        <v>634</v>
      </c>
      <c r="F595" s="2" t="s">
        <v>50</v>
      </c>
      <c r="G595" s="154">
        <f>H595+I595+J595+K595</f>
        <v>38</v>
      </c>
      <c r="H595" s="156">
        <f>I596</f>
        <v>0</v>
      </c>
      <c r="I595" s="156">
        <f>J596</f>
        <v>0</v>
      </c>
      <c r="J595" s="156">
        <f>K596</f>
        <v>0</v>
      </c>
      <c r="K595" s="156">
        <f>'приложение 8.2.'!L1200</f>
        <v>38</v>
      </c>
    </row>
    <row r="596" spans="1:13" s="137" customFormat="1" ht="38.25">
      <c r="A596" s="138"/>
      <c r="B596" s="92" t="s">
        <v>94</v>
      </c>
      <c r="C596" s="93" t="s">
        <v>20</v>
      </c>
      <c r="D596" s="93" t="s">
        <v>16</v>
      </c>
      <c r="E596" s="93" t="s">
        <v>229</v>
      </c>
      <c r="F596" s="93"/>
      <c r="G596" s="303">
        <f>H596+I596+J596+K596</f>
        <v>861.1</v>
      </c>
      <c r="H596" s="304">
        <f>H597</f>
        <v>861.1</v>
      </c>
      <c r="I596" s="304">
        <f>I597</f>
        <v>0</v>
      </c>
      <c r="J596" s="304">
        <f>J597</f>
        <v>0</v>
      </c>
      <c r="K596" s="304">
        <f>K597</f>
        <v>0</v>
      </c>
      <c r="L596" s="142"/>
      <c r="M596" s="217"/>
    </row>
    <row r="597" spans="1:13" s="136" customFormat="1" ht="54.75" customHeight="1">
      <c r="A597" s="138"/>
      <c r="B597" s="92" t="s">
        <v>230</v>
      </c>
      <c r="C597" s="93" t="s">
        <v>20</v>
      </c>
      <c r="D597" s="93" t="s">
        <v>16</v>
      </c>
      <c r="E597" s="93" t="s">
        <v>231</v>
      </c>
      <c r="F597" s="93"/>
      <c r="G597" s="303">
        <f>SUM(H597:K597)</f>
        <v>861.1</v>
      </c>
      <c r="H597" s="304">
        <f>H598+H613+H620+H624</f>
        <v>861.1</v>
      </c>
      <c r="I597" s="304">
        <f>I598+I613+I620+I624</f>
        <v>0</v>
      </c>
      <c r="J597" s="304">
        <f>J598+J613+J620+J624</f>
        <v>0</v>
      </c>
      <c r="K597" s="304">
        <f>K598+K613+K620+K624</f>
        <v>0</v>
      </c>
      <c r="L597" s="142"/>
    </row>
    <row r="598" spans="1:13" s="136" customFormat="1" ht="22.5" customHeight="1">
      <c r="A598" s="138"/>
      <c r="B598" s="92" t="s">
        <v>232</v>
      </c>
      <c r="C598" s="93" t="s">
        <v>20</v>
      </c>
      <c r="D598" s="93" t="s">
        <v>16</v>
      </c>
      <c r="E598" s="93" t="s">
        <v>233</v>
      </c>
      <c r="F598" s="93"/>
      <c r="G598" s="303">
        <f>SUM(H598:K598)</f>
        <v>861.1</v>
      </c>
      <c r="H598" s="304">
        <f>H599+H604+H607+H610</f>
        <v>861.1</v>
      </c>
      <c r="I598" s="304">
        <f>I604+I607+I610</f>
        <v>0</v>
      </c>
      <c r="J598" s="304">
        <f>J604+J607+J610</f>
        <v>0</v>
      </c>
      <c r="K598" s="304">
        <f>K604+K607+K610</f>
        <v>0</v>
      </c>
      <c r="L598" s="142"/>
    </row>
    <row r="599" spans="1:13" ht="25.5">
      <c r="A599" s="129"/>
      <c r="B599" s="100" t="s">
        <v>539</v>
      </c>
      <c r="C599" s="101" t="s">
        <v>20</v>
      </c>
      <c r="D599" s="101" t="s">
        <v>16</v>
      </c>
      <c r="E599" s="101" t="s">
        <v>594</v>
      </c>
      <c r="F599" s="101"/>
      <c r="G599" s="155">
        <f>SUM(H599:K599)</f>
        <v>861.1</v>
      </c>
      <c r="H599" s="156">
        <f>H600+H602</f>
        <v>861.1</v>
      </c>
      <c r="I599" s="156">
        <f>I600+I602</f>
        <v>0</v>
      </c>
      <c r="J599" s="156">
        <f>J600+J602</f>
        <v>0</v>
      </c>
      <c r="K599" s="156">
        <f>K600+K602</f>
        <v>0</v>
      </c>
      <c r="L599" s="137"/>
    </row>
    <row r="600" spans="1:13" s="136" customFormat="1" ht="22.5" customHeight="1">
      <c r="A600" s="134"/>
      <c r="B600" s="100" t="s">
        <v>86</v>
      </c>
      <c r="C600" s="101" t="s">
        <v>20</v>
      </c>
      <c r="D600" s="101" t="s">
        <v>16</v>
      </c>
      <c r="E600" s="101" t="s">
        <v>594</v>
      </c>
      <c r="F600" s="130" t="s">
        <v>57</v>
      </c>
      <c r="G600" s="155">
        <f>H600+I600+J600+K600</f>
        <v>861.1</v>
      </c>
      <c r="H600" s="156">
        <f>H601</f>
        <v>861.1</v>
      </c>
      <c r="I600" s="156">
        <f>I601</f>
        <v>0</v>
      </c>
      <c r="J600" s="156">
        <f>J601</f>
        <v>0</v>
      </c>
      <c r="K600" s="156">
        <f>K601</f>
        <v>0</v>
      </c>
    </row>
    <row r="601" spans="1:13" s="136" customFormat="1" ht="38.25">
      <c r="A601" s="134"/>
      <c r="B601" s="205" t="s">
        <v>111</v>
      </c>
      <c r="C601" s="101" t="s">
        <v>20</v>
      </c>
      <c r="D601" s="101" t="s">
        <v>16</v>
      </c>
      <c r="E601" s="101" t="s">
        <v>594</v>
      </c>
      <c r="F601" s="130" t="s">
        <v>59</v>
      </c>
      <c r="G601" s="155">
        <f>H601+I601+J601+K601</f>
        <v>861.1</v>
      </c>
      <c r="H601" s="156">
        <f>'приложение 8.2.'!I729</f>
        <v>861.1</v>
      </c>
      <c r="I601" s="156">
        <f>'приложение 8.2.'!J729</f>
        <v>0</v>
      </c>
      <c r="J601" s="156">
        <f>'приложение 8.2.'!K729</f>
        <v>0</v>
      </c>
      <c r="K601" s="156">
        <f>'приложение 8.2.'!L729</f>
        <v>0</v>
      </c>
    </row>
    <row r="602" spans="1:13" ht="51">
      <c r="A602" s="134"/>
      <c r="B602" s="100" t="s">
        <v>88</v>
      </c>
      <c r="C602" s="101" t="s">
        <v>20</v>
      </c>
      <c r="D602" s="101" t="s">
        <v>16</v>
      </c>
      <c r="E602" s="101" t="s">
        <v>594</v>
      </c>
      <c r="F602" s="101" t="s">
        <v>49</v>
      </c>
      <c r="G602" s="131">
        <f>H602+I602+J602+K602</f>
        <v>0</v>
      </c>
      <c r="H602" s="132">
        <f>H603</f>
        <v>0</v>
      </c>
      <c r="I602" s="132">
        <f>I603</f>
        <v>0</v>
      </c>
      <c r="J602" s="132">
        <f>J603</f>
        <v>0</v>
      </c>
      <c r="K602" s="132">
        <f>K603</f>
        <v>0</v>
      </c>
      <c r="L602" s="136"/>
    </row>
    <row r="603" spans="1:13">
      <c r="A603" s="134"/>
      <c r="B603" s="100" t="s">
        <v>51</v>
      </c>
      <c r="C603" s="101" t="s">
        <v>20</v>
      </c>
      <c r="D603" s="101" t="s">
        <v>16</v>
      </c>
      <c r="E603" s="101" t="s">
        <v>594</v>
      </c>
      <c r="F603" s="101" t="s">
        <v>50</v>
      </c>
      <c r="G603" s="131">
        <f>H603+I603+J603+K603</f>
        <v>0</v>
      </c>
      <c r="H603" s="132">
        <f>'приложение 8.2.'!I732</f>
        <v>0</v>
      </c>
      <c r="I603" s="132">
        <f>'приложение 8.2.'!J732</f>
        <v>0</v>
      </c>
      <c r="J603" s="132">
        <f>'приложение 8.2.'!K732</f>
        <v>0</v>
      </c>
      <c r="K603" s="132">
        <f>'приложение 8.2.'!L732</f>
        <v>0</v>
      </c>
      <c r="L603" s="136"/>
    </row>
    <row r="604" spans="1:13" ht="163.5" customHeight="1">
      <c r="A604" s="138"/>
      <c r="B604" s="92" t="s">
        <v>492</v>
      </c>
      <c r="C604" s="93" t="s">
        <v>20</v>
      </c>
      <c r="D604" s="93" t="s">
        <v>16</v>
      </c>
      <c r="E604" s="93" t="s">
        <v>234</v>
      </c>
      <c r="F604" s="93"/>
      <c r="G604" s="140">
        <f>SUM(H604:K604)</f>
        <v>0</v>
      </c>
      <c r="H604" s="141">
        <f t="shared" ref="H604:K605" si="134">H605</f>
        <v>0</v>
      </c>
      <c r="I604" s="141">
        <f t="shared" si="134"/>
        <v>0</v>
      </c>
      <c r="J604" s="141">
        <f t="shared" si="134"/>
        <v>0</v>
      </c>
      <c r="K604" s="141">
        <f t="shared" si="134"/>
        <v>0</v>
      </c>
    </row>
    <row r="605" spans="1:13" ht="51">
      <c r="A605" s="143"/>
      <c r="B605" s="92" t="s">
        <v>88</v>
      </c>
      <c r="C605" s="93" t="s">
        <v>20</v>
      </c>
      <c r="D605" s="93" t="s">
        <v>16</v>
      </c>
      <c r="E605" s="93" t="s">
        <v>234</v>
      </c>
      <c r="F605" s="93" t="s">
        <v>49</v>
      </c>
      <c r="G605" s="140">
        <f>H605+I605+J605+K605</f>
        <v>0</v>
      </c>
      <c r="H605" s="141">
        <f t="shared" si="134"/>
        <v>0</v>
      </c>
      <c r="I605" s="141">
        <f t="shared" si="134"/>
        <v>0</v>
      </c>
      <c r="J605" s="141">
        <f t="shared" si="134"/>
        <v>0</v>
      </c>
      <c r="K605" s="141">
        <f t="shared" si="134"/>
        <v>0</v>
      </c>
    </row>
    <row r="606" spans="1:13">
      <c r="A606" s="143"/>
      <c r="B606" s="92" t="s">
        <v>51</v>
      </c>
      <c r="C606" s="93" t="s">
        <v>20</v>
      </c>
      <c r="D606" s="93" t="s">
        <v>16</v>
      </c>
      <c r="E606" s="93" t="s">
        <v>234</v>
      </c>
      <c r="F606" s="93" t="s">
        <v>50</v>
      </c>
      <c r="G606" s="140">
        <f>H606+I606+J606+K606</f>
        <v>0</v>
      </c>
      <c r="H606" s="141">
        <f>'приложение 8.2.'!I736</f>
        <v>0</v>
      </c>
      <c r="I606" s="141">
        <f>'приложение 8.2.'!J736</f>
        <v>0</v>
      </c>
      <c r="J606" s="141">
        <f>'приложение 8.2.'!K736</f>
        <v>0</v>
      </c>
      <c r="K606" s="141">
        <f>'приложение 8.2.'!L736</f>
        <v>0</v>
      </c>
    </row>
    <row r="607" spans="1:13" s="219" customFormat="1" ht="57" customHeight="1">
      <c r="A607" s="138"/>
      <c r="B607" s="92" t="s">
        <v>493</v>
      </c>
      <c r="C607" s="93" t="s">
        <v>20</v>
      </c>
      <c r="D607" s="93" t="s">
        <v>16</v>
      </c>
      <c r="E607" s="93" t="s">
        <v>235</v>
      </c>
      <c r="F607" s="93"/>
      <c r="G607" s="140">
        <f>SUM(H607:K607)</f>
        <v>0</v>
      </c>
      <c r="H607" s="141">
        <f t="shared" ref="H607:K608" si="135">H608</f>
        <v>0</v>
      </c>
      <c r="I607" s="141">
        <f t="shared" si="135"/>
        <v>0</v>
      </c>
      <c r="J607" s="141">
        <f t="shared" si="135"/>
        <v>0</v>
      </c>
      <c r="K607" s="141">
        <f t="shared" si="135"/>
        <v>0</v>
      </c>
      <c r="L607" s="142"/>
    </row>
    <row r="608" spans="1:13" s="210" customFormat="1" ht="51">
      <c r="A608" s="143"/>
      <c r="B608" s="92" t="s">
        <v>88</v>
      </c>
      <c r="C608" s="93" t="s">
        <v>20</v>
      </c>
      <c r="D608" s="93" t="s">
        <v>16</v>
      </c>
      <c r="E608" s="93" t="s">
        <v>235</v>
      </c>
      <c r="F608" s="93" t="s">
        <v>49</v>
      </c>
      <c r="G608" s="140">
        <f>H608+I608+J608+K608</f>
        <v>0</v>
      </c>
      <c r="H608" s="141">
        <f t="shared" si="135"/>
        <v>0</v>
      </c>
      <c r="I608" s="141">
        <f t="shared" si="135"/>
        <v>0</v>
      </c>
      <c r="J608" s="141">
        <f t="shared" si="135"/>
        <v>0</v>
      </c>
      <c r="K608" s="141">
        <f t="shared" si="135"/>
        <v>0</v>
      </c>
      <c r="L608" s="142"/>
    </row>
    <row r="609" spans="1:12" s="210" customFormat="1">
      <c r="A609" s="143"/>
      <c r="B609" s="92" t="s">
        <v>51</v>
      </c>
      <c r="C609" s="93" t="s">
        <v>20</v>
      </c>
      <c r="D609" s="93" t="s">
        <v>16</v>
      </c>
      <c r="E609" s="93" t="s">
        <v>235</v>
      </c>
      <c r="F609" s="93" t="s">
        <v>50</v>
      </c>
      <c r="G609" s="140">
        <f>H609+I609+J609+K609</f>
        <v>0</v>
      </c>
      <c r="H609" s="141">
        <f>'приложение 8.2.'!I741</f>
        <v>0</v>
      </c>
      <c r="I609" s="141">
        <f>'приложение 8.2.'!J741</f>
        <v>0</v>
      </c>
      <c r="J609" s="141">
        <f>'приложение 8.2.'!K741</f>
        <v>0</v>
      </c>
      <c r="K609" s="141">
        <f>'приложение 8.2.'!L741</f>
        <v>0</v>
      </c>
      <c r="L609" s="142"/>
    </row>
    <row r="610" spans="1:12" ht="63.75">
      <c r="A610" s="208"/>
      <c r="B610" s="210" t="s">
        <v>588</v>
      </c>
      <c r="C610" s="218" t="s">
        <v>20</v>
      </c>
      <c r="D610" s="218" t="s">
        <v>16</v>
      </c>
      <c r="E610" s="218" t="s">
        <v>592</v>
      </c>
      <c r="F610" s="130"/>
      <c r="G610" s="280">
        <f>SUM(H610:K610)</f>
        <v>0</v>
      </c>
      <c r="H610" s="283">
        <f t="shared" ref="H610:K611" si="136">H611</f>
        <v>0</v>
      </c>
      <c r="I610" s="283">
        <f t="shared" si="136"/>
        <v>0</v>
      </c>
      <c r="J610" s="283">
        <f t="shared" si="136"/>
        <v>0</v>
      </c>
      <c r="K610" s="283">
        <f t="shared" si="136"/>
        <v>0</v>
      </c>
      <c r="L610" s="219"/>
    </row>
    <row r="611" spans="1:12" ht="51">
      <c r="A611" s="208"/>
      <c r="B611" s="205" t="s">
        <v>224</v>
      </c>
      <c r="C611" s="218" t="s">
        <v>20</v>
      </c>
      <c r="D611" s="218" t="s">
        <v>16</v>
      </c>
      <c r="E611" s="218" t="s">
        <v>592</v>
      </c>
      <c r="F611" s="130" t="s">
        <v>49</v>
      </c>
      <c r="G611" s="280">
        <f>G612</f>
        <v>0</v>
      </c>
      <c r="H611" s="268">
        <f t="shared" si="136"/>
        <v>0</v>
      </c>
      <c r="I611" s="268">
        <f t="shared" si="136"/>
        <v>0</v>
      </c>
      <c r="J611" s="268">
        <f t="shared" si="136"/>
        <v>0</v>
      </c>
      <c r="K611" s="268">
        <f t="shared" si="136"/>
        <v>0</v>
      </c>
      <c r="L611" s="210"/>
    </row>
    <row r="612" spans="1:12">
      <c r="A612" s="208"/>
      <c r="B612" s="205" t="s">
        <v>51</v>
      </c>
      <c r="C612" s="218" t="s">
        <v>20</v>
      </c>
      <c r="D612" s="218" t="s">
        <v>16</v>
      </c>
      <c r="E612" s="218" t="s">
        <v>592</v>
      </c>
      <c r="F612" s="130" t="s">
        <v>50</v>
      </c>
      <c r="G612" s="280">
        <f>H612+I612+J612+K612</f>
        <v>0</v>
      </c>
      <c r="H612" s="268">
        <f>'приложение 8.2.'!I746</f>
        <v>0</v>
      </c>
      <c r="I612" s="268">
        <f>'приложение 8.2.'!J746</f>
        <v>0</v>
      </c>
      <c r="J612" s="268">
        <f>'приложение 8.2.'!K746</f>
        <v>0</v>
      </c>
      <c r="K612" s="268">
        <f>'приложение 8.2.'!L746</f>
        <v>0</v>
      </c>
      <c r="L612" s="210"/>
    </row>
    <row r="613" spans="1:12" ht="38.25">
      <c r="A613" s="143"/>
      <c r="B613" s="92" t="s">
        <v>236</v>
      </c>
      <c r="C613" s="93" t="s">
        <v>20</v>
      </c>
      <c r="D613" s="93" t="s">
        <v>16</v>
      </c>
      <c r="E613" s="93" t="s">
        <v>237</v>
      </c>
      <c r="F613" s="93"/>
      <c r="G613" s="140">
        <f>SUM(H613:K613)</f>
        <v>0</v>
      </c>
      <c r="H613" s="141">
        <f>H614+H617</f>
        <v>0</v>
      </c>
      <c r="I613" s="141">
        <f>I614+I617</f>
        <v>0</v>
      </c>
      <c r="J613" s="141">
        <f>J614+J617</f>
        <v>0</v>
      </c>
      <c r="K613" s="141">
        <f>K614+K617</f>
        <v>0</v>
      </c>
    </row>
    <row r="614" spans="1:12" ht="38.25">
      <c r="A614" s="203"/>
      <c r="B614" s="200" t="s">
        <v>200</v>
      </c>
      <c r="C614" s="93" t="s">
        <v>20</v>
      </c>
      <c r="D614" s="93" t="s">
        <v>16</v>
      </c>
      <c r="E614" s="93" t="s">
        <v>238</v>
      </c>
      <c r="F614" s="139"/>
      <c r="G614" s="285">
        <f>H614+I614+J614+K614</f>
        <v>0</v>
      </c>
      <c r="H614" s="286">
        <f>H615</f>
        <v>0</v>
      </c>
      <c r="I614" s="286">
        <f t="shared" ref="I614:K615" si="137">I615</f>
        <v>0</v>
      </c>
      <c r="J614" s="286">
        <f t="shared" si="137"/>
        <v>0</v>
      </c>
      <c r="K614" s="286">
        <f t="shared" si="137"/>
        <v>0</v>
      </c>
    </row>
    <row r="615" spans="1:12" ht="51">
      <c r="A615" s="202"/>
      <c r="B615" s="200" t="s">
        <v>88</v>
      </c>
      <c r="C615" s="93" t="s">
        <v>20</v>
      </c>
      <c r="D615" s="93" t="s">
        <v>16</v>
      </c>
      <c r="E615" s="93" t="s">
        <v>238</v>
      </c>
      <c r="F615" s="139" t="s">
        <v>49</v>
      </c>
      <c r="G615" s="285">
        <f>H615+I615+J615+K615</f>
        <v>0</v>
      </c>
      <c r="H615" s="286">
        <f>H616</f>
        <v>0</v>
      </c>
      <c r="I615" s="286">
        <f t="shared" si="137"/>
        <v>0</v>
      </c>
      <c r="J615" s="286">
        <f t="shared" si="137"/>
        <v>0</v>
      </c>
      <c r="K615" s="286">
        <f t="shared" si="137"/>
        <v>0</v>
      </c>
    </row>
    <row r="616" spans="1:12">
      <c r="A616" s="202"/>
      <c r="B616" s="200" t="s">
        <v>51</v>
      </c>
      <c r="C616" s="93" t="s">
        <v>20</v>
      </c>
      <c r="D616" s="93" t="s">
        <v>16</v>
      </c>
      <c r="E616" s="93" t="s">
        <v>238</v>
      </c>
      <c r="F616" s="139" t="s">
        <v>50</v>
      </c>
      <c r="G616" s="285">
        <f>H616+I616+J616+K616</f>
        <v>0</v>
      </c>
      <c r="H616" s="286">
        <f>'приложение 8.2.'!I751</f>
        <v>0</v>
      </c>
      <c r="I616" s="286">
        <f>'приложение 8.2.'!J751</f>
        <v>0</v>
      </c>
      <c r="J616" s="286">
        <f>'приложение 8.2.'!K751</f>
        <v>0</v>
      </c>
      <c r="K616" s="286">
        <f>'приложение 8.2.'!L751</f>
        <v>0</v>
      </c>
    </row>
    <row r="617" spans="1:12" ht="318.75">
      <c r="A617" s="143"/>
      <c r="B617" s="82" t="s">
        <v>494</v>
      </c>
      <c r="C617" s="93" t="s">
        <v>240</v>
      </c>
      <c r="D617" s="93" t="s">
        <v>16</v>
      </c>
      <c r="E617" s="93" t="s">
        <v>239</v>
      </c>
      <c r="F617" s="93"/>
      <c r="G617" s="140">
        <f>SUM(H617:K617)</f>
        <v>0</v>
      </c>
      <c r="H617" s="141">
        <f>H618</f>
        <v>0</v>
      </c>
      <c r="I617" s="141">
        <f t="shared" ref="I617:K618" si="138">I618</f>
        <v>0</v>
      </c>
      <c r="J617" s="141">
        <f t="shared" si="138"/>
        <v>0</v>
      </c>
      <c r="K617" s="141">
        <f t="shared" si="138"/>
        <v>0</v>
      </c>
    </row>
    <row r="618" spans="1:12" ht="51">
      <c r="A618" s="202"/>
      <c r="B618" s="200" t="s">
        <v>88</v>
      </c>
      <c r="C618" s="93" t="s">
        <v>20</v>
      </c>
      <c r="D618" s="93" t="s">
        <v>16</v>
      </c>
      <c r="E618" s="93" t="s">
        <v>239</v>
      </c>
      <c r="F618" s="139" t="s">
        <v>49</v>
      </c>
      <c r="G618" s="285">
        <f t="shared" ref="G618:G627" si="139">H618+I618+J618+K618</f>
        <v>0</v>
      </c>
      <c r="H618" s="286">
        <f>H619</f>
        <v>0</v>
      </c>
      <c r="I618" s="286">
        <f t="shared" si="138"/>
        <v>0</v>
      </c>
      <c r="J618" s="286">
        <f t="shared" si="138"/>
        <v>0</v>
      </c>
      <c r="K618" s="286">
        <f t="shared" si="138"/>
        <v>0</v>
      </c>
    </row>
    <row r="619" spans="1:12">
      <c r="A619" s="202"/>
      <c r="B619" s="200" t="s">
        <v>51</v>
      </c>
      <c r="C619" s="93" t="s">
        <v>20</v>
      </c>
      <c r="D619" s="93" t="s">
        <v>16</v>
      </c>
      <c r="E619" s="93" t="s">
        <v>239</v>
      </c>
      <c r="F619" s="139" t="s">
        <v>50</v>
      </c>
      <c r="G619" s="285">
        <f t="shared" si="139"/>
        <v>0</v>
      </c>
      <c r="H619" s="286">
        <f>'приложение 8.2.'!I755</f>
        <v>0</v>
      </c>
      <c r="I619" s="286">
        <f>'приложение 8.2.'!J755</f>
        <v>0</v>
      </c>
      <c r="J619" s="286">
        <f>'приложение 8.2.'!K755</f>
        <v>0</v>
      </c>
      <c r="K619" s="286">
        <f>'приложение 8.2.'!L755</f>
        <v>0</v>
      </c>
    </row>
    <row r="620" spans="1:12" ht="38.25">
      <c r="A620" s="207"/>
      <c r="B620" s="200" t="s">
        <v>406</v>
      </c>
      <c r="C620" s="93" t="s">
        <v>20</v>
      </c>
      <c r="D620" s="93" t="s">
        <v>16</v>
      </c>
      <c r="E620" s="93" t="s">
        <v>407</v>
      </c>
      <c r="F620" s="139"/>
      <c r="G620" s="140">
        <f t="shared" si="139"/>
        <v>0</v>
      </c>
      <c r="H620" s="286">
        <f>H621</f>
        <v>0</v>
      </c>
      <c r="I620" s="286">
        <f t="shared" ref="I620:K622" si="140">I621</f>
        <v>0</v>
      </c>
      <c r="J620" s="286">
        <f t="shared" si="140"/>
        <v>0</v>
      </c>
      <c r="K620" s="286">
        <f t="shared" si="140"/>
        <v>0</v>
      </c>
    </row>
    <row r="621" spans="1:12" ht="25.5">
      <c r="A621" s="207"/>
      <c r="B621" s="92" t="s">
        <v>217</v>
      </c>
      <c r="C621" s="93" t="s">
        <v>20</v>
      </c>
      <c r="D621" s="93" t="s">
        <v>16</v>
      </c>
      <c r="E621" s="93" t="s">
        <v>567</v>
      </c>
      <c r="F621" s="139"/>
      <c r="G621" s="140">
        <f t="shared" si="139"/>
        <v>0</v>
      </c>
      <c r="H621" s="286">
        <f>H622</f>
        <v>0</v>
      </c>
      <c r="I621" s="286">
        <f t="shared" si="140"/>
        <v>0</v>
      </c>
      <c r="J621" s="286">
        <f t="shared" si="140"/>
        <v>0</v>
      </c>
      <c r="K621" s="286">
        <f t="shared" si="140"/>
        <v>0</v>
      </c>
    </row>
    <row r="622" spans="1:12" ht="51">
      <c r="A622" s="143"/>
      <c r="B622" s="92" t="s">
        <v>88</v>
      </c>
      <c r="C622" s="93" t="s">
        <v>20</v>
      </c>
      <c r="D622" s="93" t="s">
        <v>16</v>
      </c>
      <c r="E622" s="93" t="s">
        <v>567</v>
      </c>
      <c r="F622" s="93" t="s">
        <v>49</v>
      </c>
      <c r="G622" s="140">
        <f t="shared" si="139"/>
        <v>0</v>
      </c>
      <c r="H622" s="141">
        <f>H623</f>
        <v>0</v>
      </c>
      <c r="I622" s="141">
        <f t="shared" si="140"/>
        <v>0</v>
      </c>
      <c r="J622" s="141">
        <f t="shared" si="140"/>
        <v>0</v>
      </c>
      <c r="K622" s="141">
        <f t="shared" si="140"/>
        <v>0</v>
      </c>
    </row>
    <row r="623" spans="1:12">
      <c r="A623" s="143"/>
      <c r="B623" s="92" t="s">
        <v>51</v>
      </c>
      <c r="C623" s="93" t="s">
        <v>20</v>
      </c>
      <c r="D623" s="93" t="s">
        <v>16</v>
      </c>
      <c r="E623" s="93" t="s">
        <v>567</v>
      </c>
      <c r="F623" s="93" t="s">
        <v>50</v>
      </c>
      <c r="G623" s="140">
        <f t="shared" si="139"/>
        <v>0</v>
      </c>
      <c r="H623" s="141">
        <f>'приложение 8.2.'!I760</f>
        <v>0</v>
      </c>
      <c r="I623" s="141">
        <f>'приложение 8.2.'!J760</f>
        <v>0</v>
      </c>
      <c r="J623" s="141">
        <f>'приложение 8.2.'!K760</f>
        <v>0</v>
      </c>
      <c r="K623" s="141">
        <f>'приложение 8.2.'!L760</f>
        <v>0</v>
      </c>
    </row>
    <row r="624" spans="1:12" ht="51">
      <c r="A624" s="207"/>
      <c r="B624" s="200" t="s">
        <v>408</v>
      </c>
      <c r="C624" s="93" t="s">
        <v>20</v>
      </c>
      <c r="D624" s="93" t="s">
        <v>16</v>
      </c>
      <c r="E624" s="93" t="s">
        <v>409</v>
      </c>
      <c r="F624" s="139"/>
      <c r="G624" s="140">
        <f t="shared" si="139"/>
        <v>0</v>
      </c>
      <c r="H624" s="286">
        <f>H625</f>
        <v>0</v>
      </c>
      <c r="I624" s="286">
        <f t="shared" ref="I624:K626" si="141">I625</f>
        <v>0</v>
      </c>
      <c r="J624" s="286">
        <f t="shared" si="141"/>
        <v>0</v>
      </c>
      <c r="K624" s="286">
        <f t="shared" si="141"/>
        <v>0</v>
      </c>
    </row>
    <row r="625" spans="1:12" ht="25.5">
      <c r="A625" s="207"/>
      <c r="B625" s="92" t="s">
        <v>217</v>
      </c>
      <c r="C625" s="93" t="s">
        <v>20</v>
      </c>
      <c r="D625" s="93" t="s">
        <v>16</v>
      </c>
      <c r="E625" s="93" t="s">
        <v>566</v>
      </c>
      <c r="F625" s="139"/>
      <c r="G625" s="140">
        <f t="shared" si="139"/>
        <v>0</v>
      </c>
      <c r="H625" s="286">
        <f>H626</f>
        <v>0</v>
      </c>
      <c r="I625" s="286">
        <f t="shared" si="141"/>
        <v>0</v>
      </c>
      <c r="J625" s="286">
        <f t="shared" si="141"/>
        <v>0</v>
      </c>
      <c r="K625" s="286">
        <f t="shared" si="141"/>
        <v>0</v>
      </c>
    </row>
    <row r="626" spans="1:12" ht="51">
      <c r="A626" s="143"/>
      <c r="B626" s="92" t="s">
        <v>88</v>
      </c>
      <c r="C626" s="93" t="s">
        <v>20</v>
      </c>
      <c r="D626" s="93" t="s">
        <v>16</v>
      </c>
      <c r="E626" s="93" t="s">
        <v>566</v>
      </c>
      <c r="F626" s="93" t="s">
        <v>49</v>
      </c>
      <c r="G626" s="140">
        <f t="shared" si="139"/>
        <v>0</v>
      </c>
      <c r="H626" s="141">
        <f>H627</f>
        <v>0</v>
      </c>
      <c r="I626" s="141">
        <f t="shared" si="141"/>
        <v>0</v>
      </c>
      <c r="J626" s="141">
        <f t="shared" si="141"/>
        <v>0</v>
      </c>
      <c r="K626" s="141">
        <f t="shared" si="141"/>
        <v>0</v>
      </c>
    </row>
    <row r="627" spans="1:12">
      <c r="A627" s="143"/>
      <c r="B627" s="92" t="s">
        <v>51</v>
      </c>
      <c r="C627" s="93" t="s">
        <v>20</v>
      </c>
      <c r="D627" s="93" t="s">
        <v>16</v>
      </c>
      <c r="E627" s="93" t="s">
        <v>566</v>
      </c>
      <c r="F627" s="93" t="s">
        <v>50</v>
      </c>
      <c r="G627" s="140">
        <f t="shared" si="139"/>
        <v>0</v>
      </c>
      <c r="H627" s="141">
        <f>'приложение 8.2.'!I765</f>
        <v>0</v>
      </c>
      <c r="I627" s="141">
        <f>'приложение 8.2.'!J765</f>
        <v>0</v>
      </c>
      <c r="J627" s="141">
        <f>'приложение 8.2.'!K765</f>
        <v>0</v>
      </c>
      <c r="K627" s="141">
        <f>'приложение 8.2.'!L765</f>
        <v>0</v>
      </c>
    </row>
    <row r="628" spans="1:12" ht="51">
      <c r="A628" s="138"/>
      <c r="B628" s="92" t="s">
        <v>516</v>
      </c>
      <c r="C628" s="93" t="s">
        <v>20</v>
      </c>
      <c r="D628" s="93" t="s">
        <v>16</v>
      </c>
      <c r="E628" s="93" t="s">
        <v>221</v>
      </c>
      <c r="F628" s="93"/>
      <c r="G628" s="140">
        <f>H628+I628+J628+K628</f>
        <v>0</v>
      </c>
      <c r="H628" s="141">
        <f>H629</f>
        <v>0</v>
      </c>
      <c r="I628" s="141">
        <f>I629</f>
        <v>0</v>
      </c>
      <c r="J628" s="141">
        <f>J629</f>
        <v>0</v>
      </c>
      <c r="K628" s="141">
        <f>K629</f>
        <v>0</v>
      </c>
    </row>
    <row r="629" spans="1:12" ht="38.25">
      <c r="A629" s="138"/>
      <c r="B629" s="92" t="s">
        <v>241</v>
      </c>
      <c r="C629" s="93" t="s">
        <v>20</v>
      </c>
      <c r="D629" s="93" t="s">
        <v>16</v>
      </c>
      <c r="E629" s="93" t="s">
        <v>223</v>
      </c>
      <c r="F629" s="93"/>
      <c r="G629" s="140">
        <f>SUM(H629:K629)</f>
        <v>0</v>
      </c>
      <c r="H629" s="141">
        <f>H630+H633+H636</f>
        <v>0</v>
      </c>
      <c r="I629" s="141">
        <f>I630+I633+I636</f>
        <v>0</v>
      </c>
      <c r="J629" s="141">
        <f>J630+J633+J636</f>
        <v>0</v>
      </c>
      <c r="K629" s="141">
        <f>K630+K633+K636</f>
        <v>0</v>
      </c>
    </row>
    <row r="630" spans="1:12" ht="38.25">
      <c r="A630" s="182"/>
      <c r="B630" s="92" t="s">
        <v>200</v>
      </c>
      <c r="C630" s="93" t="s">
        <v>20</v>
      </c>
      <c r="D630" s="93" t="s">
        <v>16</v>
      </c>
      <c r="E630" s="93" t="s">
        <v>242</v>
      </c>
      <c r="F630" s="93"/>
      <c r="G630" s="140">
        <f>H630+I630+J630+K630</f>
        <v>0</v>
      </c>
      <c r="H630" s="141">
        <f>H631</f>
        <v>0</v>
      </c>
      <c r="I630" s="141">
        <f t="shared" ref="I630:K631" si="142">I631</f>
        <v>0</v>
      </c>
      <c r="J630" s="141">
        <f t="shared" si="142"/>
        <v>0</v>
      </c>
      <c r="K630" s="141">
        <f t="shared" si="142"/>
        <v>0</v>
      </c>
    </row>
    <row r="631" spans="1:12" ht="51">
      <c r="A631" s="143"/>
      <c r="B631" s="92" t="s">
        <v>88</v>
      </c>
      <c r="C631" s="93" t="s">
        <v>20</v>
      </c>
      <c r="D631" s="93" t="s">
        <v>16</v>
      </c>
      <c r="E631" s="93" t="s">
        <v>242</v>
      </c>
      <c r="F631" s="93" t="s">
        <v>49</v>
      </c>
      <c r="G631" s="140">
        <f>H631+I631+J631+K631</f>
        <v>0</v>
      </c>
      <c r="H631" s="141">
        <f>H632</f>
        <v>0</v>
      </c>
      <c r="I631" s="141">
        <f t="shared" si="142"/>
        <v>0</v>
      </c>
      <c r="J631" s="141">
        <f t="shared" si="142"/>
        <v>0</v>
      </c>
      <c r="K631" s="141">
        <f t="shared" si="142"/>
        <v>0</v>
      </c>
    </row>
    <row r="632" spans="1:12">
      <c r="A632" s="143"/>
      <c r="B632" s="92" t="s">
        <v>51</v>
      </c>
      <c r="C632" s="93" t="s">
        <v>20</v>
      </c>
      <c r="D632" s="93" t="s">
        <v>16</v>
      </c>
      <c r="E632" s="93" t="s">
        <v>242</v>
      </c>
      <c r="F632" s="93" t="s">
        <v>50</v>
      </c>
      <c r="G632" s="140">
        <f>H632+I632+J632+K632</f>
        <v>0</v>
      </c>
      <c r="H632" s="141">
        <f>'приложение 8.2.'!I771</f>
        <v>0</v>
      </c>
      <c r="I632" s="141">
        <f>'приложение 8.2.'!J771</f>
        <v>0</v>
      </c>
      <c r="J632" s="141">
        <f>'приложение 8.2.'!K771</f>
        <v>0</v>
      </c>
      <c r="K632" s="141">
        <f>'приложение 8.2.'!L771</f>
        <v>0</v>
      </c>
    </row>
    <row r="633" spans="1:12" s="219" customFormat="1" ht="57" customHeight="1">
      <c r="A633" s="143"/>
      <c r="B633" s="83" t="s">
        <v>494</v>
      </c>
      <c r="C633" s="93" t="s">
        <v>240</v>
      </c>
      <c r="D633" s="93" t="s">
        <v>16</v>
      </c>
      <c r="E633" s="93" t="s">
        <v>243</v>
      </c>
      <c r="F633" s="93"/>
      <c r="G633" s="140">
        <f>SUM(H633:K633)</f>
        <v>0</v>
      </c>
      <c r="H633" s="141">
        <f>H634</f>
        <v>0</v>
      </c>
      <c r="I633" s="141">
        <f t="shared" ref="I633:K634" si="143">I634</f>
        <v>0</v>
      </c>
      <c r="J633" s="141">
        <f t="shared" si="143"/>
        <v>0</v>
      </c>
      <c r="K633" s="141">
        <f t="shared" si="143"/>
        <v>0</v>
      </c>
      <c r="L633" s="142"/>
    </row>
    <row r="634" spans="1:12" s="210" customFormat="1" ht="51">
      <c r="A634" s="143"/>
      <c r="B634" s="92" t="s">
        <v>88</v>
      </c>
      <c r="C634" s="93" t="s">
        <v>20</v>
      </c>
      <c r="D634" s="93" t="s">
        <v>16</v>
      </c>
      <c r="E634" s="93" t="s">
        <v>243</v>
      </c>
      <c r="F634" s="93" t="s">
        <v>49</v>
      </c>
      <c r="G634" s="140">
        <f>H634+I634+J634+K634</f>
        <v>0</v>
      </c>
      <c r="H634" s="141">
        <f>H635</f>
        <v>0</v>
      </c>
      <c r="I634" s="141">
        <f t="shared" si="143"/>
        <v>0</v>
      </c>
      <c r="J634" s="141">
        <f t="shared" si="143"/>
        <v>0</v>
      </c>
      <c r="K634" s="141">
        <f t="shared" si="143"/>
        <v>0</v>
      </c>
      <c r="L634" s="142"/>
    </row>
    <row r="635" spans="1:12" s="210" customFormat="1">
      <c r="A635" s="143"/>
      <c r="B635" s="92" t="s">
        <v>51</v>
      </c>
      <c r="C635" s="93" t="s">
        <v>20</v>
      </c>
      <c r="D635" s="93" t="s">
        <v>16</v>
      </c>
      <c r="E635" s="93" t="s">
        <v>243</v>
      </c>
      <c r="F635" s="93" t="s">
        <v>50</v>
      </c>
      <c r="G635" s="140">
        <f>H635+I635+J635+K635</f>
        <v>0</v>
      </c>
      <c r="H635" s="141">
        <f>'приложение 8.2.'!I775</f>
        <v>0</v>
      </c>
      <c r="I635" s="141">
        <f>'приложение 8.2.'!J775</f>
        <v>0</v>
      </c>
      <c r="J635" s="141">
        <f>'приложение 8.2.'!K775</f>
        <v>0</v>
      </c>
      <c r="K635" s="141">
        <f>'приложение 8.2.'!L775</f>
        <v>0</v>
      </c>
      <c r="L635" s="142"/>
    </row>
    <row r="636" spans="1:12" ht="63.75">
      <c r="A636" s="208"/>
      <c r="B636" s="205" t="s">
        <v>588</v>
      </c>
      <c r="C636" s="218" t="s">
        <v>20</v>
      </c>
      <c r="D636" s="218" t="s">
        <v>16</v>
      </c>
      <c r="E636" s="218" t="s">
        <v>591</v>
      </c>
      <c r="F636" s="130"/>
      <c r="G636" s="280">
        <f>SUM(H636:K636)</f>
        <v>0</v>
      </c>
      <c r="H636" s="283">
        <f t="shared" ref="H636:K637" si="144">H637</f>
        <v>0</v>
      </c>
      <c r="I636" s="283">
        <f t="shared" si="144"/>
        <v>0</v>
      </c>
      <c r="J636" s="283">
        <f t="shared" si="144"/>
        <v>0</v>
      </c>
      <c r="K636" s="283">
        <f t="shared" si="144"/>
        <v>0</v>
      </c>
      <c r="L636" s="219"/>
    </row>
    <row r="637" spans="1:12" ht="51">
      <c r="A637" s="208"/>
      <c r="B637" s="205" t="s">
        <v>224</v>
      </c>
      <c r="C637" s="218" t="s">
        <v>20</v>
      </c>
      <c r="D637" s="218" t="s">
        <v>16</v>
      </c>
      <c r="E637" s="218" t="s">
        <v>591</v>
      </c>
      <c r="F637" s="130" t="s">
        <v>49</v>
      </c>
      <c r="G637" s="280">
        <f>G638</f>
        <v>0</v>
      </c>
      <c r="H637" s="268">
        <f t="shared" si="144"/>
        <v>0</v>
      </c>
      <c r="I637" s="268">
        <f t="shared" si="144"/>
        <v>0</v>
      </c>
      <c r="J637" s="268">
        <f t="shared" si="144"/>
        <v>0</v>
      </c>
      <c r="K637" s="268">
        <f t="shared" si="144"/>
        <v>0</v>
      </c>
      <c r="L637" s="210"/>
    </row>
    <row r="638" spans="1:12">
      <c r="A638" s="208"/>
      <c r="B638" s="205" t="s">
        <v>51</v>
      </c>
      <c r="C638" s="218" t="s">
        <v>20</v>
      </c>
      <c r="D638" s="218" t="s">
        <v>16</v>
      </c>
      <c r="E638" s="218" t="s">
        <v>591</v>
      </c>
      <c r="F638" s="130" t="s">
        <v>50</v>
      </c>
      <c r="G638" s="280">
        <f>H638+I638+J638+K638</f>
        <v>0</v>
      </c>
      <c r="H638" s="268">
        <f>'приложение 8.2.'!I779</f>
        <v>0</v>
      </c>
      <c r="I638" s="268">
        <f>'приложение 8.2.'!J779</f>
        <v>0</v>
      </c>
      <c r="J638" s="268">
        <f>'приложение 8.2.'!K779</f>
        <v>0</v>
      </c>
      <c r="K638" s="268">
        <f>'приложение 8.2.'!L779</f>
        <v>0</v>
      </c>
      <c r="L638" s="210"/>
    </row>
    <row r="639" spans="1:12" ht="63.75">
      <c r="A639" s="199"/>
      <c r="B639" s="200" t="s">
        <v>157</v>
      </c>
      <c r="C639" s="139" t="s">
        <v>20</v>
      </c>
      <c r="D639" s="93" t="s">
        <v>16</v>
      </c>
      <c r="E639" s="220" t="s">
        <v>225</v>
      </c>
      <c r="F639" s="139"/>
      <c r="G639" s="285">
        <f>SUM(H639:K639)</f>
        <v>0</v>
      </c>
      <c r="H639" s="287">
        <f>H640</f>
        <v>0</v>
      </c>
      <c r="I639" s="287">
        <f t="shared" ref="I639:K641" si="145">I640</f>
        <v>0</v>
      </c>
      <c r="J639" s="287">
        <f t="shared" si="145"/>
        <v>0</v>
      </c>
      <c r="K639" s="287">
        <f t="shared" si="145"/>
        <v>0</v>
      </c>
    </row>
    <row r="640" spans="1:12" ht="25.5">
      <c r="A640" s="199"/>
      <c r="B640" s="92" t="s">
        <v>217</v>
      </c>
      <c r="C640" s="139" t="s">
        <v>20</v>
      </c>
      <c r="D640" s="93" t="s">
        <v>16</v>
      </c>
      <c r="E640" s="220" t="s">
        <v>226</v>
      </c>
      <c r="F640" s="139"/>
      <c r="G640" s="285">
        <f>SUM(H640:K640)</f>
        <v>0</v>
      </c>
      <c r="H640" s="287">
        <f>H641</f>
        <v>0</v>
      </c>
      <c r="I640" s="287">
        <f t="shared" si="145"/>
        <v>0</v>
      </c>
      <c r="J640" s="287">
        <f t="shared" si="145"/>
        <v>0</v>
      </c>
      <c r="K640" s="287">
        <f t="shared" si="145"/>
        <v>0</v>
      </c>
    </row>
    <row r="641" spans="1:13" ht="51">
      <c r="A641" s="199"/>
      <c r="B641" s="200" t="s">
        <v>224</v>
      </c>
      <c r="C641" s="139" t="s">
        <v>20</v>
      </c>
      <c r="D641" s="93" t="s">
        <v>16</v>
      </c>
      <c r="E641" s="220" t="s">
        <v>226</v>
      </c>
      <c r="F641" s="139" t="s">
        <v>49</v>
      </c>
      <c r="G641" s="285">
        <f>SUM(H641:K641)</f>
        <v>0</v>
      </c>
      <c r="H641" s="286">
        <f>H642</f>
        <v>0</v>
      </c>
      <c r="I641" s="286">
        <f t="shared" si="145"/>
        <v>0</v>
      </c>
      <c r="J641" s="286">
        <f t="shared" si="145"/>
        <v>0</v>
      </c>
      <c r="K641" s="286">
        <f t="shared" si="145"/>
        <v>0</v>
      </c>
    </row>
    <row r="642" spans="1:13" ht="51">
      <c r="A642" s="199"/>
      <c r="B642" s="200" t="s">
        <v>227</v>
      </c>
      <c r="C642" s="139" t="s">
        <v>20</v>
      </c>
      <c r="D642" s="93" t="s">
        <v>16</v>
      </c>
      <c r="E642" s="220" t="s">
        <v>226</v>
      </c>
      <c r="F642" s="139" t="s">
        <v>228</v>
      </c>
      <c r="G642" s="285">
        <f>SUM(H642:K642)</f>
        <v>0</v>
      </c>
      <c r="H642" s="286">
        <f>'приложение 8.2.'!I784</f>
        <v>0</v>
      </c>
      <c r="I642" s="286">
        <f>'приложение 8.2.'!J784</f>
        <v>0</v>
      </c>
      <c r="J642" s="286">
        <f>'приложение 8.2.'!K784</f>
        <v>0</v>
      </c>
      <c r="K642" s="286">
        <f>'приложение 8.2.'!L784</f>
        <v>0</v>
      </c>
    </row>
    <row r="643" spans="1:13" ht="25.5">
      <c r="A643" s="195"/>
      <c r="B643" s="196" t="s">
        <v>31</v>
      </c>
      <c r="C643" s="197" t="s">
        <v>20</v>
      </c>
      <c r="D643" s="197" t="s">
        <v>20</v>
      </c>
      <c r="E643" s="197"/>
      <c r="F643" s="197"/>
      <c r="G643" s="306">
        <f>H643+I643+J643+K643</f>
        <v>400</v>
      </c>
      <c r="H643" s="306">
        <f>H644+H661+H665+H673+H677</f>
        <v>400</v>
      </c>
      <c r="I643" s="306">
        <f>I644+I661+I665+I673+I677</f>
        <v>0</v>
      </c>
      <c r="J643" s="306">
        <f>J644+J661+J665+J673+J677</f>
        <v>0</v>
      </c>
      <c r="K643" s="306">
        <f>K644+K661+K665+K673+K677</f>
        <v>0</v>
      </c>
    </row>
    <row r="644" spans="1:13" ht="38.25">
      <c r="A644" s="178"/>
      <c r="B644" s="221" t="s">
        <v>161</v>
      </c>
      <c r="C644" s="93" t="s">
        <v>20</v>
      </c>
      <c r="D644" s="93" t="s">
        <v>20</v>
      </c>
      <c r="E644" s="93" t="s">
        <v>301</v>
      </c>
      <c r="F644" s="95"/>
      <c r="G644" s="303">
        <f>H644+I644+J644+K644</f>
        <v>400</v>
      </c>
      <c r="H644" s="304">
        <f>H645</f>
        <v>400</v>
      </c>
      <c r="I644" s="304">
        <f>I645</f>
        <v>0</v>
      </c>
      <c r="J644" s="304">
        <f>J645</f>
        <v>0</v>
      </c>
      <c r="K644" s="304">
        <f>K645</f>
        <v>0</v>
      </c>
    </row>
    <row r="645" spans="1:13" ht="38.25">
      <c r="A645" s="178"/>
      <c r="B645" s="221" t="s">
        <v>205</v>
      </c>
      <c r="C645" s="93" t="s">
        <v>20</v>
      </c>
      <c r="D645" s="93" t="s">
        <v>20</v>
      </c>
      <c r="E645" s="93" t="s">
        <v>323</v>
      </c>
      <c r="F645" s="95"/>
      <c r="G645" s="303">
        <f>SUM(H645:K645)</f>
        <v>400</v>
      </c>
      <c r="H645" s="304">
        <f>H646+H650+H657+H653</f>
        <v>400</v>
      </c>
      <c r="I645" s="304">
        <f>I646+I650+I657+I653</f>
        <v>0</v>
      </c>
      <c r="J645" s="304">
        <f>J646+J650+J657+J653</f>
        <v>0</v>
      </c>
      <c r="K645" s="304">
        <f>K646+K650+K657+K653</f>
        <v>0</v>
      </c>
      <c r="M645" s="222"/>
    </row>
    <row r="646" spans="1:13" ht="114.75">
      <c r="A646" s="138"/>
      <c r="B646" s="81" t="s">
        <v>511</v>
      </c>
      <c r="C646" s="93" t="s">
        <v>20</v>
      </c>
      <c r="D646" s="93" t="s">
        <v>20</v>
      </c>
      <c r="E646" s="93" t="s">
        <v>320</v>
      </c>
      <c r="F646" s="95"/>
      <c r="G646" s="140">
        <f t="shared" ref="G646:G656" si="146">H646+I646+J646+K646</f>
        <v>0</v>
      </c>
      <c r="H646" s="141">
        <f t="shared" ref="H646:K647" si="147">H647</f>
        <v>0</v>
      </c>
      <c r="I646" s="141">
        <f t="shared" si="147"/>
        <v>0</v>
      </c>
      <c r="J646" s="141">
        <f t="shared" si="147"/>
        <v>0</v>
      </c>
      <c r="K646" s="141">
        <f t="shared" si="147"/>
        <v>0</v>
      </c>
    </row>
    <row r="647" spans="1:13" ht="51">
      <c r="A647" s="143"/>
      <c r="B647" s="92" t="s">
        <v>88</v>
      </c>
      <c r="C647" s="93" t="s">
        <v>20</v>
      </c>
      <c r="D647" s="93" t="s">
        <v>20</v>
      </c>
      <c r="E647" s="93" t="s">
        <v>320</v>
      </c>
      <c r="F647" s="93" t="s">
        <v>49</v>
      </c>
      <c r="G647" s="140">
        <f t="shared" si="146"/>
        <v>0</v>
      </c>
      <c r="H647" s="141">
        <f t="shared" si="147"/>
        <v>0</v>
      </c>
      <c r="I647" s="141">
        <f t="shared" si="147"/>
        <v>0</v>
      </c>
      <c r="J647" s="141">
        <f>J648+J649</f>
        <v>0</v>
      </c>
      <c r="K647" s="141">
        <f>K648</f>
        <v>0</v>
      </c>
    </row>
    <row r="648" spans="1:13">
      <c r="A648" s="143"/>
      <c r="B648" s="92" t="s">
        <v>51</v>
      </c>
      <c r="C648" s="93" t="s">
        <v>20</v>
      </c>
      <c r="D648" s="93" t="s">
        <v>20</v>
      </c>
      <c r="E648" s="93" t="s">
        <v>320</v>
      </c>
      <c r="F648" s="93" t="s">
        <v>50</v>
      </c>
      <c r="G648" s="140">
        <f t="shared" si="146"/>
        <v>0</v>
      </c>
      <c r="H648" s="141">
        <f>'приложение 8.2.'!I1207</f>
        <v>0</v>
      </c>
      <c r="I648" s="141">
        <f>'приложение 8.2.'!J1207</f>
        <v>0</v>
      </c>
      <c r="J648" s="141">
        <f>'приложение 8.2.'!K1207+'приложение 8.2.'!K790</f>
        <v>0</v>
      </c>
      <c r="K648" s="141">
        <f>'приложение 8.2.'!L1207</f>
        <v>0</v>
      </c>
    </row>
    <row r="649" spans="1:13">
      <c r="A649" s="143"/>
      <c r="B649" s="200" t="s">
        <v>66</v>
      </c>
      <c r="C649" s="93" t="s">
        <v>20</v>
      </c>
      <c r="D649" s="93" t="s">
        <v>20</v>
      </c>
      <c r="E649" s="93" t="s">
        <v>320</v>
      </c>
      <c r="F649" s="93" t="s">
        <v>64</v>
      </c>
      <c r="G649" s="140">
        <f t="shared" si="146"/>
        <v>0</v>
      </c>
      <c r="H649" s="141">
        <f>'приложение 8.2.'!I1210</f>
        <v>0</v>
      </c>
      <c r="I649" s="141">
        <f>'приложение 8.2.'!J1210</f>
        <v>0</v>
      </c>
      <c r="J649" s="141">
        <f>'приложение 8.2.'!K1210</f>
        <v>0</v>
      </c>
      <c r="K649" s="141">
        <f>'приложение 8.2.'!L1210</f>
        <v>0</v>
      </c>
    </row>
    <row r="650" spans="1:13" ht="140.25">
      <c r="A650" s="143"/>
      <c r="B650" s="81" t="s">
        <v>512</v>
      </c>
      <c r="C650" s="93" t="s">
        <v>20</v>
      </c>
      <c r="D650" s="93" t="s">
        <v>20</v>
      </c>
      <c r="E650" s="93" t="s">
        <v>321</v>
      </c>
      <c r="F650" s="93"/>
      <c r="G650" s="303">
        <f t="shared" si="146"/>
        <v>210</v>
      </c>
      <c r="H650" s="304">
        <f t="shared" ref="H650:K651" si="148">H651</f>
        <v>210</v>
      </c>
      <c r="I650" s="304">
        <f t="shared" si="148"/>
        <v>0</v>
      </c>
      <c r="J650" s="304">
        <f t="shared" si="148"/>
        <v>0</v>
      </c>
      <c r="K650" s="304">
        <f t="shared" si="148"/>
        <v>0</v>
      </c>
    </row>
    <row r="651" spans="1:13" ht="51">
      <c r="A651" s="143"/>
      <c r="B651" s="92" t="s">
        <v>88</v>
      </c>
      <c r="C651" s="93" t="s">
        <v>20</v>
      </c>
      <c r="D651" s="93" t="s">
        <v>20</v>
      </c>
      <c r="E651" s="93" t="s">
        <v>321</v>
      </c>
      <c r="F651" s="93" t="s">
        <v>49</v>
      </c>
      <c r="G651" s="303">
        <f>SUM(H651:K651)</f>
        <v>210</v>
      </c>
      <c r="H651" s="304">
        <f t="shared" si="148"/>
        <v>210</v>
      </c>
      <c r="I651" s="304">
        <f t="shared" si="148"/>
        <v>0</v>
      </c>
      <c r="J651" s="304">
        <f t="shared" si="148"/>
        <v>0</v>
      </c>
      <c r="K651" s="304">
        <f t="shared" si="148"/>
        <v>0</v>
      </c>
    </row>
    <row r="652" spans="1:13">
      <c r="A652" s="143"/>
      <c r="B652" s="92" t="s">
        <v>51</v>
      </c>
      <c r="C652" s="93" t="s">
        <v>20</v>
      </c>
      <c r="D652" s="93" t="s">
        <v>20</v>
      </c>
      <c r="E652" s="93" t="s">
        <v>321</v>
      </c>
      <c r="F652" s="93" t="s">
        <v>50</v>
      </c>
      <c r="G652" s="303">
        <f t="shared" si="146"/>
        <v>210</v>
      </c>
      <c r="H652" s="304">
        <f>'приложение 8.2.'!I1215</f>
        <v>210</v>
      </c>
      <c r="I652" s="304">
        <f>'приложение 8.2.'!J1215</f>
        <v>0</v>
      </c>
      <c r="J652" s="304">
        <f>'приложение 8.2.'!K1215</f>
        <v>0</v>
      </c>
      <c r="K652" s="304">
        <f>'приложение 8.2.'!L1215</f>
        <v>0</v>
      </c>
    </row>
    <row r="653" spans="1:13" ht="89.25">
      <c r="A653" s="138"/>
      <c r="B653" s="81" t="s">
        <v>495</v>
      </c>
      <c r="C653" s="93" t="s">
        <v>20</v>
      </c>
      <c r="D653" s="93" t="s">
        <v>20</v>
      </c>
      <c r="E653" s="93" t="s">
        <v>322</v>
      </c>
      <c r="F653" s="93"/>
      <c r="G653" s="303">
        <f t="shared" si="146"/>
        <v>0</v>
      </c>
      <c r="H653" s="304">
        <f>H654</f>
        <v>0</v>
      </c>
      <c r="I653" s="304">
        <f>I654</f>
        <v>0</v>
      </c>
      <c r="J653" s="304">
        <f>J654</f>
        <v>0</v>
      </c>
      <c r="K653" s="304">
        <f>K654</f>
        <v>0</v>
      </c>
    </row>
    <row r="654" spans="1:13" s="223" customFormat="1" ht="51">
      <c r="A654" s="143"/>
      <c r="B654" s="92" t="s">
        <v>88</v>
      </c>
      <c r="C654" s="93" t="s">
        <v>20</v>
      </c>
      <c r="D654" s="93" t="s">
        <v>20</v>
      </c>
      <c r="E654" s="93" t="s">
        <v>322</v>
      </c>
      <c r="F654" s="93" t="s">
        <v>49</v>
      </c>
      <c r="G654" s="303">
        <f t="shared" si="146"/>
        <v>0</v>
      </c>
      <c r="H654" s="304">
        <f>H655+H656</f>
        <v>0</v>
      </c>
      <c r="I654" s="304">
        <f>I655+I656</f>
        <v>0</v>
      </c>
      <c r="J654" s="304">
        <f>J655+J656</f>
        <v>0</v>
      </c>
      <c r="K654" s="304">
        <f>K655+K656</f>
        <v>0</v>
      </c>
      <c r="L654" s="142"/>
    </row>
    <row r="655" spans="1:13" s="223" customFormat="1">
      <c r="A655" s="143"/>
      <c r="B655" s="200" t="s">
        <v>51</v>
      </c>
      <c r="C655" s="93" t="s">
        <v>20</v>
      </c>
      <c r="D655" s="93" t="s">
        <v>20</v>
      </c>
      <c r="E655" s="93" t="s">
        <v>322</v>
      </c>
      <c r="F655" s="139" t="s">
        <v>50</v>
      </c>
      <c r="G655" s="303">
        <f t="shared" si="146"/>
        <v>0</v>
      </c>
      <c r="H655" s="304">
        <f>'приложение 8.2.'!I794</f>
        <v>0</v>
      </c>
      <c r="I655" s="304">
        <f>'приложение 8.2.'!J794</f>
        <v>0</v>
      </c>
      <c r="J655" s="304">
        <f>'приложение 8.2.'!K794</f>
        <v>0</v>
      </c>
      <c r="K655" s="304">
        <f>'приложение 8.2.'!L794</f>
        <v>0</v>
      </c>
      <c r="L655" s="142"/>
    </row>
    <row r="656" spans="1:13" s="223" customFormat="1">
      <c r="A656" s="143"/>
      <c r="B656" s="200" t="s">
        <v>66</v>
      </c>
      <c r="C656" s="93" t="s">
        <v>20</v>
      </c>
      <c r="D656" s="93" t="s">
        <v>20</v>
      </c>
      <c r="E656" s="93" t="s">
        <v>322</v>
      </c>
      <c r="F656" s="93" t="s">
        <v>64</v>
      </c>
      <c r="G656" s="303">
        <f t="shared" si="146"/>
        <v>0</v>
      </c>
      <c r="H656" s="304">
        <f>'приложение 8.2.'!I1220</f>
        <v>0</v>
      </c>
      <c r="I656" s="304">
        <f>'приложение 8.2.'!J1220</f>
        <v>0</v>
      </c>
      <c r="J656" s="304">
        <f>'приложение 8.2.'!K1220</f>
        <v>0</v>
      </c>
      <c r="K656" s="304">
        <f>'приложение 8.2.'!L1220</f>
        <v>0</v>
      </c>
      <c r="L656" s="142"/>
    </row>
    <row r="657" spans="1:12" s="223" customFormat="1" ht="13.5" customHeight="1">
      <c r="A657" s="143"/>
      <c r="B657" s="92" t="s">
        <v>217</v>
      </c>
      <c r="C657" s="93" t="s">
        <v>20</v>
      </c>
      <c r="D657" s="93" t="s">
        <v>20</v>
      </c>
      <c r="E657" s="93" t="s">
        <v>542</v>
      </c>
      <c r="F657" s="93"/>
      <c r="G657" s="303">
        <f>SUM(H657:K657)</f>
        <v>190</v>
      </c>
      <c r="H657" s="304">
        <f>H658</f>
        <v>190</v>
      </c>
      <c r="I657" s="304">
        <f t="shared" ref="I657:K658" si="149">I658</f>
        <v>0</v>
      </c>
      <c r="J657" s="304">
        <f t="shared" si="149"/>
        <v>0</v>
      </c>
      <c r="K657" s="304">
        <f t="shared" si="149"/>
        <v>0</v>
      </c>
    </row>
    <row r="658" spans="1:12" s="223" customFormat="1" ht="51">
      <c r="A658" s="143"/>
      <c r="B658" s="92" t="s">
        <v>88</v>
      </c>
      <c r="C658" s="93" t="s">
        <v>20</v>
      </c>
      <c r="D658" s="93" t="s">
        <v>20</v>
      </c>
      <c r="E658" s="93" t="s">
        <v>542</v>
      </c>
      <c r="F658" s="93" t="s">
        <v>49</v>
      </c>
      <c r="G658" s="303">
        <f t="shared" ref="G658:G664" si="150">H658+I658+J658+K658</f>
        <v>190</v>
      </c>
      <c r="H658" s="304">
        <f>H659+H660</f>
        <v>190</v>
      </c>
      <c r="I658" s="304">
        <f>I659</f>
        <v>0</v>
      </c>
      <c r="J658" s="304">
        <f t="shared" si="149"/>
        <v>0</v>
      </c>
      <c r="K658" s="304">
        <f t="shared" si="149"/>
        <v>0</v>
      </c>
    </row>
    <row r="659" spans="1:12">
      <c r="A659" s="143"/>
      <c r="B659" s="92" t="s">
        <v>51</v>
      </c>
      <c r="C659" s="93" t="s">
        <v>20</v>
      </c>
      <c r="D659" s="93" t="s">
        <v>20</v>
      </c>
      <c r="E659" s="93" t="s">
        <v>542</v>
      </c>
      <c r="F659" s="93" t="s">
        <v>50</v>
      </c>
      <c r="G659" s="303">
        <f t="shared" si="150"/>
        <v>160</v>
      </c>
      <c r="H659" s="304">
        <f>'приложение 8.2.'!I1225+'приложение 8.2.'!I799</f>
        <v>160</v>
      </c>
      <c r="I659" s="304">
        <f>'приложение 8.2.'!J1225</f>
        <v>0</v>
      </c>
      <c r="J659" s="304">
        <f>'приложение 8.2.'!K1225</f>
        <v>0</v>
      </c>
      <c r="K659" s="304">
        <f>'приложение 8.2.'!L1225</f>
        <v>0</v>
      </c>
      <c r="L659" s="223"/>
    </row>
    <row r="660" spans="1:12">
      <c r="A660" s="143"/>
      <c r="B660" s="200" t="s">
        <v>66</v>
      </c>
      <c r="C660" s="93" t="s">
        <v>20</v>
      </c>
      <c r="D660" s="93" t="s">
        <v>20</v>
      </c>
      <c r="E660" s="93" t="s">
        <v>542</v>
      </c>
      <c r="F660" s="93" t="s">
        <v>64</v>
      </c>
      <c r="G660" s="303">
        <f t="shared" si="150"/>
        <v>30</v>
      </c>
      <c r="H660" s="304">
        <f>'приложение 8.2.'!I1228+'приложение 8.2.'!I802</f>
        <v>30</v>
      </c>
      <c r="I660" s="304">
        <f>'приложение 8.2.'!J1228</f>
        <v>0</v>
      </c>
      <c r="J660" s="304">
        <f>'приложение 8.2.'!K1228</f>
        <v>0</v>
      </c>
      <c r="K660" s="304">
        <f>'приложение 8.2.'!L1228</f>
        <v>0</v>
      </c>
      <c r="L660" s="223"/>
    </row>
    <row r="661" spans="1:12" ht="38.25">
      <c r="A661" s="203"/>
      <c r="B661" s="200" t="s">
        <v>215</v>
      </c>
      <c r="C661" s="220" t="s">
        <v>20</v>
      </c>
      <c r="D661" s="220" t="s">
        <v>20</v>
      </c>
      <c r="E661" s="220" t="s">
        <v>216</v>
      </c>
      <c r="F661" s="197"/>
      <c r="G661" s="285">
        <f t="shared" si="150"/>
        <v>0</v>
      </c>
      <c r="H661" s="286">
        <f>H662</f>
        <v>0</v>
      </c>
      <c r="I661" s="286">
        <f t="shared" ref="I661:K663" si="151">I662</f>
        <v>0</v>
      </c>
      <c r="J661" s="286">
        <f t="shared" si="151"/>
        <v>0</v>
      </c>
      <c r="K661" s="286">
        <f t="shared" si="151"/>
        <v>0</v>
      </c>
      <c r="L661" s="223"/>
    </row>
    <row r="662" spans="1:12" ht="25.5">
      <c r="A662" s="202"/>
      <c r="B662" s="92" t="s">
        <v>217</v>
      </c>
      <c r="C662" s="139" t="s">
        <v>20</v>
      </c>
      <c r="D662" s="139" t="s">
        <v>20</v>
      </c>
      <c r="E662" s="220" t="s">
        <v>218</v>
      </c>
      <c r="F662" s="139"/>
      <c r="G662" s="285">
        <f t="shared" si="150"/>
        <v>0</v>
      </c>
      <c r="H662" s="286">
        <f>H663</f>
        <v>0</v>
      </c>
      <c r="I662" s="286">
        <f t="shared" si="151"/>
        <v>0</v>
      </c>
      <c r="J662" s="286">
        <f t="shared" si="151"/>
        <v>0</v>
      </c>
      <c r="K662" s="286">
        <f t="shared" si="151"/>
        <v>0</v>
      </c>
    </row>
    <row r="663" spans="1:12" ht="51">
      <c r="A663" s="202"/>
      <c r="B663" s="200" t="s">
        <v>81</v>
      </c>
      <c r="C663" s="139" t="s">
        <v>20</v>
      </c>
      <c r="D663" s="139" t="s">
        <v>20</v>
      </c>
      <c r="E663" s="220" t="s">
        <v>218</v>
      </c>
      <c r="F663" s="139" t="s">
        <v>49</v>
      </c>
      <c r="G663" s="285">
        <f t="shared" si="150"/>
        <v>0</v>
      </c>
      <c r="H663" s="286">
        <f>H664</f>
        <v>0</v>
      </c>
      <c r="I663" s="286">
        <f t="shared" si="151"/>
        <v>0</v>
      </c>
      <c r="J663" s="286">
        <f t="shared" si="151"/>
        <v>0</v>
      </c>
      <c r="K663" s="286">
        <f t="shared" si="151"/>
        <v>0</v>
      </c>
    </row>
    <row r="664" spans="1:12">
      <c r="A664" s="202"/>
      <c r="B664" s="200" t="s">
        <v>51</v>
      </c>
      <c r="C664" s="139" t="s">
        <v>20</v>
      </c>
      <c r="D664" s="139" t="s">
        <v>20</v>
      </c>
      <c r="E664" s="220" t="s">
        <v>218</v>
      </c>
      <c r="F664" s="139" t="s">
        <v>50</v>
      </c>
      <c r="G664" s="285">
        <f t="shared" si="150"/>
        <v>0</v>
      </c>
      <c r="H664" s="286">
        <f>'приложение 8.2.'!I1234</f>
        <v>0</v>
      </c>
      <c r="I664" s="286">
        <f>'приложение 8.2.'!J1234</f>
        <v>0</v>
      </c>
      <c r="J664" s="286">
        <f>'приложение 8.2.'!K1234</f>
        <v>0</v>
      </c>
      <c r="K664" s="286">
        <f>'приложение 8.2.'!L1234</f>
        <v>0</v>
      </c>
    </row>
    <row r="665" spans="1:12" ht="51">
      <c r="A665" s="224"/>
      <c r="B665" s="200" t="s">
        <v>220</v>
      </c>
      <c r="C665" s="220" t="s">
        <v>20</v>
      </c>
      <c r="D665" s="220" t="s">
        <v>20</v>
      </c>
      <c r="E665" s="220" t="s">
        <v>221</v>
      </c>
      <c r="F665" s="225"/>
      <c r="G665" s="285">
        <f>SUM(H665:K665)</f>
        <v>0</v>
      </c>
      <c r="H665" s="288">
        <f>H666</f>
        <v>0</v>
      </c>
      <c r="I665" s="288">
        <f>I666</f>
        <v>0</v>
      </c>
      <c r="J665" s="288">
        <f>J666</f>
        <v>0</v>
      </c>
      <c r="K665" s="288">
        <f>K666</f>
        <v>0</v>
      </c>
    </row>
    <row r="666" spans="1:12" ht="38.25">
      <c r="A666" s="224"/>
      <c r="B666" s="200" t="s">
        <v>222</v>
      </c>
      <c r="C666" s="220" t="s">
        <v>20</v>
      </c>
      <c r="D666" s="220" t="s">
        <v>20</v>
      </c>
      <c r="E666" s="220" t="s">
        <v>223</v>
      </c>
      <c r="F666" s="225"/>
      <c r="G666" s="285">
        <f>SUM(H666:K666)</f>
        <v>0</v>
      </c>
      <c r="H666" s="288">
        <f>H667+H670</f>
        <v>0</v>
      </c>
      <c r="I666" s="288">
        <f>I667+I670</f>
        <v>0</v>
      </c>
      <c r="J666" s="288">
        <f>J667+J670</f>
        <v>0</v>
      </c>
      <c r="K666" s="288">
        <f>K667+K670</f>
        <v>0</v>
      </c>
    </row>
    <row r="667" spans="1:12" s="219" customFormat="1" ht="57" customHeight="1">
      <c r="A667" s="224"/>
      <c r="B667" s="92" t="s">
        <v>217</v>
      </c>
      <c r="C667" s="220" t="s">
        <v>20</v>
      </c>
      <c r="D667" s="220" t="s">
        <v>20</v>
      </c>
      <c r="E667" s="220" t="s">
        <v>549</v>
      </c>
      <c r="F667" s="225"/>
      <c r="G667" s="285">
        <f>SUM(H667:K667)</f>
        <v>0</v>
      </c>
      <c r="H667" s="288">
        <f t="shared" ref="H667:K668" si="152">H668</f>
        <v>0</v>
      </c>
      <c r="I667" s="288">
        <f t="shared" si="152"/>
        <v>0</v>
      </c>
      <c r="J667" s="288">
        <f t="shared" si="152"/>
        <v>0</v>
      </c>
      <c r="K667" s="288">
        <f t="shared" si="152"/>
        <v>0</v>
      </c>
      <c r="L667" s="142"/>
    </row>
    <row r="668" spans="1:12" s="210" customFormat="1" ht="51">
      <c r="A668" s="199"/>
      <c r="B668" s="200" t="s">
        <v>224</v>
      </c>
      <c r="C668" s="220" t="s">
        <v>20</v>
      </c>
      <c r="D668" s="220" t="s">
        <v>20</v>
      </c>
      <c r="E668" s="220" t="s">
        <v>549</v>
      </c>
      <c r="F668" s="139" t="s">
        <v>49</v>
      </c>
      <c r="G668" s="285">
        <f>G669</f>
        <v>0</v>
      </c>
      <c r="H668" s="286">
        <f t="shared" si="152"/>
        <v>0</v>
      </c>
      <c r="I668" s="286">
        <f t="shared" si="152"/>
        <v>0</v>
      </c>
      <c r="J668" s="286">
        <f t="shared" si="152"/>
        <v>0</v>
      </c>
      <c r="K668" s="286">
        <f t="shared" si="152"/>
        <v>0</v>
      </c>
      <c r="L668" s="142"/>
    </row>
    <row r="669" spans="1:12" s="210" customFormat="1">
      <c r="A669" s="199"/>
      <c r="B669" s="200" t="s">
        <v>51</v>
      </c>
      <c r="C669" s="220" t="s">
        <v>20</v>
      </c>
      <c r="D669" s="220" t="s">
        <v>20</v>
      </c>
      <c r="E669" s="220" t="s">
        <v>549</v>
      </c>
      <c r="F669" s="139" t="s">
        <v>50</v>
      </c>
      <c r="G669" s="285">
        <f>H669+I669+J669+K669</f>
        <v>0</v>
      </c>
      <c r="H669" s="286">
        <f>'приложение 8.2.'!I808</f>
        <v>0</v>
      </c>
      <c r="I669" s="286">
        <f>'приложение 8.2.'!J808</f>
        <v>0</v>
      </c>
      <c r="J669" s="286">
        <f>'приложение 8.2.'!K808</f>
        <v>0</v>
      </c>
      <c r="K669" s="286">
        <f>'приложение 8.2.'!L808</f>
        <v>0</v>
      </c>
      <c r="L669" s="142"/>
    </row>
    <row r="670" spans="1:12" ht="63" customHeight="1">
      <c r="A670" s="208"/>
      <c r="B670" s="210" t="s">
        <v>588</v>
      </c>
      <c r="C670" s="218" t="s">
        <v>20</v>
      </c>
      <c r="D670" s="218" t="s">
        <v>20</v>
      </c>
      <c r="E670" s="218" t="s">
        <v>591</v>
      </c>
      <c r="F670" s="130"/>
      <c r="G670" s="280">
        <f>SUM(H670:K670)</f>
        <v>0</v>
      </c>
      <c r="H670" s="283">
        <f t="shared" ref="H670:K671" si="153">H671</f>
        <v>0</v>
      </c>
      <c r="I670" s="283">
        <f t="shared" si="153"/>
        <v>0</v>
      </c>
      <c r="J670" s="283">
        <f t="shared" si="153"/>
        <v>0</v>
      </c>
      <c r="K670" s="283">
        <f t="shared" si="153"/>
        <v>0</v>
      </c>
      <c r="L670" s="219"/>
    </row>
    <row r="671" spans="1:12" ht="51">
      <c r="A671" s="208"/>
      <c r="B671" s="205" t="s">
        <v>224</v>
      </c>
      <c r="C671" s="218" t="s">
        <v>20</v>
      </c>
      <c r="D671" s="218" t="s">
        <v>20</v>
      </c>
      <c r="E671" s="218" t="s">
        <v>591</v>
      </c>
      <c r="F671" s="130" t="s">
        <v>49</v>
      </c>
      <c r="G671" s="280">
        <f>G672</f>
        <v>0</v>
      </c>
      <c r="H671" s="268">
        <f t="shared" si="153"/>
        <v>0</v>
      </c>
      <c r="I671" s="268">
        <f t="shared" si="153"/>
        <v>0</v>
      </c>
      <c r="J671" s="268">
        <f t="shared" si="153"/>
        <v>0</v>
      </c>
      <c r="K671" s="268">
        <f t="shared" si="153"/>
        <v>0</v>
      </c>
      <c r="L671" s="210"/>
    </row>
    <row r="672" spans="1:12">
      <c r="A672" s="208"/>
      <c r="B672" s="205" t="s">
        <v>51</v>
      </c>
      <c r="C672" s="218" t="s">
        <v>20</v>
      </c>
      <c r="D672" s="218" t="s">
        <v>20</v>
      </c>
      <c r="E672" s="218" t="s">
        <v>591</v>
      </c>
      <c r="F672" s="130" t="s">
        <v>50</v>
      </c>
      <c r="G672" s="280">
        <f>H672+I672+J672+K672</f>
        <v>0</v>
      </c>
      <c r="H672" s="268">
        <f>'приложение 8.2.'!I812</f>
        <v>0</v>
      </c>
      <c r="I672" s="268">
        <f>'приложение 8.2.'!J812</f>
        <v>0</v>
      </c>
      <c r="J672" s="268">
        <f>'приложение 8.2.'!K812</f>
        <v>0</v>
      </c>
      <c r="K672" s="268">
        <f>'приложение 8.2.'!L812</f>
        <v>0</v>
      </c>
      <c r="L672" s="210"/>
    </row>
    <row r="673" spans="1:11" ht="63.75">
      <c r="A673" s="199"/>
      <c r="B673" s="200" t="s">
        <v>157</v>
      </c>
      <c r="C673" s="139" t="s">
        <v>20</v>
      </c>
      <c r="D673" s="139" t="s">
        <v>20</v>
      </c>
      <c r="E673" s="220" t="s">
        <v>225</v>
      </c>
      <c r="F673" s="139"/>
      <c r="G673" s="285">
        <f>SUM(H673:K673)</f>
        <v>0</v>
      </c>
      <c r="H673" s="287">
        <f>H674</f>
        <v>0</v>
      </c>
      <c r="I673" s="287">
        <f t="shared" ref="I673:K675" si="154">I674</f>
        <v>0</v>
      </c>
      <c r="J673" s="287">
        <f t="shared" si="154"/>
        <v>0</v>
      </c>
      <c r="K673" s="287">
        <f t="shared" si="154"/>
        <v>0</v>
      </c>
    </row>
    <row r="674" spans="1:11" ht="25.5">
      <c r="A674" s="199"/>
      <c r="B674" s="92" t="s">
        <v>217</v>
      </c>
      <c r="C674" s="139" t="s">
        <v>20</v>
      </c>
      <c r="D674" s="139" t="s">
        <v>20</v>
      </c>
      <c r="E674" s="220" t="s">
        <v>226</v>
      </c>
      <c r="F674" s="139"/>
      <c r="G674" s="285">
        <f>SUM(H674:K674)</f>
        <v>0</v>
      </c>
      <c r="H674" s="287">
        <f>H675</f>
        <v>0</v>
      </c>
      <c r="I674" s="287">
        <f t="shared" si="154"/>
        <v>0</v>
      </c>
      <c r="J674" s="287">
        <f t="shared" si="154"/>
        <v>0</v>
      </c>
      <c r="K674" s="287">
        <f t="shared" si="154"/>
        <v>0</v>
      </c>
    </row>
    <row r="675" spans="1:11" ht="51">
      <c r="A675" s="199"/>
      <c r="B675" s="200" t="s">
        <v>224</v>
      </c>
      <c r="C675" s="139" t="s">
        <v>20</v>
      </c>
      <c r="D675" s="139" t="s">
        <v>20</v>
      </c>
      <c r="E675" s="220" t="s">
        <v>226</v>
      </c>
      <c r="F675" s="139" t="s">
        <v>49</v>
      </c>
      <c r="G675" s="285">
        <f>SUM(H675:K675)</f>
        <v>0</v>
      </c>
      <c r="H675" s="286">
        <f>H676</f>
        <v>0</v>
      </c>
      <c r="I675" s="286">
        <f t="shared" si="154"/>
        <v>0</v>
      </c>
      <c r="J675" s="286">
        <f t="shared" si="154"/>
        <v>0</v>
      </c>
      <c r="K675" s="286">
        <f t="shared" si="154"/>
        <v>0</v>
      </c>
    </row>
    <row r="676" spans="1:11" ht="51">
      <c r="A676" s="199"/>
      <c r="B676" s="200" t="s">
        <v>227</v>
      </c>
      <c r="C676" s="139" t="s">
        <v>20</v>
      </c>
      <c r="D676" s="139" t="s">
        <v>20</v>
      </c>
      <c r="E676" s="220" t="s">
        <v>226</v>
      </c>
      <c r="F676" s="139" t="s">
        <v>228</v>
      </c>
      <c r="G676" s="285">
        <f>SUM(H676:K676)</f>
        <v>0</v>
      </c>
      <c r="H676" s="286">
        <f>'приложение 8.2.'!I817</f>
        <v>0</v>
      </c>
      <c r="I676" s="286">
        <f>'приложение 8.2.'!J817</f>
        <v>0</v>
      </c>
      <c r="J676" s="286">
        <f>'приложение 8.2.'!K817</f>
        <v>0</v>
      </c>
      <c r="K676" s="286">
        <f>'приложение 8.2.'!L817</f>
        <v>0</v>
      </c>
    </row>
    <row r="677" spans="1:11" ht="38.25">
      <c r="A677" s="203"/>
      <c r="B677" s="200" t="s">
        <v>215</v>
      </c>
      <c r="C677" s="220" t="s">
        <v>20</v>
      </c>
      <c r="D677" s="220" t="s">
        <v>20</v>
      </c>
      <c r="E677" s="220" t="s">
        <v>216</v>
      </c>
      <c r="F677" s="197"/>
      <c r="G677" s="285">
        <f>H677+I677+J677+K677</f>
        <v>0</v>
      </c>
      <c r="H677" s="286">
        <f>H678+H681</f>
        <v>0</v>
      </c>
      <c r="I677" s="286">
        <f>I678+I681</f>
        <v>0</v>
      </c>
      <c r="J677" s="286">
        <f>J678+J681</f>
        <v>0</v>
      </c>
      <c r="K677" s="286">
        <f>K678+K681</f>
        <v>0</v>
      </c>
    </row>
    <row r="678" spans="1:11" ht="38.25">
      <c r="A678" s="203"/>
      <c r="B678" s="200" t="s">
        <v>200</v>
      </c>
      <c r="C678" s="139" t="s">
        <v>20</v>
      </c>
      <c r="D678" s="139" t="s">
        <v>20</v>
      </c>
      <c r="E678" s="220" t="s">
        <v>219</v>
      </c>
      <c r="F678" s="139"/>
      <c r="G678" s="285">
        <f>H678+I678+J678+K678</f>
        <v>0</v>
      </c>
      <c r="H678" s="286">
        <f>H679</f>
        <v>0</v>
      </c>
      <c r="I678" s="286">
        <f t="shared" ref="I678:K679" si="155">I679</f>
        <v>0</v>
      </c>
      <c r="J678" s="286">
        <f t="shared" si="155"/>
        <v>0</v>
      </c>
      <c r="K678" s="286">
        <f t="shared" si="155"/>
        <v>0</v>
      </c>
    </row>
    <row r="679" spans="1:11" ht="51">
      <c r="A679" s="202"/>
      <c r="B679" s="200" t="s">
        <v>88</v>
      </c>
      <c r="C679" s="139" t="s">
        <v>20</v>
      </c>
      <c r="D679" s="139" t="s">
        <v>20</v>
      </c>
      <c r="E679" s="220" t="s">
        <v>219</v>
      </c>
      <c r="F679" s="139" t="s">
        <v>49</v>
      </c>
      <c r="G679" s="285">
        <f>H679+I679+J679+K679</f>
        <v>0</v>
      </c>
      <c r="H679" s="286">
        <f>H680</f>
        <v>0</v>
      </c>
      <c r="I679" s="286">
        <f t="shared" si="155"/>
        <v>0</v>
      </c>
      <c r="J679" s="286">
        <f t="shared" si="155"/>
        <v>0</v>
      </c>
      <c r="K679" s="286">
        <f t="shared" si="155"/>
        <v>0</v>
      </c>
    </row>
    <row r="680" spans="1:11">
      <c r="A680" s="202"/>
      <c r="B680" s="200" t="s">
        <v>51</v>
      </c>
      <c r="C680" s="139" t="s">
        <v>20</v>
      </c>
      <c r="D680" s="139" t="s">
        <v>20</v>
      </c>
      <c r="E680" s="220" t="s">
        <v>219</v>
      </c>
      <c r="F680" s="139" t="s">
        <v>50</v>
      </c>
      <c r="G680" s="285">
        <f>H680+I680+J680+K680</f>
        <v>0</v>
      </c>
      <c r="H680" s="286">
        <f>'приложение 8.2.'!I821</f>
        <v>0</v>
      </c>
      <c r="I680" s="286">
        <f>'приложение 8.2.'!J821</f>
        <v>0</v>
      </c>
      <c r="J680" s="286">
        <f>'приложение 8.2.'!K821</f>
        <v>0</v>
      </c>
      <c r="K680" s="286">
        <f>'приложение 8.2.'!L821</f>
        <v>0</v>
      </c>
    </row>
    <row r="681" spans="1:11" ht="25.5">
      <c r="A681" s="202"/>
      <c r="B681" s="92" t="s">
        <v>217</v>
      </c>
      <c r="C681" s="139" t="s">
        <v>20</v>
      </c>
      <c r="D681" s="139" t="s">
        <v>20</v>
      </c>
      <c r="E681" s="220" t="s">
        <v>218</v>
      </c>
      <c r="F681" s="139"/>
      <c r="G681" s="285">
        <f>H681+I681+J681+K681</f>
        <v>0</v>
      </c>
      <c r="H681" s="286">
        <f>H682+H684</f>
        <v>0</v>
      </c>
      <c r="I681" s="286">
        <f>I682+I684</f>
        <v>0</v>
      </c>
      <c r="J681" s="286">
        <f>J682+J684</f>
        <v>0</v>
      </c>
      <c r="K681" s="286">
        <f>K682+K684</f>
        <v>0</v>
      </c>
    </row>
    <row r="682" spans="1:11" ht="38.25">
      <c r="A682" s="202"/>
      <c r="B682" s="92" t="s">
        <v>86</v>
      </c>
      <c r="C682" s="139" t="s">
        <v>20</v>
      </c>
      <c r="D682" s="139" t="s">
        <v>20</v>
      </c>
      <c r="E682" s="220" t="s">
        <v>218</v>
      </c>
      <c r="F682" s="139" t="s">
        <v>57</v>
      </c>
      <c r="G682" s="285">
        <f>SUM(H682:K682)</f>
        <v>0</v>
      </c>
      <c r="H682" s="286">
        <f>H683</f>
        <v>0</v>
      </c>
      <c r="I682" s="286">
        <f>I683</f>
        <v>0</v>
      </c>
      <c r="J682" s="286">
        <f>J683</f>
        <v>0</v>
      </c>
      <c r="K682" s="286">
        <f>K683</f>
        <v>0</v>
      </c>
    </row>
    <row r="683" spans="1:11" ht="38.25">
      <c r="A683" s="202"/>
      <c r="B683" s="92" t="s">
        <v>111</v>
      </c>
      <c r="C683" s="139" t="s">
        <v>20</v>
      </c>
      <c r="D683" s="139" t="s">
        <v>20</v>
      </c>
      <c r="E683" s="220" t="s">
        <v>218</v>
      </c>
      <c r="F683" s="139" t="s">
        <v>59</v>
      </c>
      <c r="G683" s="285">
        <f>SUM(H683:K683)</f>
        <v>0</v>
      </c>
      <c r="H683" s="286">
        <f>'приложение 8.2.'!I825</f>
        <v>0</v>
      </c>
      <c r="I683" s="286">
        <f>'приложение 8.2.'!J825</f>
        <v>0</v>
      </c>
      <c r="J683" s="286">
        <f>'приложение 8.2.'!K825</f>
        <v>0</v>
      </c>
      <c r="K683" s="286">
        <f>'приложение 8.2.'!L825</f>
        <v>0</v>
      </c>
    </row>
    <row r="684" spans="1:11" ht="51">
      <c r="A684" s="202"/>
      <c r="B684" s="200" t="s">
        <v>247</v>
      </c>
      <c r="C684" s="139" t="s">
        <v>20</v>
      </c>
      <c r="D684" s="139" t="s">
        <v>20</v>
      </c>
      <c r="E684" s="220" t="s">
        <v>218</v>
      </c>
      <c r="F684" s="139" t="s">
        <v>49</v>
      </c>
      <c r="G684" s="285">
        <f>H684+I684+J684+K684</f>
        <v>0</v>
      </c>
      <c r="H684" s="286">
        <f>H685+H686</f>
        <v>0</v>
      </c>
      <c r="I684" s="286">
        <f>I685+I686</f>
        <v>0</v>
      </c>
      <c r="J684" s="286">
        <f>J685+J686</f>
        <v>0</v>
      </c>
      <c r="K684" s="286">
        <f>K685+K686</f>
        <v>0</v>
      </c>
    </row>
    <row r="685" spans="1:11">
      <c r="A685" s="202"/>
      <c r="B685" s="200" t="s">
        <v>51</v>
      </c>
      <c r="C685" s="139" t="s">
        <v>20</v>
      </c>
      <c r="D685" s="139" t="s">
        <v>20</v>
      </c>
      <c r="E685" s="220" t="s">
        <v>218</v>
      </c>
      <c r="F685" s="139" t="s">
        <v>50</v>
      </c>
      <c r="G685" s="285">
        <f>H685+I685+J685+K685</f>
        <v>0</v>
      </c>
      <c r="H685" s="286">
        <f>'приложение 8.2.'!I828</f>
        <v>0</v>
      </c>
      <c r="I685" s="286">
        <f>'приложение 8.2.'!J828</f>
        <v>0</v>
      </c>
      <c r="J685" s="286">
        <f>'приложение 8.2.'!K828</f>
        <v>0</v>
      </c>
      <c r="K685" s="286">
        <f>'приложение 8.2.'!L828</f>
        <v>0</v>
      </c>
    </row>
    <row r="686" spans="1:11">
      <c r="A686" s="199"/>
      <c r="B686" s="200" t="s">
        <v>66</v>
      </c>
      <c r="C686" s="139" t="s">
        <v>20</v>
      </c>
      <c r="D686" s="139" t="s">
        <v>20</v>
      </c>
      <c r="E686" s="220" t="s">
        <v>218</v>
      </c>
      <c r="F686" s="139" t="s">
        <v>64</v>
      </c>
      <c r="G686" s="285">
        <f>SUM(H686:K686)</f>
        <v>0</v>
      </c>
      <c r="H686" s="286">
        <f>'приложение 8.2.'!I830</f>
        <v>0</v>
      </c>
      <c r="I686" s="286">
        <f>'приложение 8.2.'!J830</f>
        <v>0</v>
      </c>
      <c r="J686" s="286">
        <f>'приложение 8.2.'!K830</f>
        <v>0</v>
      </c>
      <c r="K686" s="286">
        <f>'приложение 8.2.'!L830</f>
        <v>0</v>
      </c>
    </row>
    <row r="687" spans="1:11" ht="25.5" customHeight="1">
      <c r="A687" s="182"/>
      <c r="B687" s="181" t="s">
        <v>162</v>
      </c>
      <c r="C687" s="95" t="s">
        <v>20</v>
      </c>
      <c r="D687" s="95" t="s">
        <v>21</v>
      </c>
      <c r="E687" s="95"/>
      <c r="F687" s="95"/>
      <c r="G687" s="303">
        <f>H687+I687+J687+K687</f>
        <v>12</v>
      </c>
      <c r="H687" s="303">
        <f>H688</f>
        <v>0</v>
      </c>
      <c r="I687" s="303">
        <f>I688</f>
        <v>0</v>
      </c>
      <c r="J687" s="303">
        <f>J688</f>
        <v>0</v>
      </c>
      <c r="K687" s="303">
        <f>K688</f>
        <v>12</v>
      </c>
    </row>
    <row r="688" spans="1:11" ht="38.25">
      <c r="A688" s="143"/>
      <c r="B688" s="92" t="s">
        <v>161</v>
      </c>
      <c r="C688" s="93" t="s">
        <v>20</v>
      </c>
      <c r="D688" s="93" t="s">
        <v>21</v>
      </c>
      <c r="E688" s="93" t="s">
        <v>301</v>
      </c>
      <c r="F688" s="95"/>
      <c r="G688" s="303">
        <f>H688+I688+J688+K688</f>
        <v>12</v>
      </c>
      <c r="H688" s="304">
        <f>H689+H706+H711</f>
        <v>0</v>
      </c>
      <c r="I688" s="304">
        <f>I689+I706+I711</f>
        <v>0</v>
      </c>
      <c r="J688" s="304">
        <f>J689+J706+J711</f>
        <v>0</v>
      </c>
      <c r="K688" s="304">
        <f>K689+K706+K711</f>
        <v>12</v>
      </c>
    </row>
    <row r="689" spans="1:11" ht="25.5">
      <c r="A689" s="143"/>
      <c r="B689" s="92" t="s">
        <v>302</v>
      </c>
      <c r="C689" s="93" t="s">
        <v>20</v>
      </c>
      <c r="D689" s="93" t="s">
        <v>21</v>
      </c>
      <c r="E689" s="93" t="s">
        <v>303</v>
      </c>
      <c r="F689" s="95"/>
      <c r="G689" s="140">
        <f>H689+I689+J689+K689</f>
        <v>0</v>
      </c>
      <c r="H689" s="141">
        <f>H690</f>
        <v>0</v>
      </c>
      <c r="I689" s="141">
        <f>I690</f>
        <v>0</v>
      </c>
      <c r="J689" s="141">
        <f>J690</f>
        <v>0</v>
      </c>
      <c r="K689" s="141">
        <f>K690</f>
        <v>0</v>
      </c>
    </row>
    <row r="690" spans="1:11" ht="38.25">
      <c r="A690" s="143"/>
      <c r="B690" s="92" t="s">
        <v>324</v>
      </c>
      <c r="C690" s="93" t="s">
        <v>20</v>
      </c>
      <c r="D690" s="93" t="s">
        <v>21</v>
      </c>
      <c r="E690" s="93" t="s">
        <v>325</v>
      </c>
      <c r="F690" s="95"/>
      <c r="G690" s="140">
        <f>SUM(H690:K690)</f>
        <v>0</v>
      </c>
      <c r="H690" s="141">
        <f>H691+H694+H701</f>
        <v>0</v>
      </c>
      <c r="I690" s="141">
        <f>I691+I694+I701</f>
        <v>0</v>
      </c>
      <c r="J690" s="141">
        <f>J691+J694+J701</f>
        <v>0</v>
      </c>
      <c r="K690" s="141">
        <f>K691+K694+K701</f>
        <v>0</v>
      </c>
    </row>
    <row r="691" spans="1:11" ht="38.25">
      <c r="A691" s="143"/>
      <c r="B691" s="92" t="s">
        <v>200</v>
      </c>
      <c r="C691" s="93" t="s">
        <v>20</v>
      </c>
      <c r="D691" s="93" t="s">
        <v>21</v>
      </c>
      <c r="E691" s="93" t="s">
        <v>326</v>
      </c>
      <c r="F691" s="93"/>
      <c r="G691" s="140">
        <f>SUM(H691:K691)</f>
        <v>0</v>
      </c>
      <c r="H691" s="141">
        <f t="shared" ref="H691:K692" si="156">H692</f>
        <v>0</v>
      </c>
      <c r="I691" s="141">
        <f t="shared" si="156"/>
        <v>0</v>
      </c>
      <c r="J691" s="141">
        <f t="shared" si="156"/>
        <v>0</v>
      </c>
      <c r="K691" s="141">
        <f t="shared" si="156"/>
        <v>0</v>
      </c>
    </row>
    <row r="692" spans="1:11" ht="51">
      <c r="A692" s="143"/>
      <c r="B692" s="92" t="s">
        <v>88</v>
      </c>
      <c r="C692" s="93" t="s">
        <v>20</v>
      </c>
      <c r="D692" s="93" t="s">
        <v>21</v>
      </c>
      <c r="E692" s="93" t="s">
        <v>326</v>
      </c>
      <c r="F692" s="93" t="s">
        <v>49</v>
      </c>
      <c r="G692" s="140">
        <f t="shared" ref="G692:G700" si="157">H692+I692+J692+K692</f>
        <v>0</v>
      </c>
      <c r="H692" s="141">
        <f t="shared" si="156"/>
        <v>0</v>
      </c>
      <c r="I692" s="141">
        <f t="shared" si="156"/>
        <v>0</v>
      </c>
      <c r="J692" s="141">
        <f t="shared" si="156"/>
        <v>0</v>
      </c>
      <c r="K692" s="141">
        <f t="shared" si="156"/>
        <v>0</v>
      </c>
    </row>
    <row r="693" spans="1:11">
      <c r="A693" s="143"/>
      <c r="B693" s="92" t="s">
        <v>66</v>
      </c>
      <c r="C693" s="93" t="s">
        <v>20</v>
      </c>
      <c r="D693" s="93" t="s">
        <v>21</v>
      </c>
      <c r="E693" s="93" t="s">
        <v>326</v>
      </c>
      <c r="F693" s="93" t="s">
        <v>64</v>
      </c>
      <c r="G693" s="140">
        <f t="shared" si="157"/>
        <v>0</v>
      </c>
      <c r="H693" s="141">
        <f>'приложение 8.2.'!I1242</f>
        <v>0</v>
      </c>
      <c r="I693" s="141">
        <f>'приложение 8.2.'!J1242</f>
        <v>0</v>
      </c>
      <c r="J693" s="141">
        <f>'приложение 8.2.'!K1242</f>
        <v>0</v>
      </c>
      <c r="K693" s="141">
        <f>'приложение 8.2.'!L1242</f>
        <v>0</v>
      </c>
    </row>
    <row r="694" spans="1:11" ht="25.5">
      <c r="A694" s="143"/>
      <c r="B694" s="92" t="s">
        <v>124</v>
      </c>
      <c r="C694" s="93" t="s">
        <v>20</v>
      </c>
      <c r="D694" s="93" t="s">
        <v>21</v>
      </c>
      <c r="E694" s="93" t="s">
        <v>329</v>
      </c>
      <c r="F694" s="93"/>
      <c r="G694" s="140">
        <f t="shared" si="157"/>
        <v>0</v>
      </c>
      <c r="H694" s="141">
        <f>H695+H697+H699</f>
        <v>0</v>
      </c>
      <c r="I694" s="141">
        <f t="shared" ref="I694:K695" si="158">I695</f>
        <v>0</v>
      </c>
      <c r="J694" s="141">
        <f t="shared" si="158"/>
        <v>0</v>
      </c>
      <c r="K694" s="141">
        <f t="shared" si="158"/>
        <v>0</v>
      </c>
    </row>
    <row r="695" spans="1:11" ht="89.25">
      <c r="A695" s="143"/>
      <c r="B695" s="92" t="s">
        <v>55</v>
      </c>
      <c r="C695" s="93" t="s">
        <v>20</v>
      </c>
      <c r="D695" s="93" t="s">
        <v>21</v>
      </c>
      <c r="E695" s="93" t="s">
        <v>329</v>
      </c>
      <c r="F695" s="93" t="s">
        <v>56</v>
      </c>
      <c r="G695" s="140">
        <f t="shared" si="157"/>
        <v>0</v>
      </c>
      <c r="H695" s="141">
        <f>H696</f>
        <v>0</v>
      </c>
      <c r="I695" s="141">
        <f t="shared" si="158"/>
        <v>0</v>
      </c>
      <c r="J695" s="141">
        <f t="shared" si="158"/>
        <v>0</v>
      </c>
      <c r="K695" s="141">
        <f t="shared" si="158"/>
        <v>0</v>
      </c>
    </row>
    <row r="696" spans="1:11" ht="38.25">
      <c r="A696" s="143"/>
      <c r="B696" s="92" t="s">
        <v>104</v>
      </c>
      <c r="C696" s="93" t="s">
        <v>20</v>
      </c>
      <c r="D696" s="93" t="s">
        <v>21</v>
      </c>
      <c r="E696" s="93" t="s">
        <v>329</v>
      </c>
      <c r="F696" s="93" t="s">
        <v>105</v>
      </c>
      <c r="G696" s="140">
        <f t="shared" si="157"/>
        <v>0</v>
      </c>
      <c r="H696" s="141">
        <f>'приложение 8.2.'!I1246</f>
        <v>0</v>
      </c>
      <c r="I696" s="141">
        <f>'приложение 8.2.'!J1246</f>
        <v>0</v>
      </c>
      <c r="J696" s="141">
        <f>'приложение 8.2.'!K1246</f>
        <v>0</v>
      </c>
      <c r="K696" s="141">
        <f>'приложение 8.2.'!L1246</f>
        <v>0</v>
      </c>
    </row>
    <row r="697" spans="1:11" ht="38.25">
      <c r="A697" s="143"/>
      <c r="B697" s="92" t="s">
        <v>86</v>
      </c>
      <c r="C697" s="93" t="s">
        <v>20</v>
      </c>
      <c r="D697" s="93" t="s">
        <v>21</v>
      </c>
      <c r="E697" s="93" t="s">
        <v>329</v>
      </c>
      <c r="F697" s="93" t="s">
        <v>57</v>
      </c>
      <c r="G697" s="140">
        <f t="shared" si="157"/>
        <v>0</v>
      </c>
      <c r="H697" s="141">
        <f>H698</f>
        <v>0</v>
      </c>
      <c r="I697" s="141">
        <f>I698</f>
        <v>0</v>
      </c>
      <c r="J697" s="141">
        <f>J698</f>
        <v>0</v>
      </c>
      <c r="K697" s="141">
        <f>K698</f>
        <v>0</v>
      </c>
    </row>
    <row r="698" spans="1:11" ht="38.25">
      <c r="A698" s="143"/>
      <c r="B698" s="92" t="s">
        <v>58</v>
      </c>
      <c r="C698" s="93" t="s">
        <v>20</v>
      </c>
      <c r="D698" s="93" t="s">
        <v>21</v>
      </c>
      <c r="E698" s="93" t="s">
        <v>329</v>
      </c>
      <c r="F698" s="93" t="s">
        <v>59</v>
      </c>
      <c r="G698" s="140">
        <f t="shared" si="157"/>
        <v>0</v>
      </c>
      <c r="H698" s="141">
        <f>'приложение 8.2.'!I1251</f>
        <v>0</v>
      </c>
      <c r="I698" s="141">
        <f>'приложение 8.2.'!J1251</f>
        <v>0</v>
      </c>
      <c r="J698" s="141">
        <f>'приложение 8.2.'!K1251</f>
        <v>0</v>
      </c>
      <c r="K698" s="141">
        <f>'приложение 8.2.'!L1251</f>
        <v>0</v>
      </c>
    </row>
    <row r="699" spans="1:11">
      <c r="A699" s="143"/>
      <c r="B699" s="96" t="s">
        <v>71</v>
      </c>
      <c r="C699" s="93" t="s">
        <v>20</v>
      </c>
      <c r="D699" s="93" t="s">
        <v>21</v>
      </c>
      <c r="E699" s="93" t="s">
        <v>329</v>
      </c>
      <c r="F699" s="93" t="s">
        <v>72</v>
      </c>
      <c r="G699" s="140">
        <f t="shared" si="157"/>
        <v>0</v>
      </c>
      <c r="H699" s="141">
        <f>H700</f>
        <v>0</v>
      </c>
      <c r="I699" s="141">
        <f>I700</f>
        <v>0</v>
      </c>
      <c r="J699" s="141">
        <f>J700</f>
        <v>0</v>
      </c>
      <c r="K699" s="141">
        <f>K700</f>
        <v>0</v>
      </c>
    </row>
    <row r="700" spans="1:11" ht="25.5">
      <c r="A700" s="143"/>
      <c r="B700" s="96" t="s">
        <v>73</v>
      </c>
      <c r="C700" s="93" t="s">
        <v>20</v>
      </c>
      <c r="D700" s="93" t="s">
        <v>21</v>
      </c>
      <c r="E700" s="93" t="s">
        <v>329</v>
      </c>
      <c r="F700" s="93" t="s">
        <v>74</v>
      </c>
      <c r="G700" s="140">
        <f t="shared" si="157"/>
        <v>0</v>
      </c>
      <c r="H700" s="141">
        <f>'приложение 8.2.'!I1255</f>
        <v>0</v>
      </c>
      <c r="I700" s="141">
        <f>'приложение 8.2.'!J1255</f>
        <v>0</v>
      </c>
      <c r="J700" s="141">
        <f>'приложение 8.2.'!K1255</f>
        <v>0</v>
      </c>
      <c r="K700" s="141">
        <f>'приложение 8.2.'!L1255</f>
        <v>0</v>
      </c>
    </row>
    <row r="701" spans="1:11" ht="153">
      <c r="A701" s="138"/>
      <c r="B701" s="81" t="s">
        <v>574</v>
      </c>
      <c r="C701" s="139" t="s">
        <v>20</v>
      </c>
      <c r="D701" s="93" t="s">
        <v>21</v>
      </c>
      <c r="E701" s="101" t="s">
        <v>573</v>
      </c>
      <c r="F701" s="95"/>
      <c r="G701" s="140">
        <f>H701+I701+J701+K701</f>
        <v>0</v>
      </c>
      <c r="H701" s="141">
        <v>0</v>
      </c>
      <c r="I701" s="141">
        <f>I702+I704</f>
        <v>0</v>
      </c>
      <c r="J701" s="141">
        <v>0</v>
      </c>
      <c r="K701" s="141">
        <v>0</v>
      </c>
    </row>
    <row r="702" spans="1:11" ht="89.25">
      <c r="A702" s="143"/>
      <c r="B702" s="92" t="s">
        <v>55</v>
      </c>
      <c r="C702" s="139" t="s">
        <v>20</v>
      </c>
      <c r="D702" s="93" t="s">
        <v>21</v>
      </c>
      <c r="E702" s="101" t="s">
        <v>573</v>
      </c>
      <c r="F702" s="93" t="s">
        <v>56</v>
      </c>
      <c r="G702" s="140">
        <f>SUM(H702:K702)</f>
        <v>0</v>
      </c>
      <c r="H702" s="141">
        <f>H703</f>
        <v>0</v>
      </c>
      <c r="I702" s="141">
        <f>I703</f>
        <v>0</v>
      </c>
      <c r="J702" s="141">
        <f>J703</f>
        <v>0</v>
      </c>
      <c r="K702" s="141">
        <f>K703</f>
        <v>0</v>
      </c>
    </row>
    <row r="703" spans="1:11" ht="38.25">
      <c r="A703" s="143"/>
      <c r="B703" s="92" t="s">
        <v>104</v>
      </c>
      <c r="C703" s="139" t="s">
        <v>20</v>
      </c>
      <c r="D703" s="93" t="s">
        <v>21</v>
      </c>
      <c r="E703" s="101" t="s">
        <v>573</v>
      </c>
      <c r="F703" s="93" t="s">
        <v>105</v>
      </c>
      <c r="G703" s="140">
        <f>SUM(H703:K703)</f>
        <v>0</v>
      </c>
      <c r="H703" s="141">
        <f>'приложение 8.2.'!I1260</f>
        <v>0</v>
      </c>
      <c r="I703" s="141">
        <f>'приложение 8.2.'!J1260</f>
        <v>0</v>
      </c>
      <c r="J703" s="141">
        <f>'приложение 8.2.'!K1260</f>
        <v>0</v>
      </c>
      <c r="K703" s="141">
        <f>'приложение 8.2.'!L1260</f>
        <v>0</v>
      </c>
    </row>
    <row r="704" spans="1:11" ht="38.25">
      <c r="A704" s="143"/>
      <c r="B704" s="92" t="s">
        <v>86</v>
      </c>
      <c r="C704" s="93" t="s">
        <v>20</v>
      </c>
      <c r="D704" s="93" t="s">
        <v>21</v>
      </c>
      <c r="E704" s="101" t="s">
        <v>573</v>
      </c>
      <c r="F704" s="93" t="s">
        <v>57</v>
      </c>
      <c r="G704" s="140">
        <f>H704+I704+J704+K704</f>
        <v>0</v>
      </c>
      <c r="H704" s="141">
        <f>H705</f>
        <v>0</v>
      </c>
      <c r="I704" s="141">
        <f>I705</f>
        <v>0</v>
      </c>
      <c r="J704" s="141">
        <f>J705</f>
        <v>0</v>
      </c>
      <c r="K704" s="141">
        <f>K705</f>
        <v>0</v>
      </c>
    </row>
    <row r="705" spans="1:12" ht="38.25">
      <c r="A705" s="143"/>
      <c r="B705" s="92" t="s">
        <v>58</v>
      </c>
      <c r="C705" s="93" t="s">
        <v>20</v>
      </c>
      <c r="D705" s="93" t="s">
        <v>21</v>
      </c>
      <c r="E705" s="101" t="s">
        <v>573</v>
      </c>
      <c r="F705" s="93" t="s">
        <v>59</v>
      </c>
      <c r="G705" s="140">
        <f>H705+I705+J705+K705</f>
        <v>0</v>
      </c>
      <c r="H705" s="141">
        <f>'приложение 8.2.'!I1264</f>
        <v>0</v>
      </c>
      <c r="I705" s="141">
        <f>'приложение 8.2.'!J1264</f>
        <v>0</v>
      </c>
      <c r="J705" s="141">
        <f>'приложение 8.2.'!K1264</f>
        <v>0</v>
      </c>
      <c r="K705" s="141">
        <f>'приложение 8.2.'!L1264</f>
        <v>0</v>
      </c>
    </row>
    <row r="706" spans="1:12" ht="25.5">
      <c r="A706" s="143"/>
      <c r="B706" s="92" t="s">
        <v>327</v>
      </c>
      <c r="C706" s="93" t="s">
        <v>20</v>
      </c>
      <c r="D706" s="93" t="s">
        <v>21</v>
      </c>
      <c r="E706" s="93" t="s">
        <v>328</v>
      </c>
      <c r="F706" s="93"/>
      <c r="G706" s="140">
        <f>SUM(H706:K706)</f>
        <v>0</v>
      </c>
      <c r="H706" s="141">
        <f>H707</f>
        <v>0</v>
      </c>
      <c r="I706" s="141">
        <f t="shared" ref="I706:K708" si="159">I707</f>
        <v>0</v>
      </c>
      <c r="J706" s="141">
        <f t="shared" si="159"/>
        <v>0</v>
      </c>
      <c r="K706" s="141">
        <f t="shared" si="159"/>
        <v>0</v>
      </c>
    </row>
    <row r="707" spans="1:12" ht="25.5">
      <c r="A707" s="143"/>
      <c r="B707" s="92" t="s">
        <v>217</v>
      </c>
      <c r="C707" s="93" t="s">
        <v>20</v>
      </c>
      <c r="D707" s="93" t="s">
        <v>21</v>
      </c>
      <c r="E707" s="93" t="s">
        <v>541</v>
      </c>
      <c r="F707" s="93"/>
      <c r="G707" s="140">
        <f>SUM(H707:K707)</f>
        <v>0</v>
      </c>
      <c r="H707" s="141">
        <f>H708</f>
        <v>0</v>
      </c>
      <c r="I707" s="141">
        <f t="shared" si="159"/>
        <v>0</v>
      </c>
      <c r="J707" s="141">
        <f t="shared" si="159"/>
        <v>0</v>
      </c>
      <c r="K707" s="141">
        <f t="shared" si="159"/>
        <v>0</v>
      </c>
    </row>
    <row r="708" spans="1:12" ht="51">
      <c r="A708" s="143"/>
      <c r="B708" s="92" t="s">
        <v>88</v>
      </c>
      <c r="C708" s="93" t="s">
        <v>20</v>
      </c>
      <c r="D708" s="93" t="s">
        <v>21</v>
      </c>
      <c r="E708" s="93" t="s">
        <v>541</v>
      </c>
      <c r="F708" s="93" t="s">
        <v>49</v>
      </c>
      <c r="G708" s="140">
        <f t="shared" ref="G708:G714" si="160">SUM(H708:K708)</f>
        <v>0</v>
      </c>
      <c r="H708" s="141">
        <f>H709+H710</f>
        <v>0</v>
      </c>
      <c r="I708" s="141">
        <f t="shared" si="159"/>
        <v>0</v>
      </c>
      <c r="J708" s="141">
        <f t="shared" si="159"/>
        <v>0</v>
      </c>
      <c r="K708" s="141">
        <f t="shared" si="159"/>
        <v>0</v>
      </c>
    </row>
    <row r="709" spans="1:12">
      <c r="A709" s="143"/>
      <c r="B709" s="92" t="s">
        <v>51</v>
      </c>
      <c r="C709" s="93" t="s">
        <v>20</v>
      </c>
      <c r="D709" s="93" t="s">
        <v>21</v>
      </c>
      <c r="E709" s="93" t="s">
        <v>541</v>
      </c>
      <c r="F709" s="93" t="s">
        <v>50</v>
      </c>
      <c r="G709" s="140">
        <f t="shared" si="160"/>
        <v>0</v>
      </c>
      <c r="H709" s="141">
        <f>'приложение 8.2.'!I1269</f>
        <v>0</v>
      </c>
      <c r="I709" s="141">
        <f>'приложение 8.2.'!J1269</f>
        <v>0</v>
      </c>
      <c r="J709" s="141">
        <f>'приложение 8.2.'!K1269</f>
        <v>0</v>
      </c>
      <c r="K709" s="141">
        <f>'приложение 8.2.'!L1269</f>
        <v>0</v>
      </c>
    </row>
    <row r="710" spans="1:12">
      <c r="A710" s="134"/>
      <c r="B710" s="205" t="s">
        <v>66</v>
      </c>
      <c r="C710" s="101" t="s">
        <v>20</v>
      </c>
      <c r="D710" s="101" t="s">
        <v>21</v>
      </c>
      <c r="E710" s="101" t="s">
        <v>541</v>
      </c>
      <c r="F710" s="101" t="s">
        <v>64</v>
      </c>
      <c r="G710" s="131">
        <f>H710+I710+J710+K710</f>
        <v>0</v>
      </c>
      <c r="H710" s="132">
        <f>'приложение 8.2.'!I1271</f>
        <v>0</v>
      </c>
      <c r="I710" s="132">
        <f>J711</f>
        <v>0</v>
      </c>
      <c r="J710" s="132">
        <v>0</v>
      </c>
      <c r="K710" s="132">
        <f>L711</f>
        <v>0</v>
      </c>
    </row>
    <row r="711" spans="1:12" ht="38.25">
      <c r="A711" s="138"/>
      <c r="B711" s="92" t="s">
        <v>316</v>
      </c>
      <c r="C711" s="93" t="s">
        <v>20</v>
      </c>
      <c r="D711" s="93" t="s">
        <v>21</v>
      </c>
      <c r="E711" s="101" t="s">
        <v>317</v>
      </c>
      <c r="F711" s="93"/>
      <c r="G711" s="303">
        <f t="shared" si="160"/>
        <v>12</v>
      </c>
      <c r="H711" s="304">
        <f>H712+H718+H715</f>
        <v>0</v>
      </c>
      <c r="I711" s="304">
        <f>I712+I718+I715</f>
        <v>0</v>
      </c>
      <c r="J711" s="304">
        <f>J712+J718+J715</f>
        <v>0</v>
      </c>
      <c r="K711" s="304">
        <f>K712+K718+K715</f>
        <v>12</v>
      </c>
    </row>
    <row r="712" spans="1:12" s="137" customFormat="1" ht="25.5">
      <c r="A712" s="138"/>
      <c r="B712" s="92" t="s">
        <v>217</v>
      </c>
      <c r="C712" s="93" t="s">
        <v>20</v>
      </c>
      <c r="D712" s="93" t="s">
        <v>21</v>
      </c>
      <c r="E712" s="93" t="s">
        <v>544</v>
      </c>
      <c r="F712" s="93"/>
      <c r="G712" s="140">
        <f t="shared" si="160"/>
        <v>0</v>
      </c>
      <c r="H712" s="141">
        <f>H713</f>
        <v>0</v>
      </c>
      <c r="I712" s="141">
        <f t="shared" ref="I712:K713" si="161">I713</f>
        <v>0</v>
      </c>
      <c r="J712" s="141">
        <f t="shared" si="161"/>
        <v>0</v>
      </c>
      <c r="K712" s="141">
        <f t="shared" si="161"/>
        <v>0</v>
      </c>
      <c r="L712" s="142"/>
    </row>
    <row r="713" spans="1:12" s="137" customFormat="1" ht="49.5" customHeight="1">
      <c r="A713" s="143"/>
      <c r="B713" s="92" t="s">
        <v>88</v>
      </c>
      <c r="C713" s="93" t="s">
        <v>20</v>
      </c>
      <c r="D713" s="93" t="s">
        <v>21</v>
      </c>
      <c r="E713" s="93" t="s">
        <v>544</v>
      </c>
      <c r="F713" s="93" t="s">
        <v>49</v>
      </c>
      <c r="G713" s="140">
        <f t="shared" si="160"/>
        <v>0</v>
      </c>
      <c r="H713" s="141">
        <f>H714</f>
        <v>0</v>
      </c>
      <c r="I713" s="141">
        <f t="shared" si="161"/>
        <v>0</v>
      </c>
      <c r="J713" s="141">
        <f t="shared" si="161"/>
        <v>0</v>
      </c>
      <c r="K713" s="141">
        <f t="shared" si="161"/>
        <v>0</v>
      </c>
      <c r="L713" s="142"/>
    </row>
    <row r="714" spans="1:12" s="137" customFormat="1">
      <c r="A714" s="143"/>
      <c r="B714" s="92" t="s">
        <v>66</v>
      </c>
      <c r="C714" s="93" t="s">
        <v>20</v>
      </c>
      <c r="D714" s="93" t="s">
        <v>21</v>
      </c>
      <c r="E714" s="93" t="s">
        <v>544</v>
      </c>
      <c r="F714" s="93" t="s">
        <v>64</v>
      </c>
      <c r="G714" s="140">
        <f t="shared" si="160"/>
        <v>0</v>
      </c>
      <c r="H714" s="141">
        <f>'приложение 8.2.'!H1276</f>
        <v>0</v>
      </c>
      <c r="I714" s="141">
        <f>'приложение 8.2.'!I1276</f>
        <v>0</v>
      </c>
      <c r="J714" s="141">
        <f>'приложение 8.2.'!J1276</f>
        <v>0</v>
      </c>
      <c r="K714" s="141">
        <f>'приложение 8.2.'!K1276</f>
        <v>0</v>
      </c>
      <c r="L714" s="142"/>
    </row>
    <row r="715" spans="1:12" ht="38.25">
      <c r="A715" s="295"/>
      <c r="B715" s="145" t="s">
        <v>633</v>
      </c>
      <c r="C715" s="2" t="s">
        <v>20</v>
      </c>
      <c r="D715" s="2" t="s">
        <v>21</v>
      </c>
      <c r="E715" s="2" t="s">
        <v>634</v>
      </c>
      <c r="F715" s="2"/>
      <c r="G715" s="154">
        <f>SUM(H715:K715)</f>
        <v>12</v>
      </c>
      <c r="H715" s="156">
        <f t="shared" ref="H715:K716" si="162">H716</f>
        <v>0</v>
      </c>
      <c r="I715" s="156">
        <f t="shared" si="162"/>
        <v>0</v>
      </c>
      <c r="J715" s="156">
        <f t="shared" si="162"/>
        <v>0</v>
      </c>
      <c r="K715" s="156">
        <f t="shared" si="162"/>
        <v>12</v>
      </c>
      <c r="L715" s="137"/>
    </row>
    <row r="716" spans="1:12" ht="38.25">
      <c r="A716" s="295"/>
      <c r="B716" s="1" t="s">
        <v>86</v>
      </c>
      <c r="C716" s="101" t="s">
        <v>20</v>
      </c>
      <c r="D716" s="101" t="s">
        <v>21</v>
      </c>
      <c r="E716" s="2" t="s">
        <v>634</v>
      </c>
      <c r="F716" s="101" t="s">
        <v>57</v>
      </c>
      <c r="G716" s="155">
        <f>H716+I716+J716+K716</f>
        <v>12</v>
      </c>
      <c r="H716" s="156">
        <f t="shared" si="162"/>
        <v>0</v>
      </c>
      <c r="I716" s="156">
        <f t="shared" si="162"/>
        <v>0</v>
      </c>
      <c r="J716" s="156">
        <f t="shared" si="162"/>
        <v>0</v>
      </c>
      <c r="K716" s="156">
        <f t="shared" si="162"/>
        <v>12</v>
      </c>
      <c r="L716" s="137"/>
    </row>
    <row r="717" spans="1:12" ht="38.25">
      <c r="A717" s="295"/>
      <c r="B717" s="100" t="s">
        <v>58</v>
      </c>
      <c r="C717" s="101" t="s">
        <v>20</v>
      </c>
      <c r="D717" s="101" t="s">
        <v>21</v>
      </c>
      <c r="E717" s="2" t="s">
        <v>634</v>
      </c>
      <c r="F717" s="101" t="s">
        <v>59</v>
      </c>
      <c r="G717" s="155">
        <f>H717+I717+J717+K717</f>
        <v>12</v>
      </c>
      <c r="H717" s="156">
        <f>I718</f>
        <v>0</v>
      </c>
      <c r="I717" s="156">
        <v>0</v>
      </c>
      <c r="J717" s="156">
        <f>K718</f>
        <v>0</v>
      </c>
      <c r="K717" s="156">
        <f>'приложение 8.2.'!L1280</f>
        <v>12</v>
      </c>
      <c r="L717" s="137"/>
    </row>
    <row r="718" spans="1:12" ht="63.75">
      <c r="A718" s="129"/>
      <c r="B718" s="205" t="s">
        <v>588</v>
      </c>
      <c r="C718" s="101" t="s">
        <v>20</v>
      </c>
      <c r="D718" s="101" t="s">
        <v>21</v>
      </c>
      <c r="E718" s="101" t="s">
        <v>593</v>
      </c>
      <c r="F718" s="101"/>
      <c r="G718" s="131">
        <f>SUM(H718:K718)</f>
        <v>0</v>
      </c>
      <c r="H718" s="132">
        <f>H719</f>
        <v>0</v>
      </c>
      <c r="I718" s="132">
        <f t="shared" ref="I718:K719" si="163">I719</f>
        <v>0</v>
      </c>
      <c r="J718" s="132">
        <f t="shared" si="163"/>
        <v>0</v>
      </c>
      <c r="K718" s="132">
        <f t="shared" si="163"/>
        <v>0</v>
      </c>
      <c r="L718" s="137"/>
    </row>
    <row r="719" spans="1:12" ht="51">
      <c r="A719" s="134"/>
      <c r="B719" s="215" t="s">
        <v>88</v>
      </c>
      <c r="C719" s="101" t="s">
        <v>20</v>
      </c>
      <c r="D719" s="101" t="s">
        <v>21</v>
      </c>
      <c r="E719" s="101" t="s">
        <v>593</v>
      </c>
      <c r="F719" s="101" t="s">
        <v>49</v>
      </c>
      <c r="G719" s="131">
        <f>H719+I719+J719+K719</f>
        <v>0</v>
      </c>
      <c r="H719" s="132">
        <f>H720</f>
        <v>0</v>
      </c>
      <c r="I719" s="132">
        <f t="shared" si="163"/>
        <v>0</v>
      </c>
      <c r="J719" s="132">
        <f t="shared" si="163"/>
        <v>0</v>
      </c>
      <c r="K719" s="132">
        <f t="shared" si="163"/>
        <v>0</v>
      </c>
      <c r="L719" s="137"/>
    </row>
    <row r="720" spans="1:12" s="210" customFormat="1">
      <c r="A720" s="134"/>
      <c r="B720" s="92" t="s">
        <v>66</v>
      </c>
      <c r="C720" s="101" t="s">
        <v>20</v>
      </c>
      <c r="D720" s="101" t="s">
        <v>21</v>
      </c>
      <c r="E720" s="101" t="s">
        <v>593</v>
      </c>
      <c r="F720" s="101" t="s">
        <v>64</v>
      </c>
      <c r="G720" s="131">
        <f>H720+I720+J720+K720</f>
        <v>0</v>
      </c>
      <c r="H720" s="132">
        <f>'приложение 8.2.'!I1284</f>
        <v>0</v>
      </c>
      <c r="I720" s="132">
        <f>'приложение 8.2.'!J1284</f>
        <v>0</v>
      </c>
      <c r="J720" s="132">
        <f>'приложение 8.2.'!K1284</f>
        <v>0</v>
      </c>
      <c r="K720" s="132">
        <f>'приложение 8.2.'!L1284</f>
        <v>0</v>
      </c>
      <c r="L720" s="137"/>
    </row>
    <row r="721" spans="1:12" s="210" customFormat="1" ht="54.75" customHeight="1">
      <c r="A721" s="195"/>
      <c r="B721" s="196" t="s">
        <v>46</v>
      </c>
      <c r="C721" s="197" t="s">
        <v>23</v>
      </c>
      <c r="D721" s="197" t="s">
        <v>15</v>
      </c>
      <c r="E721" s="197"/>
      <c r="F721" s="197"/>
      <c r="G721" s="285">
        <f t="shared" ref="G721:G730" si="164">H721+I721+J721+K721</f>
        <v>0</v>
      </c>
      <c r="H721" s="285">
        <f>H722+H793</f>
        <v>0</v>
      </c>
      <c r="I721" s="285">
        <f>I722+I793</f>
        <v>0</v>
      </c>
      <c r="J721" s="285">
        <f>J722+J793</f>
        <v>0</v>
      </c>
      <c r="K721" s="285">
        <f>K722+K793</f>
        <v>0</v>
      </c>
      <c r="L721" s="142"/>
    </row>
    <row r="722" spans="1:12" s="210" customFormat="1">
      <c r="A722" s="195"/>
      <c r="B722" s="206" t="s">
        <v>34</v>
      </c>
      <c r="C722" s="197" t="s">
        <v>23</v>
      </c>
      <c r="D722" s="197" t="s">
        <v>14</v>
      </c>
      <c r="E722" s="197"/>
      <c r="F722" s="197"/>
      <c r="G722" s="285">
        <f t="shared" si="164"/>
        <v>0</v>
      </c>
      <c r="H722" s="285">
        <f>H723+H789</f>
        <v>0</v>
      </c>
      <c r="I722" s="285">
        <f>I723+I789</f>
        <v>0</v>
      </c>
      <c r="J722" s="285">
        <f>J723+J789</f>
        <v>0</v>
      </c>
      <c r="K722" s="285">
        <f>K723+K789</f>
        <v>0</v>
      </c>
      <c r="L722" s="142"/>
    </row>
    <row r="723" spans="1:12" ht="38.25">
      <c r="A723" s="204"/>
      <c r="B723" s="200" t="s">
        <v>95</v>
      </c>
      <c r="C723" s="139" t="s">
        <v>23</v>
      </c>
      <c r="D723" s="139" t="s">
        <v>14</v>
      </c>
      <c r="E723" s="139" t="s">
        <v>229</v>
      </c>
      <c r="F723" s="139"/>
      <c r="G723" s="285">
        <f t="shared" si="164"/>
        <v>0</v>
      </c>
      <c r="H723" s="286">
        <f>H724+H750+H762</f>
        <v>0</v>
      </c>
      <c r="I723" s="286">
        <f>I724+I750+I762</f>
        <v>0</v>
      </c>
      <c r="J723" s="286">
        <f>J724+J750+J762</f>
        <v>0</v>
      </c>
      <c r="K723" s="286">
        <f>K724+K750+K762</f>
        <v>0</v>
      </c>
    </row>
    <row r="724" spans="1:12" ht="25.5">
      <c r="A724" s="204"/>
      <c r="B724" s="200" t="s">
        <v>410</v>
      </c>
      <c r="C724" s="139" t="s">
        <v>23</v>
      </c>
      <c r="D724" s="139" t="s">
        <v>14</v>
      </c>
      <c r="E724" s="139" t="s">
        <v>411</v>
      </c>
      <c r="F724" s="139"/>
      <c r="G724" s="285">
        <f t="shared" si="164"/>
        <v>0</v>
      </c>
      <c r="H724" s="286">
        <f>H725+H735+H739+H743</f>
        <v>0</v>
      </c>
      <c r="I724" s="286">
        <f>I725+I735+I739+I743</f>
        <v>0</v>
      </c>
      <c r="J724" s="286">
        <f>J725+J735+J739+J743</f>
        <v>0</v>
      </c>
      <c r="K724" s="286">
        <f>K725+K735+K739+K743</f>
        <v>0</v>
      </c>
    </row>
    <row r="725" spans="1:12" ht="38.25">
      <c r="A725" s="204"/>
      <c r="B725" s="200" t="s">
        <v>412</v>
      </c>
      <c r="C725" s="139" t="s">
        <v>23</v>
      </c>
      <c r="D725" s="139" t="s">
        <v>14</v>
      </c>
      <c r="E725" s="139" t="s">
        <v>413</v>
      </c>
      <c r="F725" s="139"/>
      <c r="G725" s="285">
        <f t="shared" si="164"/>
        <v>0</v>
      </c>
      <c r="H725" s="286">
        <f>H726+H729+H732</f>
        <v>0</v>
      </c>
      <c r="I725" s="286">
        <f>I726+I729+I732</f>
        <v>0</v>
      </c>
      <c r="J725" s="286">
        <f>J726+J729+J732</f>
        <v>0</v>
      </c>
      <c r="K725" s="286">
        <f>K726+K729+K732</f>
        <v>0</v>
      </c>
    </row>
    <row r="726" spans="1:12" ht="127.5">
      <c r="A726" s="226"/>
      <c r="B726" s="227" t="s">
        <v>458</v>
      </c>
      <c r="C726" s="130" t="s">
        <v>23</v>
      </c>
      <c r="D726" s="130" t="s">
        <v>14</v>
      </c>
      <c r="E726" s="130" t="s">
        <v>459</v>
      </c>
      <c r="F726" s="130"/>
      <c r="G726" s="280">
        <f>SUM(H726:K726)</f>
        <v>0</v>
      </c>
      <c r="H726" s="268">
        <f t="shared" ref="H726:K727" si="165">H727</f>
        <v>0</v>
      </c>
      <c r="I726" s="268">
        <f t="shared" si="165"/>
        <v>0</v>
      </c>
      <c r="J726" s="268">
        <f t="shared" si="165"/>
        <v>0</v>
      </c>
      <c r="K726" s="268">
        <f t="shared" si="165"/>
        <v>0</v>
      </c>
      <c r="L726" s="210"/>
    </row>
    <row r="727" spans="1:12" ht="51">
      <c r="A727" s="208"/>
      <c r="B727" s="205" t="s">
        <v>247</v>
      </c>
      <c r="C727" s="130" t="s">
        <v>23</v>
      </c>
      <c r="D727" s="130" t="s">
        <v>14</v>
      </c>
      <c r="E727" s="130" t="s">
        <v>459</v>
      </c>
      <c r="F727" s="130" t="s">
        <v>49</v>
      </c>
      <c r="G727" s="280">
        <f>H727+I727+J727+K727</f>
        <v>0</v>
      </c>
      <c r="H727" s="268">
        <f t="shared" si="165"/>
        <v>0</v>
      </c>
      <c r="I727" s="268">
        <f t="shared" si="165"/>
        <v>0</v>
      </c>
      <c r="J727" s="268">
        <f t="shared" si="165"/>
        <v>0</v>
      </c>
      <c r="K727" s="268">
        <f t="shared" si="165"/>
        <v>0</v>
      </c>
      <c r="L727" s="210"/>
    </row>
    <row r="728" spans="1:12">
      <c r="A728" s="208"/>
      <c r="B728" s="205" t="s">
        <v>66</v>
      </c>
      <c r="C728" s="130" t="s">
        <v>23</v>
      </c>
      <c r="D728" s="130" t="s">
        <v>14</v>
      </c>
      <c r="E728" s="130" t="s">
        <v>459</v>
      </c>
      <c r="F728" s="130" t="s">
        <v>64</v>
      </c>
      <c r="G728" s="280">
        <f>SUM(H728:K728)</f>
        <v>0</v>
      </c>
      <c r="H728" s="268">
        <f>'приложение 8.2.'!I839</f>
        <v>0</v>
      </c>
      <c r="I728" s="268">
        <f>'приложение 8.2.'!J839</f>
        <v>0</v>
      </c>
      <c r="J728" s="268">
        <f>'приложение 8.2.'!K839</f>
        <v>0</v>
      </c>
      <c r="K728" s="268">
        <f>'приложение 8.2.'!L839</f>
        <v>0</v>
      </c>
      <c r="L728" s="210"/>
    </row>
    <row r="729" spans="1:12" ht="127.5">
      <c r="A729" s="204"/>
      <c r="B729" s="200" t="s">
        <v>496</v>
      </c>
      <c r="C729" s="139" t="s">
        <v>23</v>
      </c>
      <c r="D729" s="139" t="s">
        <v>14</v>
      </c>
      <c r="E729" s="139" t="s">
        <v>414</v>
      </c>
      <c r="F729" s="139"/>
      <c r="G729" s="285">
        <f t="shared" si="164"/>
        <v>0</v>
      </c>
      <c r="H729" s="286">
        <f>H730</f>
        <v>0</v>
      </c>
      <c r="I729" s="286">
        <f t="shared" ref="I729:K730" si="166">I730</f>
        <v>0</v>
      </c>
      <c r="J729" s="286">
        <f t="shared" si="166"/>
        <v>0</v>
      </c>
      <c r="K729" s="286">
        <f t="shared" si="166"/>
        <v>0</v>
      </c>
    </row>
    <row r="730" spans="1:12" ht="51">
      <c r="A730" s="199"/>
      <c r="B730" s="200" t="s">
        <v>247</v>
      </c>
      <c r="C730" s="139" t="s">
        <v>23</v>
      </c>
      <c r="D730" s="139" t="s">
        <v>14</v>
      </c>
      <c r="E730" s="139" t="s">
        <v>414</v>
      </c>
      <c r="F730" s="139" t="s">
        <v>49</v>
      </c>
      <c r="G730" s="285">
        <f t="shared" si="164"/>
        <v>0</v>
      </c>
      <c r="H730" s="286">
        <f>H731</f>
        <v>0</v>
      </c>
      <c r="I730" s="286">
        <f t="shared" si="166"/>
        <v>0</v>
      </c>
      <c r="J730" s="286">
        <f t="shared" si="166"/>
        <v>0</v>
      </c>
      <c r="K730" s="286">
        <f t="shared" si="166"/>
        <v>0</v>
      </c>
    </row>
    <row r="731" spans="1:12">
      <c r="A731" s="199"/>
      <c r="B731" s="200" t="s">
        <v>66</v>
      </c>
      <c r="C731" s="139" t="s">
        <v>23</v>
      </c>
      <c r="D731" s="139" t="s">
        <v>14</v>
      </c>
      <c r="E731" s="139" t="s">
        <v>414</v>
      </c>
      <c r="F731" s="139" t="s">
        <v>64</v>
      </c>
      <c r="G731" s="285">
        <f>SUM(H731:K731)</f>
        <v>0</v>
      </c>
      <c r="H731" s="286">
        <f>'приложение 8.2.'!I844</f>
        <v>0</v>
      </c>
      <c r="I731" s="286">
        <f>'приложение 8.2.'!J844</f>
        <v>0</v>
      </c>
      <c r="J731" s="286">
        <f>'приложение 8.2.'!K844</f>
        <v>0</v>
      </c>
      <c r="K731" s="286">
        <f>'приложение 8.2.'!L844</f>
        <v>0</v>
      </c>
    </row>
    <row r="732" spans="1:12" ht="140.25">
      <c r="A732" s="201"/>
      <c r="B732" s="200" t="s">
        <v>497</v>
      </c>
      <c r="C732" s="139" t="s">
        <v>23</v>
      </c>
      <c r="D732" s="139" t="s">
        <v>14</v>
      </c>
      <c r="E732" s="139" t="s">
        <v>415</v>
      </c>
      <c r="F732" s="139"/>
      <c r="G732" s="285">
        <f>H732+I732+J732+K732</f>
        <v>0</v>
      </c>
      <c r="H732" s="286">
        <f>H733</f>
        <v>0</v>
      </c>
      <c r="I732" s="286">
        <f t="shared" ref="I732:K733" si="167">I733</f>
        <v>0</v>
      </c>
      <c r="J732" s="286">
        <f t="shared" si="167"/>
        <v>0</v>
      </c>
      <c r="K732" s="286">
        <f t="shared" si="167"/>
        <v>0</v>
      </c>
    </row>
    <row r="733" spans="1:12" ht="51">
      <c r="A733" s="199"/>
      <c r="B733" s="200" t="s">
        <v>247</v>
      </c>
      <c r="C733" s="139" t="s">
        <v>23</v>
      </c>
      <c r="D733" s="139" t="s">
        <v>14</v>
      </c>
      <c r="E733" s="139" t="s">
        <v>415</v>
      </c>
      <c r="F733" s="139" t="s">
        <v>49</v>
      </c>
      <c r="G733" s="285">
        <f>H733+I733+J733+K733</f>
        <v>0</v>
      </c>
      <c r="H733" s="286">
        <f>H734</f>
        <v>0</v>
      </c>
      <c r="I733" s="286">
        <f t="shared" si="167"/>
        <v>0</v>
      </c>
      <c r="J733" s="286">
        <f t="shared" si="167"/>
        <v>0</v>
      </c>
      <c r="K733" s="286">
        <f t="shared" si="167"/>
        <v>0</v>
      </c>
    </row>
    <row r="734" spans="1:12">
      <c r="A734" s="199"/>
      <c r="B734" s="200" t="s">
        <v>66</v>
      </c>
      <c r="C734" s="139" t="s">
        <v>23</v>
      </c>
      <c r="D734" s="139" t="s">
        <v>14</v>
      </c>
      <c r="E734" s="139" t="s">
        <v>415</v>
      </c>
      <c r="F734" s="139" t="s">
        <v>64</v>
      </c>
      <c r="G734" s="285">
        <f>SUM(H734:K734)</f>
        <v>0</v>
      </c>
      <c r="H734" s="286">
        <f>'приложение 8.2.'!I849</f>
        <v>0</v>
      </c>
      <c r="I734" s="286">
        <f>'приложение 8.2.'!J849</f>
        <v>0</v>
      </c>
      <c r="J734" s="286">
        <f>'приложение 8.2.'!K849</f>
        <v>0</v>
      </c>
      <c r="K734" s="286">
        <f>'приложение 8.2.'!L849</f>
        <v>0</v>
      </c>
    </row>
    <row r="735" spans="1:12" ht="51">
      <c r="A735" s="201"/>
      <c r="B735" s="200" t="s">
        <v>416</v>
      </c>
      <c r="C735" s="139" t="s">
        <v>23</v>
      </c>
      <c r="D735" s="139" t="s">
        <v>14</v>
      </c>
      <c r="E735" s="139" t="s">
        <v>417</v>
      </c>
      <c r="F735" s="139"/>
      <c r="G735" s="285">
        <f>H735+I735+J735+K735</f>
        <v>0</v>
      </c>
      <c r="H735" s="286">
        <f>H736</f>
        <v>0</v>
      </c>
      <c r="I735" s="286">
        <f t="shared" ref="I735:K737" si="168">I736</f>
        <v>0</v>
      </c>
      <c r="J735" s="286">
        <f t="shared" si="168"/>
        <v>0</v>
      </c>
      <c r="K735" s="286">
        <f t="shared" si="168"/>
        <v>0</v>
      </c>
    </row>
    <row r="736" spans="1:12" ht="25.5">
      <c r="A736" s="204"/>
      <c r="B736" s="92" t="s">
        <v>217</v>
      </c>
      <c r="C736" s="139" t="s">
        <v>23</v>
      </c>
      <c r="D736" s="139" t="s">
        <v>14</v>
      </c>
      <c r="E736" s="139" t="s">
        <v>557</v>
      </c>
      <c r="F736" s="139"/>
      <c r="G736" s="285">
        <f>H736+I736+J736+K736</f>
        <v>0</v>
      </c>
      <c r="H736" s="286">
        <f>H737</f>
        <v>0</v>
      </c>
      <c r="I736" s="286">
        <f t="shared" si="168"/>
        <v>0</v>
      </c>
      <c r="J736" s="286">
        <f t="shared" si="168"/>
        <v>0</v>
      </c>
      <c r="K736" s="286">
        <f t="shared" si="168"/>
        <v>0</v>
      </c>
    </row>
    <row r="737" spans="1:11" ht="51">
      <c r="A737" s="199"/>
      <c r="B737" s="200" t="s">
        <v>247</v>
      </c>
      <c r="C737" s="139" t="s">
        <v>23</v>
      </c>
      <c r="D737" s="139" t="s">
        <v>14</v>
      </c>
      <c r="E737" s="139" t="s">
        <v>557</v>
      </c>
      <c r="F737" s="139" t="s">
        <v>49</v>
      </c>
      <c r="G737" s="285">
        <f>H737+I737+J737+K737</f>
        <v>0</v>
      </c>
      <c r="H737" s="286">
        <f>H738</f>
        <v>0</v>
      </c>
      <c r="I737" s="286">
        <f t="shared" si="168"/>
        <v>0</v>
      </c>
      <c r="J737" s="286">
        <f t="shared" si="168"/>
        <v>0</v>
      </c>
      <c r="K737" s="286">
        <f t="shared" si="168"/>
        <v>0</v>
      </c>
    </row>
    <row r="738" spans="1:11">
      <c r="A738" s="199"/>
      <c r="B738" s="200" t="s">
        <v>66</v>
      </c>
      <c r="C738" s="139" t="s">
        <v>23</v>
      </c>
      <c r="D738" s="139" t="s">
        <v>14</v>
      </c>
      <c r="E738" s="139" t="s">
        <v>557</v>
      </c>
      <c r="F738" s="139" t="s">
        <v>64</v>
      </c>
      <c r="G738" s="285">
        <f>SUM(H738:K738)</f>
        <v>0</v>
      </c>
      <c r="H738" s="286">
        <f>'приложение 8.2.'!I855</f>
        <v>0</v>
      </c>
      <c r="I738" s="286">
        <f>'приложение 8.2.'!J855</f>
        <v>0</v>
      </c>
      <c r="J738" s="286">
        <f>'приложение 8.2.'!K855</f>
        <v>0</v>
      </c>
      <c r="K738" s="286">
        <f>'приложение 8.2.'!L855</f>
        <v>0</v>
      </c>
    </row>
    <row r="739" spans="1:11" ht="25.5">
      <c r="A739" s="201"/>
      <c r="B739" s="200" t="s">
        <v>418</v>
      </c>
      <c r="C739" s="139" t="s">
        <v>23</v>
      </c>
      <c r="D739" s="139" t="s">
        <v>14</v>
      </c>
      <c r="E739" s="139" t="s">
        <v>419</v>
      </c>
      <c r="F739" s="139"/>
      <c r="G739" s="285">
        <f>H739+I739+J739+K739</f>
        <v>0</v>
      </c>
      <c r="H739" s="286">
        <f>H740</f>
        <v>0</v>
      </c>
      <c r="I739" s="286">
        <f t="shared" ref="I739:K741" si="169">I740</f>
        <v>0</v>
      </c>
      <c r="J739" s="286">
        <f t="shared" si="169"/>
        <v>0</v>
      </c>
      <c r="K739" s="286">
        <f t="shared" si="169"/>
        <v>0</v>
      </c>
    </row>
    <row r="740" spans="1:11" ht="25.5">
      <c r="A740" s="204"/>
      <c r="B740" s="92" t="s">
        <v>217</v>
      </c>
      <c r="C740" s="139" t="s">
        <v>23</v>
      </c>
      <c r="D740" s="139" t="s">
        <v>14</v>
      </c>
      <c r="E740" s="139" t="s">
        <v>556</v>
      </c>
      <c r="F740" s="139"/>
      <c r="G740" s="285">
        <f>H740+I740+J740+K740</f>
        <v>0</v>
      </c>
      <c r="H740" s="286">
        <f>H741</f>
        <v>0</v>
      </c>
      <c r="I740" s="286">
        <f t="shared" si="169"/>
        <v>0</v>
      </c>
      <c r="J740" s="286">
        <f t="shared" si="169"/>
        <v>0</v>
      </c>
      <c r="K740" s="286">
        <f t="shared" si="169"/>
        <v>0</v>
      </c>
    </row>
    <row r="741" spans="1:11" ht="51">
      <c r="A741" s="199"/>
      <c r="B741" s="200" t="s">
        <v>247</v>
      </c>
      <c r="C741" s="139" t="s">
        <v>23</v>
      </c>
      <c r="D741" s="139" t="s">
        <v>14</v>
      </c>
      <c r="E741" s="139" t="s">
        <v>556</v>
      </c>
      <c r="F741" s="139" t="s">
        <v>49</v>
      </c>
      <c r="G741" s="285">
        <f>H741+I741+J741+K741</f>
        <v>0</v>
      </c>
      <c r="H741" s="286">
        <f>H742</f>
        <v>0</v>
      </c>
      <c r="I741" s="286">
        <f t="shared" si="169"/>
        <v>0</v>
      </c>
      <c r="J741" s="286">
        <f t="shared" si="169"/>
        <v>0</v>
      </c>
      <c r="K741" s="286">
        <f t="shared" si="169"/>
        <v>0</v>
      </c>
    </row>
    <row r="742" spans="1:11">
      <c r="A742" s="199"/>
      <c r="B742" s="200" t="s">
        <v>66</v>
      </c>
      <c r="C742" s="139" t="s">
        <v>23</v>
      </c>
      <c r="D742" s="139" t="s">
        <v>14</v>
      </c>
      <c r="E742" s="139" t="s">
        <v>556</v>
      </c>
      <c r="F742" s="139" t="s">
        <v>64</v>
      </c>
      <c r="G742" s="285">
        <f>SUM(H742:K742)</f>
        <v>0</v>
      </c>
      <c r="H742" s="286">
        <f>'приложение 8.2.'!I860</f>
        <v>0</v>
      </c>
      <c r="I742" s="286">
        <f>'приложение 8.2.'!J860</f>
        <v>0</v>
      </c>
      <c r="J742" s="286">
        <f>'приложение 8.2.'!K860</f>
        <v>0</v>
      </c>
      <c r="K742" s="286">
        <f>'приложение 8.2.'!L860</f>
        <v>0</v>
      </c>
    </row>
    <row r="743" spans="1:11" ht="38.25">
      <c r="A743" s="201"/>
      <c r="B743" s="200" t="s">
        <v>420</v>
      </c>
      <c r="C743" s="139" t="s">
        <v>23</v>
      </c>
      <c r="D743" s="139" t="s">
        <v>14</v>
      </c>
      <c r="E743" s="139" t="s">
        <v>421</v>
      </c>
      <c r="F743" s="139"/>
      <c r="G743" s="285">
        <f>H743+I743+J743+K743</f>
        <v>0</v>
      </c>
      <c r="H743" s="286">
        <f>H744+H747</f>
        <v>0</v>
      </c>
      <c r="I743" s="286">
        <f>I744+I747</f>
        <v>0</v>
      </c>
      <c r="J743" s="286">
        <f>J744+J747</f>
        <v>0</v>
      </c>
      <c r="K743" s="286">
        <f>K744+K747</f>
        <v>0</v>
      </c>
    </row>
    <row r="744" spans="1:11" ht="38.25">
      <c r="A744" s="201"/>
      <c r="B744" s="200" t="s">
        <v>200</v>
      </c>
      <c r="C744" s="139" t="s">
        <v>23</v>
      </c>
      <c r="D744" s="139" t="s">
        <v>14</v>
      </c>
      <c r="E744" s="139" t="s">
        <v>422</v>
      </c>
      <c r="F744" s="139"/>
      <c r="G744" s="285">
        <f>H744+I744+J744+K744</f>
        <v>0</v>
      </c>
      <c r="H744" s="286">
        <f>H745</f>
        <v>0</v>
      </c>
      <c r="I744" s="286">
        <f t="shared" ref="I744:K745" si="170">I745</f>
        <v>0</v>
      </c>
      <c r="J744" s="286">
        <f t="shared" si="170"/>
        <v>0</v>
      </c>
      <c r="K744" s="286">
        <f t="shared" si="170"/>
        <v>0</v>
      </c>
    </row>
    <row r="745" spans="1:11" ht="24" customHeight="1">
      <c r="A745" s="199"/>
      <c r="B745" s="200" t="s">
        <v>88</v>
      </c>
      <c r="C745" s="139" t="s">
        <v>23</v>
      </c>
      <c r="D745" s="139" t="s">
        <v>14</v>
      </c>
      <c r="E745" s="139" t="s">
        <v>422</v>
      </c>
      <c r="F745" s="139" t="s">
        <v>49</v>
      </c>
      <c r="G745" s="285">
        <f>H745+I745+J745+K745</f>
        <v>0</v>
      </c>
      <c r="H745" s="286">
        <f>H746</f>
        <v>0</v>
      </c>
      <c r="I745" s="286">
        <f t="shared" si="170"/>
        <v>0</v>
      </c>
      <c r="J745" s="286">
        <f t="shared" si="170"/>
        <v>0</v>
      </c>
      <c r="K745" s="286">
        <f t="shared" si="170"/>
        <v>0</v>
      </c>
    </row>
    <row r="746" spans="1:11">
      <c r="A746" s="199"/>
      <c r="B746" s="200" t="s">
        <v>66</v>
      </c>
      <c r="C746" s="139" t="s">
        <v>23</v>
      </c>
      <c r="D746" s="139" t="s">
        <v>14</v>
      </c>
      <c r="E746" s="139" t="s">
        <v>422</v>
      </c>
      <c r="F746" s="139" t="s">
        <v>64</v>
      </c>
      <c r="G746" s="285">
        <f>SUM(H746:K746)</f>
        <v>0</v>
      </c>
      <c r="H746" s="286">
        <f>'приложение 8.2.'!I865</f>
        <v>0</v>
      </c>
      <c r="I746" s="286">
        <f>'приложение 8.2.'!J865</f>
        <v>0</v>
      </c>
      <c r="J746" s="286">
        <f>'приложение 8.2.'!K865</f>
        <v>0</v>
      </c>
      <c r="K746" s="286">
        <f>'приложение 8.2.'!L865</f>
        <v>0</v>
      </c>
    </row>
    <row r="747" spans="1:11" ht="318.75">
      <c r="A747" s="201"/>
      <c r="B747" s="200" t="s">
        <v>494</v>
      </c>
      <c r="C747" s="139" t="s">
        <v>23</v>
      </c>
      <c r="D747" s="139" t="s">
        <v>14</v>
      </c>
      <c r="E747" s="139" t="s">
        <v>423</v>
      </c>
      <c r="F747" s="139"/>
      <c r="G747" s="285">
        <f>H747+I747+J747+K747</f>
        <v>0</v>
      </c>
      <c r="H747" s="286">
        <f>H748</f>
        <v>0</v>
      </c>
      <c r="I747" s="286">
        <f t="shared" ref="I747:K748" si="171">I748</f>
        <v>0</v>
      </c>
      <c r="J747" s="286">
        <f t="shared" si="171"/>
        <v>0</v>
      </c>
      <c r="K747" s="286">
        <f t="shared" si="171"/>
        <v>0</v>
      </c>
    </row>
    <row r="748" spans="1:11" ht="51">
      <c r="A748" s="199"/>
      <c r="B748" s="200" t="s">
        <v>88</v>
      </c>
      <c r="C748" s="139" t="s">
        <v>23</v>
      </c>
      <c r="D748" s="139" t="s">
        <v>14</v>
      </c>
      <c r="E748" s="139" t="s">
        <v>423</v>
      </c>
      <c r="F748" s="139" t="s">
        <v>49</v>
      </c>
      <c r="G748" s="285">
        <f>H748+I748+J748+K748</f>
        <v>0</v>
      </c>
      <c r="H748" s="286">
        <f>H749</f>
        <v>0</v>
      </c>
      <c r="I748" s="286">
        <f t="shared" si="171"/>
        <v>0</v>
      </c>
      <c r="J748" s="286">
        <f t="shared" si="171"/>
        <v>0</v>
      </c>
      <c r="K748" s="286">
        <f t="shared" si="171"/>
        <v>0</v>
      </c>
    </row>
    <row r="749" spans="1:11">
      <c r="A749" s="199"/>
      <c r="B749" s="200" t="s">
        <v>66</v>
      </c>
      <c r="C749" s="139" t="s">
        <v>23</v>
      </c>
      <c r="D749" s="139" t="s">
        <v>14</v>
      </c>
      <c r="E749" s="139" t="s">
        <v>423</v>
      </c>
      <c r="F749" s="139" t="s">
        <v>64</v>
      </c>
      <c r="G749" s="285">
        <f>SUM(H749:K749)</f>
        <v>0</v>
      </c>
      <c r="H749" s="286">
        <f>'приложение 8.2.'!I869</f>
        <v>0</v>
      </c>
      <c r="I749" s="286">
        <f>'приложение 8.2.'!J869</f>
        <v>0</v>
      </c>
      <c r="J749" s="286">
        <f>'приложение 8.2.'!K869</f>
        <v>0</v>
      </c>
      <c r="K749" s="286">
        <f>'приложение 8.2.'!L869</f>
        <v>0</v>
      </c>
    </row>
    <row r="750" spans="1:11">
      <c r="A750" s="201"/>
      <c r="B750" s="200" t="s">
        <v>424</v>
      </c>
      <c r="C750" s="139" t="s">
        <v>23</v>
      </c>
      <c r="D750" s="139" t="s">
        <v>14</v>
      </c>
      <c r="E750" s="139" t="s">
        <v>425</v>
      </c>
      <c r="F750" s="139"/>
      <c r="G750" s="285">
        <f>H750+I750+J750+K750</f>
        <v>0</v>
      </c>
      <c r="H750" s="286">
        <f>H751+H758</f>
        <v>0</v>
      </c>
      <c r="I750" s="286">
        <f>I751+I758</f>
        <v>0</v>
      </c>
      <c r="J750" s="286">
        <f>J751+J758</f>
        <v>0</v>
      </c>
      <c r="K750" s="286">
        <f>K751+K758</f>
        <v>0</v>
      </c>
    </row>
    <row r="751" spans="1:11" ht="38.25">
      <c r="A751" s="201"/>
      <c r="B751" s="200" t="s">
        <v>426</v>
      </c>
      <c r="C751" s="139" t="s">
        <v>23</v>
      </c>
      <c r="D751" s="139" t="s">
        <v>14</v>
      </c>
      <c r="E751" s="139" t="s">
        <v>427</v>
      </c>
      <c r="F751" s="139"/>
      <c r="G751" s="285">
        <f>H751+I751+J751+K751</f>
        <v>0</v>
      </c>
      <c r="H751" s="286">
        <f>H752+H755</f>
        <v>0</v>
      </c>
      <c r="I751" s="286">
        <f>I752+I755</f>
        <v>0</v>
      </c>
      <c r="J751" s="286">
        <f>J752+J755</f>
        <v>0</v>
      </c>
      <c r="K751" s="286">
        <f>K752+K755</f>
        <v>0</v>
      </c>
    </row>
    <row r="752" spans="1:11" ht="26.25" customHeight="1">
      <c r="A752" s="201"/>
      <c r="B752" s="200" t="s">
        <v>200</v>
      </c>
      <c r="C752" s="139" t="s">
        <v>23</v>
      </c>
      <c r="D752" s="139" t="s">
        <v>14</v>
      </c>
      <c r="E752" s="139" t="s">
        <v>428</v>
      </c>
      <c r="F752" s="139"/>
      <c r="G752" s="285">
        <f>H752+I752+J752+K752</f>
        <v>0</v>
      </c>
      <c r="H752" s="286">
        <f>H753</f>
        <v>0</v>
      </c>
      <c r="I752" s="286">
        <f t="shared" ref="I752:K753" si="172">I753</f>
        <v>0</v>
      </c>
      <c r="J752" s="286">
        <f t="shared" si="172"/>
        <v>0</v>
      </c>
      <c r="K752" s="286">
        <f t="shared" si="172"/>
        <v>0</v>
      </c>
    </row>
    <row r="753" spans="1:11" ht="51">
      <c r="A753" s="199"/>
      <c r="B753" s="200" t="s">
        <v>88</v>
      </c>
      <c r="C753" s="139" t="s">
        <v>23</v>
      </c>
      <c r="D753" s="139" t="s">
        <v>14</v>
      </c>
      <c r="E753" s="139" t="s">
        <v>428</v>
      </c>
      <c r="F753" s="139" t="s">
        <v>49</v>
      </c>
      <c r="G753" s="285">
        <f>H753+I753+J753+K753</f>
        <v>0</v>
      </c>
      <c r="H753" s="286">
        <f>H754</f>
        <v>0</v>
      </c>
      <c r="I753" s="286">
        <f t="shared" si="172"/>
        <v>0</v>
      </c>
      <c r="J753" s="286">
        <f t="shared" si="172"/>
        <v>0</v>
      </c>
      <c r="K753" s="286">
        <f t="shared" si="172"/>
        <v>0</v>
      </c>
    </row>
    <row r="754" spans="1:11">
      <c r="A754" s="199"/>
      <c r="B754" s="200" t="s">
        <v>66</v>
      </c>
      <c r="C754" s="139" t="s">
        <v>23</v>
      </c>
      <c r="D754" s="139" t="s">
        <v>14</v>
      </c>
      <c r="E754" s="139" t="s">
        <v>428</v>
      </c>
      <c r="F754" s="139" t="s">
        <v>64</v>
      </c>
      <c r="G754" s="285">
        <f>SUM(H754:K754)</f>
        <v>0</v>
      </c>
      <c r="H754" s="286">
        <f>'приложение 8.2.'!I875</f>
        <v>0</v>
      </c>
      <c r="I754" s="286">
        <f>'приложение 8.2.'!J875</f>
        <v>0</v>
      </c>
      <c r="J754" s="286">
        <f>'приложение 8.2.'!K875</f>
        <v>0</v>
      </c>
      <c r="K754" s="286">
        <f>'приложение 8.2.'!L875</f>
        <v>0</v>
      </c>
    </row>
    <row r="755" spans="1:11" ht="318.75">
      <c r="A755" s="201"/>
      <c r="B755" s="200" t="s">
        <v>494</v>
      </c>
      <c r="C755" s="139" t="s">
        <v>23</v>
      </c>
      <c r="D755" s="139" t="s">
        <v>14</v>
      </c>
      <c r="E755" s="139" t="s">
        <v>429</v>
      </c>
      <c r="F755" s="139"/>
      <c r="G755" s="285">
        <f>H755+I755+J755+K755</f>
        <v>0</v>
      </c>
      <c r="H755" s="286">
        <f>H756</f>
        <v>0</v>
      </c>
      <c r="I755" s="286">
        <f t="shared" ref="I755:K756" si="173">I756</f>
        <v>0</v>
      </c>
      <c r="J755" s="286">
        <f t="shared" si="173"/>
        <v>0</v>
      </c>
      <c r="K755" s="286">
        <f t="shared" si="173"/>
        <v>0</v>
      </c>
    </row>
    <row r="756" spans="1:11" ht="51">
      <c r="A756" s="199"/>
      <c r="B756" s="200" t="s">
        <v>88</v>
      </c>
      <c r="C756" s="139" t="s">
        <v>23</v>
      </c>
      <c r="D756" s="139" t="s">
        <v>14</v>
      </c>
      <c r="E756" s="139" t="s">
        <v>429</v>
      </c>
      <c r="F756" s="139" t="s">
        <v>49</v>
      </c>
      <c r="G756" s="285">
        <f>H756+I756+J756+K756</f>
        <v>0</v>
      </c>
      <c r="H756" s="286">
        <f>H757</f>
        <v>0</v>
      </c>
      <c r="I756" s="286">
        <f t="shared" si="173"/>
        <v>0</v>
      </c>
      <c r="J756" s="286">
        <f t="shared" si="173"/>
        <v>0</v>
      </c>
      <c r="K756" s="286">
        <f t="shared" si="173"/>
        <v>0</v>
      </c>
    </row>
    <row r="757" spans="1:11">
      <c r="A757" s="199"/>
      <c r="B757" s="200" t="s">
        <v>66</v>
      </c>
      <c r="C757" s="139" t="s">
        <v>23</v>
      </c>
      <c r="D757" s="139" t="s">
        <v>14</v>
      </c>
      <c r="E757" s="139" t="s">
        <v>429</v>
      </c>
      <c r="F757" s="139" t="s">
        <v>64</v>
      </c>
      <c r="G757" s="285">
        <f>SUM(H757:K757)</f>
        <v>0</v>
      </c>
      <c r="H757" s="286">
        <f>'приложение 8.2.'!I879</f>
        <v>0</v>
      </c>
      <c r="I757" s="286">
        <f>'приложение 8.2.'!J879</f>
        <v>0</v>
      </c>
      <c r="J757" s="286">
        <f>'приложение 8.2.'!K879</f>
        <v>0</v>
      </c>
      <c r="K757" s="286">
        <f>'приложение 8.2.'!L879</f>
        <v>0</v>
      </c>
    </row>
    <row r="758" spans="1:11" ht="38.25">
      <c r="A758" s="201"/>
      <c r="B758" s="200" t="s">
        <v>430</v>
      </c>
      <c r="C758" s="139" t="s">
        <v>23</v>
      </c>
      <c r="D758" s="139" t="s">
        <v>14</v>
      </c>
      <c r="E758" s="139" t="s">
        <v>431</v>
      </c>
      <c r="F758" s="139"/>
      <c r="G758" s="285">
        <f>H758+I758+J758+K758</f>
        <v>0</v>
      </c>
      <c r="H758" s="286">
        <f>H759</f>
        <v>0</v>
      </c>
      <c r="I758" s="286">
        <f t="shared" ref="I758:K760" si="174">I759</f>
        <v>0</v>
      </c>
      <c r="J758" s="286">
        <f t="shared" si="174"/>
        <v>0</v>
      </c>
      <c r="K758" s="286">
        <f t="shared" si="174"/>
        <v>0</v>
      </c>
    </row>
    <row r="759" spans="1:11" ht="25.5">
      <c r="A759" s="201"/>
      <c r="B759" s="92" t="s">
        <v>217</v>
      </c>
      <c r="C759" s="139" t="s">
        <v>23</v>
      </c>
      <c r="D759" s="139" t="s">
        <v>14</v>
      </c>
      <c r="E759" s="139" t="s">
        <v>555</v>
      </c>
      <c r="F759" s="139"/>
      <c r="G759" s="285">
        <f>H759+I759+J759+K759</f>
        <v>0</v>
      </c>
      <c r="H759" s="286">
        <f>H760</f>
        <v>0</v>
      </c>
      <c r="I759" s="286">
        <f t="shared" si="174"/>
        <v>0</v>
      </c>
      <c r="J759" s="286">
        <f t="shared" si="174"/>
        <v>0</v>
      </c>
      <c r="K759" s="286">
        <f t="shared" si="174"/>
        <v>0</v>
      </c>
    </row>
    <row r="760" spans="1:11" ht="51">
      <c r="A760" s="199"/>
      <c r="B760" s="200" t="s">
        <v>247</v>
      </c>
      <c r="C760" s="139" t="s">
        <v>23</v>
      </c>
      <c r="D760" s="139" t="s">
        <v>14</v>
      </c>
      <c r="E760" s="139" t="s">
        <v>555</v>
      </c>
      <c r="F760" s="139" t="s">
        <v>49</v>
      </c>
      <c r="G760" s="285">
        <f>H760+I760+J760+K760</f>
        <v>0</v>
      </c>
      <c r="H760" s="286">
        <f>H761</f>
        <v>0</v>
      </c>
      <c r="I760" s="286">
        <f t="shared" si="174"/>
        <v>0</v>
      </c>
      <c r="J760" s="286">
        <f t="shared" si="174"/>
        <v>0</v>
      </c>
      <c r="K760" s="286">
        <f t="shared" si="174"/>
        <v>0</v>
      </c>
    </row>
    <row r="761" spans="1:11">
      <c r="A761" s="199"/>
      <c r="B761" s="200" t="s">
        <v>66</v>
      </c>
      <c r="C761" s="139" t="s">
        <v>23</v>
      </c>
      <c r="D761" s="139" t="s">
        <v>14</v>
      </c>
      <c r="E761" s="139" t="s">
        <v>555</v>
      </c>
      <c r="F761" s="139" t="s">
        <v>64</v>
      </c>
      <c r="G761" s="285">
        <f>SUM(H761:K761)</f>
        <v>0</v>
      </c>
      <c r="H761" s="286">
        <f>'приложение 8.2.'!I884</f>
        <v>0</v>
      </c>
      <c r="I761" s="286">
        <f>'приложение 8.2.'!J884</f>
        <v>0</v>
      </c>
      <c r="J761" s="286">
        <f>'приложение 8.2.'!K884</f>
        <v>0</v>
      </c>
      <c r="K761" s="286">
        <f>'приложение 8.2.'!L884</f>
        <v>0</v>
      </c>
    </row>
    <row r="762" spans="1:11" ht="51">
      <c r="A762" s="201"/>
      <c r="B762" s="200" t="s">
        <v>432</v>
      </c>
      <c r="C762" s="139" t="s">
        <v>23</v>
      </c>
      <c r="D762" s="139" t="s">
        <v>14</v>
      </c>
      <c r="E762" s="139" t="s">
        <v>433</v>
      </c>
      <c r="F762" s="139"/>
      <c r="G762" s="285">
        <f>H762+I762+J762+K762</f>
        <v>0</v>
      </c>
      <c r="H762" s="286">
        <f>H763+H767+H771+H778+H782</f>
        <v>0</v>
      </c>
      <c r="I762" s="286">
        <f>I763+I767+I771+I778+I782</f>
        <v>0</v>
      </c>
      <c r="J762" s="286">
        <f>J763+J767+J771+J778+J782</f>
        <v>0</v>
      </c>
      <c r="K762" s="286">
        <f>K763+K767+K771+K778+K782</f>
        <v>0</v>
      </c>
    </row>
    <row r="763" spans="1:11" ht="38.25">
      <c r="A763" s="201"/>
      <c r="B763" s="200" t="s">
        <v>406</v>
      </c>
      <c r="C763" s="139" t="s">
        <v>23</v>
      </c>
      <c r="D763" s="139" t="s">
        <v>14</v>
      </c>
      <c r="E763" s="139" t="s">
        <v>434</v>
      </c>
      <c r="F763" s="139"/>
      <c r="G763" s="285">
        <f>H763+I763+J763+K763</f>
        <v>0</v>
      </c>
      <c r="H763" s="286">
        <f>H764</f>
        <v>0</v>
      </c>
      <c r="I763" s="286">
        <f t="shared" ref="I763:K765" si="175">I764</f>
        <v>0</v>
      </c>
      <c r="J763" s="286">
        <f t="shared" si="175"/>
        <v>0</v>
      </c>
      <c r="K763" s="286">
        <f t="shared" si="175"/>
        <v>0</v>
      </c>
    </row>
    <row r="764" spans="1:11" ht="25.5">
      <c r="A764" s="201"/>
      <c r="B764" s="92" t="s">
        <v>217</v>
      </c>
      <c r="C764" s="139" t="s">
        <v>23</v>
      </c>
      <c r="D764" s="139" t="s">
        <v>14</v>
      </c>
      <c r="E764" s="139" t="s">
        <v>552</v>
      </c>
      <c r="F764" s="139"/>
      <c r="G764" s="285">
        <f>H764+I764+J764+K764</f>
        <v>0</v>
      </c>
      <c r="H764" s="286">
        <f>H765</f>
        <v>0</v>
      </c>
      <c r="I764" s="286">
        <f t="shared" si="175"/>
        <v>0</v>
      </c>
      <c r="J764" s="286">
        <f t="shared" si="175"/>
        <v>0</v>
      </c>
      <c r="K764" s="286">
        <f t="shared" si="175"/>
        <v>0</v>
      </c>
    </row>
    <row r="765" spans="1:11" ht="38.25" customHeight="1">
      <c r="A765" s="199"/>
      <c r="B765" s="200" t="s">
        <v>247</v>
      </c>
      <c r="C765" s="139" t="s">
        <v>23</v>
      </c>
      <c r="D765" s="139" t="s">
        <v>14</v>
      </c>
      <c r="E765" s="139" t="s">
        <v>552</v>
      </c>
      <c r="F765" s="139" t="s">
        <v>49</v>
      </c>
      <c r="G765" s="285">
        <f>H765+I765+J765+K765</f>
        <v>0</v>
      </c>
      <c r="H765" s="286">
        <f>H766</f>
        <v>0</v>
      </c>
      <c r="I765" s="286">
        <f t="shared" si="175"/>
        <v>0</v>
      </c>
      <c r="J765" s="286">
        <f t="shared" si="175"/>
        <v>0</v>
      </c>
      <c r="K765" s="286">
        <f t="shared" si="175"/>
        <v>0</v>
      </c>
    </row>
    <row r="766" spans="1:11">
      <c r="A766" s="199"/>
      <c r="B766" s="200" t="s">
        <v>66</v>
      </c>
      <c r="C766" s="139" t="s">
        <v>23</v>
      </c>
      <c r="D766" s="139" t="s">
        <v>14</v>
      </c>
      <c r="E766" s="139" t="s">
        <v>552</v>
      </c>
      <c r="F766" s="139" t="s">
        <v>64</v>
      </c>
      <c r="G766" s="285">
        <f>SUM(H766:K766)</f>
        <v>0</v>
      </c>
      <c r="H766" s="286">
        <f>'приложение 8.2.'!I890</f>
        <v>0</v>
      </c>
      <c r="I766" s="286">
        <f>'приложение 8.2.'!J890</f>
        <v>0</v>
      </c>
      <c r="J766" s="286">
        <f>'приложение 8.2.'!K890</f>
        <v>0</v>
      </c>
      <c r="K766" s="286">
        <f>'приложение 8.2.'!L890</f>
        <v>0</v>
      </c>
    </row>
    <row r="767" spans="1:11" ht="51">
      <c r="A767" s="201"/>
      <c r="B767" s="200" t="s">
        <v>435</v>
      </c>
      <c r="C767" s="139" t="s">
        <v>23</v>
      </c>
      <c r="D767" s="139" t="s">
        <v>14</v>
      </c>
      <c r="E767" s="139" t="s">
        <v>436</v>
      </c>
      <c r="F767" s="139"/>
      <c r="G767" s="285">
        <f>H767+I767+J767+K767</f>
        <v>0</v>
      </c>
      <c r="H767" s="286">
        <f>H768</f>
        <v>0</v>
      </c>
      <c r="I767" s="286">
        <f t="shared" ref="I767:K769" si="176">I768</f>
        <v>0</v>
      </c>
      <c r="J767" s="286">
        <f t="shared" si="176"/>
        <v>0</v>
      </c>
      <c r="K767" s="286">
        <f t="shared" si="176"/>
        <v>0</v>
      </c>
    </row>
    <row r="768" spans="1:11" ht="25.5">
      <c r="A768" s="201"/>
      <c r="B768" s="92" t="s">
        <v>217</v>
      </c>
      <c r="C768" s="139" t="s">
        <v>23</v>
      </c>
      <c r="D768" s="139" t="s">
        <v>14</v>
      </c>
      <c r="E768" s="139" t="s">
        <v>551</v>
      </c>
      <c r="F768" s="139"/>
      <c r="G768" s="285">
        <f>H768+I768+J768+K768</f>
        <v>0</v>
      </c>
      <c r="H768" s="286">
        <f>H769</f>
        <v>0</v>
      </c>
      <c r="I768" s="286">
        <f t="shared" si="176"/>
        <v>0</v>
      </c>
      <c r="J768" s="286">
        <f t="shared" si="176"/>
        <v>0</v>
      </c>
      <c r="K768" s="286">
        <f t="shared" si="176"/>
        <v>0</v>
      </c>
    </row>
    <row r="769" spans="1:12" ht="51">
      <c r="A769" s="199"/>
      <c r="B769" s="200" t="s">
        <v>247</v>
      </c>
      <c r="C769" s="139" t="s">
        <v>23</v>
      </c>
      <c r="D769" s="139" t="s">
        <v>14</v>
      </c>
      <c r="E769" s="139" t="s">
        <v>551</v>
      </c>
      <c r="F769" s="139" t="s">
        <v>49</v>
      </c>
      <c r="G769" s="285">
        <f>H769+I769+J769+K769</f>
        <v>0</v>
      </c>
      <c r="H769" s="286">
        <f>H770</f>
        <v>0</v>
      </c>
      <c r="I769" s="286">
        <f t="shared" si="176"/>
        <v>0</v>
      </c>
      <c r="J769" s="286">
        <f t="shared" si="176"/>
        <v>0</v>
      </c>
      <c r="K769" s="286">
        <f t="shared" si="176"/>
        <v>0</v>
      </c>
    </row>
    <row r="770" spans="1:12">
      <c r="A770" s="199"/>
      <c r="B770" s="200" t="s">
        <v>66</v>
      </c>
      <c r="C770" s="139" t="s">
        <v>23</v>
      </c>
      <c r="D770" s="139" t="s">
        <v>14</v>
      </c>
      <c r="E770" s="139" t="s">
        <v>551</v>
      </c>
      <c r="F770" s="139" t="s">
        <v>64</v>
      </c>
      <c r="G770" s="285">
        <f>SUM(H770:K770)</f>
        <v>0</v>
      </c>
      <c r="H770" s="286">
        <f>'приложение 8.2.'!I895</f>
        <v>0</v>
      </c>
      <c r="I770" s="286">
        <f>'приложение 8.2.'!J895</f>
        <v>0</v>
      </c>
      <c r="J770" s="286">
        <f>'приложение 8.2.'!K895</f>
        <v>0</v>
      </c>
      <c r="K770" s="286">
        <f>'приложение 8.2.'!L895</f>
        <v>0</v>
      </c>
    </row>
    <row r="771" spans="1:12" ht="51">
      <c r="A771" s="201"/>
      <c r="B771" s="200" t="s">
        <v>437</v>
      </c>
      <c r="C771" s="139" t="s">
        <v>23</v>
      </c>
      <c r="D771" s="139" t="s">
        <v>14</v>
      </c>
      <c r="E771" s="139" t="s">
        <v>438</v>
      </c>
      <c r="F771" s="139"/>
      <c r="G771" s="285">
        <f>H771+I771+J771+K771</f>
        <v>0</v>
      </c>
      <c r="H771" s="286">
        <f>H772+H775</f>
        <v>0</v>
      </c>
      <c r="I771" s="286">
        <f>I772+I775</f>
        <v>0</v>
      </c>
      <c r="J771" s="286">
        <f>J772</f>
        <v>0</v>
      </c>
      <c r="K771" s="286">
        <f>K772+K775</f>
        <v>0</v>
      </c>
    </row>
    <row r="772" spans="1:12" ht="38.25">
      <c r="A772" s="201"/>
      <c r="B772" s="200" t="s">
        <v>200</v>
      </c>
      <c r="C772" s="139" t="s">
        <v>23</v>
      </c>
      <c r="D772" s="139" t="s">
        <v>14</v>
      </c>
      <c r="E772" s="139" t="s">
        <v>439</v>
      </c>
      <c r="F772" s="139"/>
      <c r="G772" s="285">
        <f>H772+I772+J772+K772</f>
        <v>0</v>
      </c>
      <c r="H772" s="286">
        <f>H773</f>
        <v>0</v>
      </c>
      <c r="I772" s="286">
        <f t="shared" ref="I772:K773" si="177">I773</f>
        <v>0</v>
      </c>
      <c r="J772" s="286">
        <f t="shared" si="177"/>
        <v>0</v>
      </c>
      <c r="K772" s="286">
        <f t="shared" si="177"/>
        <v>0</v>
      </c>
    </row>
    <row r="773" spans="1:12" ht="51">
      <c r="A773" s="199"/>
      <c r="B773" s="200" t="s">
        <v>88</v>
      </c>
      <c r="C773" s="139" t="s">
        <v>23</v>
      </c>
      <c r="D773" s="139" t="s">
        <v>14</v>
      </c>
      <c r="E773" s="139" t="s">
        <v>439</v>
      </c>
      <c r="F773" s="139" t="s">
        <v>49</v>
      </c>
      <c r="G773" s="285">
        <f>H773+I773+J773+K773</f>
        <v>0</v>
      </c>
      <c r="H773" s="286">
        <f>H774</f>
        <v>0</v>
      </c>
      <c r="I773" s="286">
        <f t="shared" si="177"/>
        <v>0</v>
      </c>
      <c r="J773" s="286">
        <f t="shared" si="177"/>
        <v>0</v>
      </c>
      <c r="K773" s="286">
        <f t="shared" si="177"/>
        <v>0</v>
      </c>
    </row>
    <row r="774" spans="1:12">
      <c r="A774" s="199"/>
      <c r="B774" s="200" t="s">
        <v>66</v>
      </c>
      <c r="C774" s="139" t="s">
        <v>23</v>
      </c>
      <c r="D774" s="139" t="s">
        <v>14</v>
      </c>
      <c r="E774" s="139" t="s">
        <v>439</v>
      </c>
      <c r="F774" s="139" t="s">
        <v>64</v>
      </c>
      <c r="G774" s="285">
        <f>SUM(H774:K774)</f>
        <v>0</v>
      </c>
      <c r="H774" s="286">
        <f>'приложение 8.2.'!I900</f>
        <v>0</v>
      </c>
      <c r="I774" s="286">
        <f>'приложение 8.2.'!J900</f>
        <v>0</v>
      </c>
      <c r="J774" s="286">
        <f>'приложение 8.2.'!K900</f>
        <v>0</v>
      </c>
      <c r="K774" s="286">
        <f>'приложение 8.2.'!L900</f>
        <v>0</v>
      </c>
    </row>
    <row r="775" spans="1:12" ht="318.75">
      <c r="A775" s="201"/>
      <c r="B775" s="200" t="s">
        <v>494</v>
      </c>
      <c r="C775" s="139" t="s">
        <v>23</v>
      </c>
      <c r="D775" s="139" t="s">
        <v>14</v>
      </c>
      <c r="E775" s="139" t="s">
        <v>440</v>
      </c>
      <c r="F775" s="139"/>
      <c r="G775" s="285">
        <f>H775+I775+J775+K775</f>
        <v>0</v>
      </c>
      <c r="H775" s="286">
        <f>H776</f>
        <v>0</v>
      </c>
      <c r="I775" s="286">
        <f t="shared" ref="I775:K780" si="178">I776</f>
        <v>0</v>
      </c>
      <c r="J775" s="286">
        <f t="shared" si="178"/>
        <v>0</v>
      </c>
      <c r="K775" s="286">
        <f t="shared" si="178"/>
        <v>0</v>
      </c>
    </row>
    <row r="776" spans="1:12" s="210" customFormat="1" ht="51">
      <c r="A776" s="199"/>
      <c r="B776" s="200" t="s">
        <v>88</v>
      </c>
      <c r="C776" s="139" t="s">
        <v>23</v>
      </c>
      <c r="D776" s="139" t="s">
        <v>14</v>
      </c>
      <c r="E776" s="139" t="s">
        <v>440</v>
      </c>
      <c r="F776" s="139" t="s">
        <v>49</v>
      </c>
      <c r="G776" s="285">
        <f>H776+I776+J776+K776</f>
        <v>0</v>
      </c>
      <c r="H776" s="286">
        <f>H777</f>
        <v>0</v>
      </c>
      <c r="I776" s="286">
        <f t="shared" si="178"/>
        <v>0</v>
      </c>
      <c r="J776" s="286">
        <f t="shared" si="178"/>
        <v>0</v>
      </c>
      <c r="K776" s="286">
        <f t="shared" si="178"/>
        <v>0</v>
      </c>
      <c r="L776" s="142"/>
    </row>
    <row r="777" spans="1:12" s="210" customFormat="1">
      <c r="A777" s="199"/>
      <c r="B777" s="200" t="s">
        <v>66</v>
      </c>
      <c r="C777" s="139" t="s">
        <v>23</v>
      </c>
      <c r="D777" s="139" t="s">
        <v>14</v>
      </c>
      <c r="E777" s="139" t="s">
        <v>440</v>
      </c>
      <c r="F777" s="139" t="s">
        <v>64</v>
      </c>
      <c r="G777" s="285">
        <f>SUM(H777:K777)</f>
        <v>0</v>
      </c>
      <c r="H777" s="286">
        <f>'приложение 8.2.'!I904</f>
        <v>0</v>
      </c>
      <c r="I777" s="286">
        <f>'приложение 8.2.'!J904</f>
        <v>0</v>
      </c>
      <c r="J777" s="286">
        <f>'приложение 8.2.'!K904</f>
        <v>0</v>
      </c>
      <c r="K777" s="286">
        <f>'приложение 8.2.'!L904</f>
        <v>0</v>
      </c>
      <c r="L777" s="142"/>
    </row>
    <row r="778" spans="1:12" s="229" customFormat="1" ht="38.25">
      <c r="A778" s="201"/>
      <c r="B778" s="205" t="s">
        <v>578</v>
      </c>
      <c r="C778" s="130" t="s">
        <v>23</v>
      </c>
      <c r="D778" s="130" t="s">
        <v>14</v>
      </c>
      <c r="E778" s="130" t="s">
        <v>577</v>
      </c>
      <c r="F778" s="139"/>
      <c r="G778" s="285">
        <f>SUM(H778:K778)</f>
        <v>0</v>
      </c>
      <c r="H778" s="286">
        <f>H779</f>
        <v>0</v>
      </c>
      <c r="I778" s="286">
        <f>I779</f>
        <v>0</v>
      </c>
      <c r="J778" s="286">
        <f>J779</f>
        <v>0</v>
      </c>
      <c r="K778" s="286">
        <f>K779</f>
        <v>0</v>
      </c>
      <c r="L778" s="142"/>
    </row>
    <row r="779" spans="1:12" s="229" customFormat="1" ht="25.5">
      <c r="A779" s="201"/>
      <c r="B779" s="92" t="s">
        <v>217</v>
      </c>
      <c r="C779" s="130" t="s">
        <v>23</v>
      </c>
      <c r="D779" s="130" t="s">
        <v>14</v>
      </c>
      <c r="E779" s="130" t="s">
        <v>550</v>
      </c>
      <c r="F779" s="130"/>
      <c r="G779" s="285">
        <f>H779+I779+J779+K779</f>
        <v>0</v>
      </c>
      <c r="H779" s="286">
        <f>H780</f>
        <v>0</v>
      </c>
      <c r="I779" s="286">
        <f t="shared" si="178"/>
        <v>0</v>
      </c>
      <c r="J779" s="286">
        <f t="shared" si="178"/>
        <v>0</v>
      </c>
      <c r="K779" s="286">
        <f t="shared" si="178"/>
        <v>0</v>
      </c>
      <c r="L779" s="142"/>
    </row>
    <row r="780" spans="1:12" s="210" customFormat="1" ht="51">
      <c r="A780" s="201"/>
      <c r="B780" s="205" t="s">
        <v>88</v>
      </c>
      <c r="C780" s="130" t="s">
        <v>23</v>
      </c>
      <c r="D780" s="130" t="s">
        <v>14</v>
      </c>
      <c r="E780" s="130" t="s">
        <v>550</v>
      </c>
      <c r="F780" s="130" t="s">
        <v>49</v>
      </c>
      <c r="G780" s="285">
        <f>H780+I780+J780+K780</f>
        <v>0</v>
      </c>
      <c r="H780" s="286">
        <f>H781</f>
        <v>0</v>
      </c>
      <c r="I780" s="286">
        <f t="shared" si="178"/>
        <v>0</v>
      </c>
      <c r="J780" s="286">
        <f t="shared" si="178"/>
        <v>0</v>
      </c>
      <c r="K780" s="286">
        <f t="shared" si="178"/>
        <v>0</v>
      </c>
      <c r="L780" s="142"/>
    </row>
    <row r="781" spans="1:12" s="210" customFormat="1">
      <c r="A781" s="201"/>
      <c r="B781" s="205" t="s">
        <v>66</v>
      </c>
      <c r="C781" s="130" t="s">
        <v>23</v>
      </c>
      <c r="D781" s="130" t="s">
        <v>14</v>
      </c>
      <c r="E781" s="130" t="s">
        <v>550</v>
      </c>
      <c r="F781" s="130" t="s">
        <v>64</v>
      </c>
      <c r="G781" s="285">
        <f>SUM(H781:K781)</f>
        <v>0</v>
      </c>
      <c r="H781" s="286">
        <f>'приложение 8.2.'!I908</f>
        <v>0</v>
      </c>
      <c r="I781" s="286">
        <f>'приложение 8.2.'!J908</f>
        <v>0</v>
      </c>
      <c r="J781" s="286">
        <f>'приложение 8.2.'!K908</f>
        <v>0</v>
      </c>
      <c r="K781" s="286">
        <f>'приложение 8.2.'!L908</f>
        <v>0</v>
      </c>
      <c r="L781" s="142"/>
    </row>
    <row r="782" spans="1:12" s="210" customFormat="1" ht="38.25">
      <c r="A782" s="208"/>
      <c r="B782" s="205" t="s">
        <v>579</v>
      </c>
      <c r="C782" s="130" t="s">
        <v>23</v>
      </c>
      <c r="D782" s="130" t="s">
        <v>14</v>
      </c>
      <c r="E782" s="130" t="s">
        <v>580</v>
      </c>
      <c r="F782" s="130"/>
      <c r="G782" s="280">
        <f>SUM(H782:K782)</f>
        <v>0</v>
      </c>
      <c r="H782" s="268">
        <f>H783</f>
        <v>0</v>
      </c>
      <c r="I782" s="268">
        <f>I783</f>
        <v>0</v>
      </c>
      <c r="J782" s="268">
        <f>J783</f>
        <v>0</v>
      </c>
      <c r="K782" s="268">
        <f>K783</f>
        <v>0</v>
      </c>
    </row>
    <row r="783" spans="1:12" s="210" customFormat="1" ht="25.5">
      <c r="A783" s="228"/>
      <c r="B783" s="100" t="s">
        <v>539</v>
      </c>
      <c r="C783" s="130" t="s">
        <v>23</v>
      </c>
      <c r="D783" s="130" t="s">
        <v>14</v>
      </c>
      <c r="E783" s="130" t="s">
        <v>582</v>
      </c>
      <c r="F783" s="130"/>
      <c r="G783" s="280">
        <f>SUM(H783:K783)</f>
        <v>0</v>
      </c>
      <c r="H783" s="268">
        <f>H784+H786</f>
        <v>0</v>
      </c>
      <c r="I783" s="268">
        <f>I784+I786</f>
        <v>0</v>
      </c>
      <c r="J783" s="268">
        <f>J784+J786</f>
        <v>0</v>
      </c>
      <c r="K783" s="268">
        <f>K784+K786</f>
        <v>0</v>
      </c>
    </row>
    <row r="784" spans="1:12" s="210" customFormat="1" ht="56.25" customHeight="1">
      <c r="A784" s="211"/>
      <c r="B784" s="92" t="s">
        <v>86</v>
      </c>
      <c r="C784" s="130" t="s">
        <v>23</v>
      </c>
      <c r="D784" s="130" t="s">
        <v>14</v>
      </c>
      <c r="E784" s="130" t="s">
        <v>582</v>
      </c>
      <c r="F784" s="130" t="s">
        <v>57</v>
      </c>
      <c r="G784" s="280">
        <f>SUM(H784:K784)</f>
        <v>0</v>
      </c>
      <c r="H784" s="268">
        <f>H785</f>
        <v>0</v>
      </c>
      <c r="I784" s="268">
        <f>I785</f>
        <v>0</v>
      </c>
      <c r="J784" s="268">
        <f>J785</f>
        <v>0</v>
      </c>
      <c r="K784" s="268">
        <f>K785</f>
        <v>0</v>
      </c>
      <c r="L784" s="229"/>
    </row>
    <row r="785" spans="1:12" s="210" customFormat="1" ht="38.25">
      <c r="A785" s="211"/>
      <c r="B785" s="100" t="s">
        <v>111</v>
      </c>
      <c r="C785" s="130" t="s">
        <v>23</v>
      </c>
      <c r="D785" s="130" t="s">
        <v>14</v>
      </c>
      <c r="E785" s="130" t="s">
        <v>582</v>
      </c>
      <c r="F785" s="130" t="s">
        <v>59</v>
      </c>
      <c r="G785" s="280">
        <f>SUM(H785:K785)</f>
        <v>0</v>
      </c>
      <c r="H785" s="268">
        <f>'приложение 8.2.'!I915</f>
        <v>0</v>
      </c>
      <c r="I785" s="268">
        <f>'приложение 8.2.'!J915</f>
        <v>0</v>
      </c>
      <c r="J785" s="268">
        <f>'приложение 8.2.'!K915</f>
        <v>0</v>
      </c>
      <c r="K785" s="268">
        <f>'приложение 8.2.'!L915</f>
        <v>0</v>
      </c>
      <c r="L785" s="229"/>
    </row>
    <row r="786" spans="1:12" s="210" customFormat="1" ht="38.25">
      <c r="A786" s="228"/>
      <c r="B786" s="205" t="s">
        <v>344</v>
      </c>
      <c r="C786" s="130" t="s">
        <v>23</v>
      </c>
      <c r="D786" s="130" t="s">
        <v>14</v>
      </c>
      <c r="E786" s="130" t="s">
        <v>582</v>
      </c>
      <c r="F786" s="230">
        <v>400</v>
      </c>
      <c r="G786" s="280">
        <f t="shared" ref="G786:G793" si="179">SUM(H786:K786)</f>
        <v>0</v>
      </c>
      <c r="H786" s="268">
        <f>H787+H788</f>
        <v>0</v>
      </c>
      <c r="I786" s="268">
        <f>I787+I788</f>
        <v>0</v>
      </c>
      <c r="J786" s="268">
        <f>J787+J788</f>
        <v>0</v>
      </c>
      <c r="K786" s="268">
        <f>K787+K788</f>
        <v>0</v>
      </c>
    </row>
    <row r="787" spans="1:12">
      <c r="A787" s="214"/>
      <c r="B787" s="205" t="s">
        <v>35</v>
      </c>
      <c r="C787" s="130" t="s">
        <v>23</v>
      </c>
      <c r="D787" s="130" t="s">
        <v>14</v>
      </c>
      <c r="E787" s="130" t="s">
        <v>582</v>
      </c>
      <c r="F787" s="130" t="s">
        <v>78</v>
      </c>
      <c r="G787" s="280">
        <f>H787+I787+J787+K787</f>
        <v>0</v>
      </c>
      <c r="H787" s="268">
        <f>'приложение 8.2.'!I918</f>
        <v>0</v>
      </c>
      <c r="I787" s="268">
        <f>'приложение 8.2.'!J918</f>
        <v>0</v>
      </c>
      <c r="J787" s="268">
        <f>'приложение 8.2.'!K918</f>
        <v>0</v>
      </c>
      <c r="K787" s="268">
        <f>'приложение 8.2.'!L918</f>
        <v>0</v>
      </c>
      <c r="L787" s="210"/>
    </row>
    <row r="788" spans="1:12" ht="140.25">
      <c r="A788" s="228"/>
      <c r="B788" s="205" t="s">
        <v>583</v>
      </c>
      <c r="C788" s="130" t="s">
        <v>23</v>
      </c>
      <c r="D788" s="130" t="s">
        <v>14</v>
      </c>
      <c r="E788" s="130" t="s">
        <v>582</v>
      </c>
      <c r="F788" s="230">
        <v>460</v>
      </c>
      <c r="G788" s="280">
        <f t="shared" si="179"/>
        <v>0</v>
      </c>
      <c r="H788" s="268">
        <f>'приложение 8.2.'!I920</f>
        <v>0</v>
      </c>
      <c r="I788" s="268">
        <f>'приложение 8.2.'!J920</f>
        <v>0</v>
      </c>
      <c r="J788" s="268">
        <f>'приложение 8.2.'!K920</f>
        <v>0</v>
      </c>
      <c r="K788" s="268">
        <f>'приложение 8.2.'!L920</f>
        <v>0</v>
      </c>
      <c r="L788" s="210"/>
    </row>
    <row r="789" spans="1:12" ht="63.75">
      <c r="A789" s="228"/>
      <c r="B789" s="200" t="s">
        <v>157</v>
      </c>
      <c r="C789" s="130" t="s">
        <v>23</v>
      </c>
      <c r="D789" s="130" t="s">
        <v>14</v>
      </c>
      <c r="E789" s="130" t="s">
        <v>225</v>
      </c>
      <c r="F789" s="231"/>
      <c r="G789" s="280">
        <f t="shared" si="179"/>
        <v>0</v>
      </c>
      <c r="H789" s="268">
        <f t="shared" ref="H789:K790" si="180">H790</f>
        <v>0</v>
      </c>
      <c r="I789" s="268">
        <f t="shared" si="180"/>
        <v>0</v>
      </c>
      <c r="J789" s="268">
        <f t="shared" si="180"/>
        <v>0</v>
      </c>
      <c r="K789" s="268">
        <f t="shared" si="180"/>
        <v>0</v>
      </c>
      <c r="L789" s="210"/>
    </row>
    <row r="790" spans="1:12" ht="63.75">
      <c r="A790" s="228"/>
      <c r="B790" s="205" t="s">
        <v>588</v>
      </c>
      <c r="C790" s="130" t="s">
        <v>23</v>
      </c>
      <c r="D790" s="130" t="s">
        <v>14</v>
      </c>
      <c r="E790" s="130" t="s">
        <v>590</v>
      </c>
      <c r="F790" s="231"/>
      <c r="G790" s="280">
        <f t="shared" si="179"/>
        <v>0</v>
      </c>
      <c r="H790" s="268">
        <f t="shared" si="180"/>
        <v>0</v>
      </c>
      <c r="I790" s="268">
        <f t="shared" si="180"/>
        <v>0</v>
      </c>
      <c r="J790" s="268">
        <f t="shared" si="180"/>
        <v>0</v>
      </c>
      <c r="K790" s="268">
        <f t="shared" si="180"/>
        <v>0</v>
      </c>
      <c r="L790" s="210"/>
    </row>
    <row r="791" spans="1:12" ht="51">
      <c r="A791" s="208"/>
      <c r="B791" s="205" t="s">
        <v>224</v>
      </c>
      <c r="C791" s="130" t="s">
        <v>23</v>
      </c>
      <c r="D791" s="130" t="s">
        <v>14</v>
      </c>
      <c r="E791" s="130" t="s">
        <v>590</v>
      </c>
      <c r="F791" s="130" t="s">
        <v>49</v>
      </c>
      <c r="G791" s="280">
        <f t="shared" si="179"/>
        <v>0</v>
      </c>
      <c r="H791" s="268">
        <f>H792</f>
        <v>0</v>
      </c>
      <c r="I791" s="268">
        <f>I792</f>
        <v>0</v>
      </c>
      <c r="J791" s="268">
        <f>J792</f>
        <v>0</v>
      </c>
      <c r="K791" s="268">
        <f>K792</f>
        <v>0</v>
      </c>
      <c r="L791" s="210"/>
    </row>
    <row r="792" spans="1:12" ht="51">
      <c r="A792" s="228"/>
      <c r="B792" s="205" t="s">
        <v>227</v>
      </c>
      <c r="C792" s="130" t="s">
        <v>23</v>
      </c>
      <c r="D792" s="130" t="s">
        <v>14</v>
      </c>
      <c r="E792" s="130" t="s">
        <v>590</v>
      </c>
      <c r="F792" s="130" t="s">
        <v>228</v>
      </c>
      <c r="G792" s="280">
        <f t="shared" si="179"/>
        <v>0</v>
      </c>
      <c r="H792" s="268">
        <f>'приложение 8.2.'!I925</f>
        <v>0</v>
      </c>
      <c r="I792" s="268">
        <f>'приложение 8.2.'!J925</f>
        <v>0</v>
      </c>
      <c r="J792" s="268">
        <f>'приложение 8.2.'!K925</f>
        <v>0</v>
      </c>
      <c r="K792" s="268">
        <f>'приложение 8.2.'!L925</f>
        <v>0</v>
      </c>
      <c r="L792" s="210"/>
    </row>
    <row r="793" spans="1:12" s="136" customFormat="1" ht="25.5">
      <c r="A793" s="204"/>
      <c r="B793" s="196" t="s">
        <v>441</v>
      </c>
      <c r="C793" s="197" t="s">
        <v>23</v>
      </c>
      <c r="D793" s="197" t="s">
        <v>18</v>
      </c>
      <c r="E793" s="197"/>
      <c r="F793" s="197"/>
      <c r="G793" s="285">
        <f t="shared" si="179"/>
        <v>0</v>
      </c>
      <c r="H793" s="285">
        <f t="shared" ref="H793:K797" si="181">H794</f>
        <v>0</v>
      </c>
      <c r="I793" s="285">
        <f t="shared" si="181"/>
        <v>0</v>
      </c>
      <c r="J793" s="285">
        <f t="shared" si="181"/>
        <v>0</v>
      </c>
      <c r="K793" s="285">
        <f t="shared" si="181"/>
        <v>0</v>
      </c>
      <c r="L793" s="142"/>
    </row>
    <row r="794" spans="1:12" s="136" customFormat="1" ht="51">
      <c r="A794" s="143"/>
      <c r="B794" s="92" t="s">
        <v>207</v>
      </c>
      <c r="C794" s="93" t="s">
        <v>23</v>
      </c>
      <c r="D794" s="93" t="s">
        <v>18</v>
      </c>
      <c r="E794" s="93" t="s">
        <v>250</v>
      </c>
      <c r="F794" s="93"/>
      <c r="G794" s="140">
        <f>H794+I794+J794+K794</f>
        <v>0</v>
      </c>
      <c r="H794" s="141">
        <f t="shared" si="181"/>
        <v>0</v>
      </c>
      <c r="I794" s="141">
        <f t="shared" si="181"/>
        <v>0</v>
      </c>
      <c r="J794" s="141">
        <f t="shared" si="181"/>
        <v>0</v>
      </c>
      <c r="K794" s="141">
        <f t="shared" si="181"/>
        <v>0</v>
      </c>
      <c r="L794" s="142"/>
    </row>
    <row r="795" spans="1:12" s="136" customFormat="1" ht="38.25">
      <c r="A795" s="143"/>
      <c r="B795" s="92" t="s">
        <v>251</v>
      </c>
      <c r="C795" s="93" t="s">
        <v>23</v>
      </c>
      <c r="D795" s="93" t="s">
        <v>18</v>
      </c>
      <c r="E795" s="93" t="s">
        <v>252</v>
      </c>
      <c r="F795" s="93"/>
      <c r="G795" s="140">
        <f>SUM(H795:K795)</f>
        <v>0</v>
      </c>
      <c r="H795" s="141">
        <f t="shared" si="181"/>
        <v>0</v>
      </c>
      <c r="I795" s="141">
        <f t="shared" si="181"/>
        <v>0</v>
      </c>
      <c r="J795" s="141">
        <f t="shared" si="181"/>
        <v>0</v>
      </c>
      <c r="K795" s="141">
        <f t="shared" si="181"/>
        <v>0</v>
      </c>
      <c r="L795" s="142"/>
    </row>
    <row r="796" spans="1:12" s="136" customFormat="1" ht="178.5">
      <c r="A796" s="143"/>
      <c r="B796" s="92" t="s">
        <v>498</v>
      </c>
      <c r="C796" s="93" t="s">
        <v>23</v>
      </c>
      <c r="D796" s="93" t="s">
        <v>18</v>
      </c>
      <c r="E796" s="93" t="s">
        <v>442</v>
      </c>
      <c r="F796" s="93"/>
      <c r="G796" s="140">
        <f>SUM(H796:K796)</f>
        <v>0</v>
      </c>
      <c r="H796" s="141">
        <f t="shared" si="181"/>
        <v>0</v>
      </c>
      <c r="I796" s="141">
        <f t="shared" si="181"/>
        <v>0</v>
      </c>
      <c r="J796" s="141">
        <f t="shared" si="181"/>
        <v>0</v>
      </c>
      <c r="K796" s="141">
        <f t="shared" si="181"/>
        <v>0</v>
      </c>
      <c r="L796" s="142"/>
    </row>
    <row r="797" spans="1:12" s="136" customFormat="1" ht="38.25">
      <c r="A797" s="143"/>
      <c r="B797" s="92" t="s">
        <v>86</v>
      </c>
      <c r="C797" s="93" t="s">
        <v>23</v>
      </c>
      <c r="D797" s="93" t="s">
        <v>18</v>
      </c>
      <c r="E797" s="93" t="s">
        <v>442</v>
      </c>
      <c r="F797" s="93" t="s">
        <v>57</v>
      </c>
      <c r="G797" s="140">
        <f>H797+I797+J797+K797</f>
        <v>0</v>
      </c>
      <c r="H797" s="141">
        <f t="shared" si="181"/>
        <v>0</v>
      </c>
      <c r="I797" s="141">
        <f t="shared" si="181"/>
        <v>0</v>
      </c>
      <c r="J797" s="141">
        <f t="shared" si="181"/>
        <v>0</v>
      </c>
      <c r="K797" s="141">
        <f t="shared" si="181"/>
        <v>0</v>
      </c>
      <c r="L797" s="142"/>
    </row>
    <row r="798" spans="1:12" s="210" customFormat="1" ht="38.25">
      <c r="A798" s="143"/>
      <c r="B798" s="92" t="s">
        <v>111</v>
      </c>
      <c r="C798" s="93" t="s">
        <v>23</v>
      </c>
      <c r="D798" s="93" t="s">
        <v>18</v>
      </c>
      <c r="E798" s="93" t="s">
        <v>442</v>
      </c>
      <c r="F798" s="93" t="s">
        <v>59</v>
      </c>
      <c r="G798" s="140">
        <f>H798+I798+J798+K798</f>
        <v>0</v>
      </c>
      <c r="H798" s="141">
        <f>'приложение 8.2.'!I931</f>
        <v>0</v>
      </c>
      <c r="I798" s="141">
        <f>'приложение 8.2.'!J931</f>
        <v>0</v>
      </c>
      <c r="J798" s="141">
        <f>'приложение 8.2.'!K931</f>
        <v>0</v>
      </c>
      <c r="K798" s="141">
        <f>'приложение 8.2.'!L931</f>
        <v>0</v>
      </c>
      <c r="L798" s="142"/>
    </row>
    <row r="799" spans="1:12" s="210" customFormat="1">
      <c r="A799" s="187"/>
      <c r="B799" s="122" t="s">
        <v>598</v>
      </c>
      <c r="C799" s="124" t="s">
        <v>21</v>
      </c>
      <c r="D799" s="124"/>
      <c r="E799" s="124"/>
      <c r="F799" s="124"/>
      <c r="G799" s="155">
        <f>SUM(H799:K799)</f>
        <v>2228</v>
      </c>
      <c r="H799" s="155">
        <f t="shared" ref="H799:K804" si="182">H800</f>
        <v>2177.1</v>
      </c>
      <c r="I799" s="155">
        <f t="shared" si="182"/>
        <v>0</v>
      </c>
      <c r="J799" s="155">
        <f t="shared" si="182"/>
        <v>50.9</v>
      </c>
      <c r="K799" s="155">
        <f t="shared" si="182"/>
        <v>0</v>
      </c>
      <c r="L799" s="136"/>
    </row>
    <row r="800" spans="1:12" ht="25.5">
      <c r="A800" s="134"/>
      <c r="B800" s="205" t="s">
        <v>599</v>
      </c>
      <c r="C800" s="101" t="s">
        <v>21</v>
      </c>
      <c r="D800" s="101" t="s">
        <v>21</v>
      </c>
      <c r="E800" s="101"/>
      <c r="F800" s="101"/>
      <c r="G800" s="155">
        <f>SUM(H800:K800)</f>
        <v>2228</v>
      </c>
      <c r="H800" s="156">
        <f t="shared" si="182"/>
        <v>2177.1</v>
      </c>
      <c r="I800" s="156">
        <f t="shared" si="182"/>
        <v>0</v>
      </c>
      <c r="J800" s="156">
        <f t="shared" si="182"/>
        <v>50.9</v>
      </c>
      <c r="K800" s="156">
        <f t="shared" si="182"/>
        <v>0</v>
      </c>
      <c r="L800" s="136"/>
    </row>
    <row r="801" spans="1:20" ht="63.75">
      <c r="A801" s="134"/>
      <c r="B801" s="205" t="s">
        <v>600</v>
      </c>
      <c r="C801" s="101" t="s">
        <v>21</v>
      </c>
      <c r="D801" s="101" t="s">
        <v>21</v>
      </c>
      <c r="E801" s="232" t="s">
        <v>603</v>
      </c>
      <c r="F801" s="101"/>
      <c r="G801" s="155">
        <f>SUM(H801:K801)</f>
        <v>2228</v>
      </c>
      <c r="H801" s="156">
        <f t="shared" si="182"/>
        <v>2177.1</v>
      </c>
      <c r="I801" s="156">
        <f t="shared" si="182"/>
        <v>0</v>
      </c>
      <c r="J801" s="156">
        <f t="shared" si="182"/>
        <v>50.9</v>
      </c>
      <c r="K801" s="156">
        <f t="shared" si="182"/>
        <v>0</v>
      </c>
      <c r="L801" s="136"/>
    </row>
    <row r="802" spans="1:20" ht="38.25">
      <c r="A802" s="134"/>
      <c r="B802" s="205" t="s">
        <v>601</v>
      </c>
      <c r="C802" s="101" t="s">
        <v>21</v>
      </c>
      <c r="D802" s="101" t="s">
        <v>21</v>
      </c>
      <c r="E802" s="232" t="s">
        <v>604</v>
      </c>
      <c r="F802" s="101"/>
      <c r="G802" s="155">
        <f>SUM(H802:K802)</f>
        <v>2228</v>
      </c>
      <c r="H802" s="156">
        <f>H803+H806+H809</f>
        <v>2177.1</v>
      </c>
      <c r="I802" s="156">
        <f>I803+I806+I809</f>
        <v>0</v>
      </c>
      <c r="J802" s="156">
        <f>J803+J806+J809</f>
        <v>50.9</v>
      </c>
      <c r="K802" s="156">
        <f>K803+K806+K809</f>
        <v>0</v>
      </c>
      <c r="L802" s="136"/>
    </row>
    <row r="803" spans="1:20" ht="25.5">
      <c r="A803" s="134"/>
      <c r="B803" s="205" t="s">
        <v>602</v>
      </c>
      <c r="C803" s="101" t="s">
        <v>21</v>
      </c>
      <c r="D803" s="101" t="s">
        <v>21</v>
      </c>
      <c r="E803" s="232" t="s">
        <v>605</v>
      </c>
      <c r="F803" s="101"/>
      <c r="G803" s="155">
        <f>SUM(H803:K803)</f>
        <v>2174.4</v>
      </c>
      <c r="H803" s="156">
        <f t="shared" si="182"/>
        <v>2174.4</v>
      </c>
      <c r="I803" s="156">
        <f t="shared" si="182"/>
        <v>0</v>
      </c>
      <c r="J803" s="156">
        <f t="shared" si="182"/>
        <v>0</v>
      </c>
      <c r="K803" s="156">
        <f t="shared" si="182"/>
        <v>0</v>
      </c>
      <c r="L803" s="136"/>
    </row>
    <row r="804" spans="1:20" ht="38.25">
      <c r="A804" s="214"/>
      <c r="B804" s="205" t="s">
        <v>344</v>
      </c>
      <c r="C804" s="101" t="s">
        <v>21</v>
      </c>
      <c r="D804" s="101" t="s">
        <v>21</v>
      </c>
      <c r="E804" s="232" t="s">
        <v>605</v>
      </c>
      <c r="F804" s="130" t="s">
        <v>77</v>
      </c>
      <c r="G804" s="308">
        <f>H804+I804+J804+K804</f>
        <v>2174.4</v>
      </c>
      <c r="H804" s="309">
        <f t="shared" si="182"/>
        <v>2174.4</v>
      </c>
      <c r="I804" s="309">
        <f t="shared" si="182"/>
        <v>0</v>
      </c>
      <c r="J804" s="309">
        <f t="shared" si="182"/>
        <v>0</v>
      </c>
      <c r="K804" s="309">
        <f t="shared" si="182"/>
        <v>0</v>
      </c>
      <c r="L804" s="210"/>
    </row>
    <row r="805" spans="1:20">
      <c r="A805" s="214"/>
      <c r="B805" s="205" t="s">
        <v>35</v>
      </c>
      <c r="C805" s="101" t="s">
        <v>21</v>
      </c>
      <c r="D805" s="101" t="s">
        <v>21</v>
      </c>
      <c r="E805" s="232" t="s">
        <v>605</v>
      </c>
      <c r="F805" s="130" t="s">
        <v>78</v>
      </c>
      <c r="G805" s="308">
        <f>H805+I805+J805+K805</f>
        <v>2174.4</v>
      </c>
      <c r="H805" s="309">
        <f>'приложение 8.2.'!I939</f>
        <v>2174.4</v>
      </c>
      <c r="I805" s="309">
        <f>'приложение 8.2.'!J939</f>
        <v>0</v>
      </c>
      <c r="J805" s="309">
        <f>'приложение 8.2.'!K939</f>
        <v>0</v>
      </c>
      <c r="K805" s="309">
        <f>'приложение 8.2.'!L939</f>
        <v>0</v>
      </c>
      <c r="L805" s="210"/>
    </row>
    <row r="806" spans="1:20" s="17" customFormat="1" ht="114.75">
      <c r="A806" s="4"/>
      <c r="B806" s="6" t="s">
        <v>635</v>
      </c>
      <c r="C806" s="2" t="s">
        <v>21</v>
      </c>
      <c r="D806" s="2" t="s">
        <v>21</v>
      </c>
      <c r="E806" s="7" t="s">
        <v>636</v>
      </c>
      <c r="F806" s="2"/>
      <c r="G806" s="154">
        <f>SUM(H806:K806)</f>
        <v>50.9</v>
      </c>
      <c r="H806" s="296">
        <f t="shared" ref="H806:K807" si="183">H807</f>
        <v>0</v>
      </c>
      <c r="I806" s="296">
        <f t="shared" si="183"/>
        <v>0</v>
      </c>
      <c r="J806" s="296">
        <f t="shared" si="183"/>
        <v>50.9</v>
      </c>
      <c r="K806" s="296">
        <f t="shared" si="183"/>
        <v>0</v>
      </c>
      <c r="M806" s="297"/>
      <c r="N806" s="297"/>
      <c r="O806" s="297"/>
      <c r="P806" s="297"/>
      <c r="Q806" s="297"/>
      <c r="R806" s="297"/>
      <c r="S806" s="297"/>
      <c r="T806" s="297"/>
    </row>
    <row r="807" spans="1:20" s="19" customFormat="1" ht="38.25">
      <c r="A807" s="59"/>
      <c r="B807" s="6" t="s">
        <v>344</v>
      </c>
      <c r="C807" s="2" t="s">
        <v>21</v>
      </c>
      <c r="D807" s="2" t="s">
        <v>21</v>
      </c>
      <c r="E807" s="7" t="s">
        <v>636</v>
      </c>
      <c r="F807" s="8" t="s">
        <v>77</v>
      </c>
      <c r="G807" s="147">
        <f>H807+I807+J807+K807</f>
        <v>50.9</v>
      </c>
      <c r="H807" s="148">
        <f t="shared" si="183"/>
        <v>0</v>
      </c>
      <c r="I807" s="148">
        <f t="shared" si="183"/>
        <v>0</v>
      </c>
      <c r="J807" s="148">
        <f t="shared" si="183"/>
        <v>50.9</v>
      </c>
      <c r="K807" s="148">
        <f t="shared" si="183"/>
        <v>0</v>
      </c>
      <c r="M807" s="298"/>
      <c r="N807" s="298"/>
      <c r="O807" s="298"/>
      <c r="P807" s="298"/>
      <c r="Q807" s="298"/>
      <c r="R807" s="298"/>
      <c r="S807" s="298"/>
      <c r="T807" s="298"/>
    </row>
    <row r="808" spans="1:20" s="19" customFormat="1">
      <c r="A808" s="59"/>
      <c r="B808" s="6" t="s">
        <v>35</v>
      </c>
      <c r="C808" s="2" t="s">
        <v>21</v>
      </c>
      <c r="D808" s="2" t="s">
        <v>21</v>
      </c>
      <c r="E808" s="7" t="s">
        <v>636</v>
      </c>
      <c r="F808" s="8" t="s">
        <v>78</v>
      </c>
      <c r="G808" s="147">
        <f>H808+I808+J808+K808</f>
        <v>50.9</v>
      </c>
      <c r="H808" s="148">
        <f>'приложение 8.2.'!I943</f>
        <v>0</v>
      </c>
      <c r="I808" s="148">
        <f>'приложение 8.2.'!J943</f>
        <v>0</v>
      </c>
      <c r="J808" s="148">
        <f>'приложение 8.2.'!K943</f>
        <v>50.9</v>
      </c>
      <c r="K808" s="148">
        <f>'приложение 8.2.'!L943</f>
        <v>0</v>
      </c>
      <c r="M808" s="298"/>
      <c r="N808" s="298"/>
      <c r="O808" s="298"/>
      <c r="P808" s="298"/>
      <c r="Q808" s="298"/>
      <c r="R808" s="298"/>
      <c r="S808" s="298"/>
      <c r="T808" s="298"/>
    </row>
    <row r="809" spans="1:20" s="17" customFormat="1" ht="127.5">
      <c r="A809" s="4"/>
      <c r="B809" s="6" t="s">
        <v>637</v>
      </c>
      <c r="C809" s="2" t="s">
        <v>21</v>
      </c>
      <c r="D809" s="2" t="s">
        <v>21</v>
      </c>
      <c r="E809" s="7" t="s">
        <v>638</v>
      </c>
      <c r="F809" s="2"/>
      <c r="G809" s="154">
        <f>SUM(H809:K809)</f>
        <v>2.7</v>
      </c>
      <c r="H809" s="296">
        <f t="shared" ref="H809:K810" si="184">H810</f>
        <v>2.7</v>
      </c>
      <c r="I809" s="296">
        <f t="shared" si="184"/>
        <v>0</v>
      </c>
      <c r="J809" s="296">
        <f t="shared" si="184"/>
        <v>0</v>
      </c>
      <c r="K809" s="296">
        <f t="shared" si="184"/>
        <v>0</v>
      </c>
      <c r="M809" s="297"/>
      <c r="N809" s="297"/>
      <c r="O809" s="297"/>
      <c r="P809" s="297"/>
      <c r="Q809" s="297"/>
      <c r="R809" s="297"/>
      <c r="S809" s="297"/>
      <c r="T809" s="297"/>
    </row>
    <row r="810" spans="1:20" s="19" customFormat="1" ht="38.25">
      <c r="A810" s="59"/>
      <c r="B810" s="6" t="s">
        <v>344</v>
      </c>
      <c r="C810" s="2" t="s">
        <v>21</v>
      </c>
      <c r="D810" s="2" t="s">
        <v>21</v>
      </c>
      <c r="E810" s="7" t="s">
        <v>638</v>
      </c>
      <c r="F810" s="8" t="s">
        <v>77</v>
      </c>
      <c r="G810" s="147">
        <f>H810+I810+J810+K810</f>
        <v>2.7</v>
      </c>
      <c r="H810" s="148">
        <f t="shared" si="184"/>
        <v>2.7</v>
      </c>
      <c r="I810" s="148">
        <f t="shared" si="184"/>
        <v>0</v>
      </c>
      <c r="J810" s="148">
        <f t="shared" si="184"/>
        <v>0</v>
      </c>
      <c r="K810" s="148">
        <f t="shared" si="184"/>
        <v>0</v>
      </c>
      <c r="M810" s="298"/>
      <c r="N810" s="298"/>
      <c r="O810" s="298"/>
      <c r="P810" s="298"/>
      <c r="Q810" s="298"/>
      <c r="R810" s="298"/>
      <c r="S810" s="298"/>
      <c r="T810" s="298"/>
    </row>
    <row r="811" spans="1:20" s="19" customFormat="1">
      <c r="A811" s="59"/>
      <c r="B811" s="6" t="s">
        <v>35</v>
      </c>
      <c r="C811" s="2" t="s">
        <v>21</v>
      </c>
      <c r="D811" s="2" t="s">
        <v>21</v>
      </c>
      <c r="E811" s="7" t="s">
        <v>638</v>
      </c>
      <c r="F811" s="8" t="s">
        <v>78</v>
      </c>
      <c r="G811" s="147">
        <f>H811+I811+J811+K811</f>
        <v>2.7</v>
      </c>
      <c r="H811" s="148">
        <f>'приложение 8.2.'!I947</f>
        <v>2.7</v>
      </c>
      <c r="I811" s="148">
        <f>'приложение 8.2.'!J947</f>
        <v>0</v>
      </c>
      <c r="J811" s="148">
        <f>'приложение 8.2.'!K947</f>
        <v>0</v>
      </c>
      <c r="K811" s="148">
        <f>'приложение 8.2.'!L947</f>
        <v>0</v>
      </c>
      <c r="M811" s="298"/>
      <c r="N811" s="298"/>
      <c r="O811" s="298"/>
      <c r="P811" s="298"/>
      <c r="Q811" s="298"/>
      <c r="R811" s="298"/>
      <c r="S811" s="298"/>
      <c r="T811" s="298"/>
    </row>
    <row r="812" spans="1:20">
      <c r="A812" s="195"/>
      <c r="B812" s="206" t="s">
        <v>144</v>
      </c>
      <c r="C812" s="197" t="s">
        <v>33</v>
      </c>
      <c r="D812" s="197" t="s">
        <v>15</v>
      </c>
      <c r="E812" s="197"/>
      <c r="F812" s="197"/>
      <c r="G812" s="306">
        <f t="shared" ref="G812:G823" si="185">SUM(H812:K812)</f>
        <v>678.8</v>
      </c>
      <c r="H812" s="306">
        <f>H813+H819+H840+H867</f>
        <v>16</v>
      </c>
      <c r="I812" s="306">
        <f>I813+I819+I840+I867</f>
        <v>0</v>
      </c>
      <c r="J812" s="306">
        <f>J813+J819+J840+J867</f>
        <v>662.8</v>
      </c>
      <c r="K812" s="306">
        <f>K813+K819+K840+K867</f>
        <v>0</v>
      </c>
    </row>
    <row r="813" spans="1:20">
      <c r="A813" s="195"/>
      <c r="B813" s="206" t="s">
        <v>145</v>
      </c>
      <c r="C813" s="197" t="s">
        <v>33</v>
      </c>
      <c r="D813" s="197" t="s">
        <v>14</v>
      </c>
      <c r="E813" s="197"/>
      <c r="F813" s="197"/>
      <c r="G813" s="306">
        <f t="shared" si="185"/>
        <v>0</v>
      </c>
      <c r="H813" s="306">
        <f>H814</f>
        <v>0</v>
      </c>
      <c r="I813" s="306">
        <f t="shared" ref="I813:K815" si="186">I814</f>
        <v>0</v>
      </c>
      <c r="J813" s="306">
        <f t="shared" si="186"/>
        <v>0</v>
      </c>
      <c r="K813" s="306">
        <f t="shared" si="186"/>
        <v>0</v>
      </c>
    </row>
    <row r="814" spans="1:20" ht="51">
      <c r="A814" s="199"/>
      <c r="B814" s="200" t="s">
        <v>207</v>
      </c>
      <c r="C814" s="139" t="s">
        <v>33</v>
      </c>
      <c r="D814" s="139" t="s">
        <v>14</v>
      </c>
      <c r="E814" s="139" t="s">
        <v>250</v>
      </c>
      <c r="F814" s="139"/>
      <c r="G814" s="306">
        <f t="shared" si="185"/>
        <v>0</v>
      </c>
      <c r="H814" s="307">
        <f>H815</f>
        <v>0</v>
      </c>
      <c r="I814" s="307">
        <f t="shared" si="186"/>
        <v>0</v>
      </c>
      <c r="J814" s="307">
        <f t="shared" si="186"/>
        <v>0</v>
      </c>
      <c r="K814" s="307">
        <f t="shared" si="186"/>
        <v>0</v>
      </c>
    </row>
    <row r="815" spans="1:20" ht="38.25">
      <c r="A815" s="199"/>
      <c r="B815" s="200" t="s">
        <v>251</v>
      </c>
      <c r="C815" s="139" t="s">
        <v>33</v>
      </c>
      <c r="D815" s="139" t="s">
        <v>14</v>
      </c>
      <c r="E815" s="139" t="s">
        <v>252</v>
      </c>
      <c r="F815" s="139"/>
      <c r="G815" s="306">
        <f t="shared" si="185"/>
        <v>0</v>
      </c>
      <c r="H815" s="307">
        <f>H816</f>
        <v>0</v>
      </c>
      <c r="I815" s="307">
        <f t="shared" si="186"/>
        <v>0</v>
      </c>
      <c r="J815" s="307">
        <f t="shared" si="186"/>
        <v>0</v>
      </c>
      <c r="K815" s="307">
        <f t="shared" si="186"/>
        <v>0</v>
      </c>
    </row>
    <row r="816" spans="1:20" ht="25.5">
      <c r="A816" s="195"/>
      <c r="B816" s="200" t="s">
        <v>273</v>
      </c>
      <c r="C816" s="139" t="s">
        <v>33</v>
      </c>
      <c r="D816" s="139" t="s">
        <v>14</v>
      </c>
      <c r="E816" s="139" t="s">
        <v>274</v>
      </c>
      <c r="F816" s="197"/>
      <c r="G816" s="306">
        <f t="shared" si="185"/>
        <v>0</v>
      </c>
      <c r="H816" s="307">
        <f>H817</f>
        <v>0</v>
      </c>
      <c r="I816" s="307">
        <v>0</v>
      </c>
      <c r="J816" s="307">
        <v>0</v>
      </c>
      <c r="K816" s="307">
        <v>0</v>
      </c>
    </row>
    <row r="817" spans="1:12" ht="25.5">
      <c r="A817" s="199"/>
      <c r="B817" s="200" t="s">
        <v>146</v>
      </c>
      <c r="C817" s="139" t="s">
        <v>33</v>
      </c>
      <c r="D817" s="139" t="s">
        <v>14</v>
      </c>
      <c r="E817" s="139" t="s">
        <v>274</v>
      </c>
      <c r="F817" s="139" t="s">
        <v>147</v>
      </c>
      <c r="G817" s="306">
        <f t="shared" si="185"/>
        <v>0</v>
      </c>
      <c r="H817" s="307">
        <f>H818</f>
        <v>0</v>
      </c>
      <c r="I817" s="307">
        <f>I818</f>
        <v>0</v>
      </c>
      <c r="J817" s="307">
        <f>J818</f>
        <v>0</v>
      </c>
      <c r="K817" s="307">
        <f>K818</f>
        <v>0</v>
      </c>
    </row>
    <row r="818" spans="1:12" ht="38.25">
      <c r="A818" s="199"/>
      <c r="B818" s="200" t="s">
        <v>148</v>
      </c>
      <c r="C818" s="139" t="s">
        <v>33</v>
      </c>
      <c r="D818" s="139" t="s">
        <v>14</v>
      </c>
      <c r="E818" s="139" t="s">
        <v>274</v>
      </c>
      <c r="F818" s="139" t="s">
        <v>149</v>
      </c>
      <c r="G818" s="306">
        <f t="shared" si="185"/>
        <v>0</v>
      </c>
      <c r="H818" s="307">
        <f>'приложение 8.2.'!I955</f>
        <v>0</v>
      </c>
      <c r="I818" s="307">
        <f>'приложение 8.2.'!J955</f>
        <v>0</v>
      </c>
      <c r="J818" s="307">
        <f>'приложение 8.2.'!K955</f>
        <v>0</v>
      </c>
      <c r="K818" s="307">
        <f>'приложение 8.2.'!L955</f>
        <v>0</v>
      </c>
    </row>
    <row r="819" spans="1:12">
      <c r="A819" s="195"/>
      <c r="B819" s="196" t="s">
        <v>151</v>
      </c>
      <c r="C819" s="197" t="s">
        <v>33</v>
      </c>
      <c r="D819" s="197" t="s">
        <v>17</v>
      </c>
      <c r="E819" s="197"/>
      <c r="F819" s="197"/>
      <c r="G819" s="306">
        <f t="shared" si="185"/>
        <v>662.8</v>
      </c>
      <c r="H819" s="306">
        <f>H820</f>
        <v>0</v>
      </c>
      <c r="I819" s="306">
        <f>I820</f>
        <v>0</v>
      </c>
      <c r="J819" s="306">
        <f>J820</f>
        <v>662.8</v>
      </c>
      <c r="K819" s="306">
        <f>K820</f>
        <v>0</v>
      </c>
    </row>
    <row r="820" spans="1:12" ht="76.5">
      <c r="A820" s="195"/>
      <c r="B820" s="200" t="s">
        <v>374</v>
      </c>
      <c r="C820" s="139" t="s">
        <v>33</v>
      </c>
      <c r="D820" s="139" t="s">
        <v>17</v>
      </c>
      <c r="E820" s="139" t="s">
        <v>375</v>
      </c>
      <c r="F820" s="139"/>
      <c r="G820" s="306">
        <f t="shared" si="185"/>
        <v>662.8</v>
      </c>
      <c r="H820" s="307">
        <f>H821+H825+H828+H831+H834+H837</f>
        <v>0</v>
      </c>
      <c r="I820" s="307">
        <f>I821+I825+I828+I831+I834+I837</f>
        <v>0</v>
      </c>
      <c r="J820" s="307">
        <f>J821+J825+J828+J831+J834+J837</f>
        <v>662.8</v>
      </c>
      <c r="K820" s="307">
        <f>K821+K825+K828+K831+K834+K837</f>
        <v>0</v>
      </c>
    </row>
    <row r="821" spans="1:12" ht="25.5">
      <c r="A821" s="195"/>
      <c r="B821" s="92" t="s">
        <v>217</v>
      </c>
      <c r="C821" s="139" t="s">
        <v>33</v>
      </c>
      <c r="D821" s="139" t="s">
        <v>17</v>
      </c>
      <c r="E821" s="139" t="s">
        <v>376</v>
      </c>
      <c r="F821" s="139"/>
      <c r="G821" s="285">
        <f t="shared" si="185"/>
        <v>0</v>
      </c>
      <c r="H821" s="286">
        <f>H822</f>
        <v>0</v>
      </c>
      <c r="I821" s="286">
        <f t="shared" ref="I821:K822" si="187">I822</f>
        <v>0</v>
      </c>
      <c r="J821" s="286">
        <f t="shared" si="187"/>
        <v>0</v>
      </c>
      <c r="K821" s="286">
        <f t="shared" si="187"/>
        <v>0</v>
      </c>
    </row>
    <row r="822" spans="1:12" ht="25.5">
      <c r="A822" s="195"/>
      <c r="B822" s="200" t="s">
        <v>146</v>
      </c>
      <c r="C822" s="139" t="s">
        <v>33</v>
      </c>
      <c r="D822" s="139" t="s">
        <v>17</v>
      </c>
      <c r="E822" s="139" t="s">
        <v>376</v>
      </c>
      <c r="F822" s="139" t="s">
        <v>147</v>
      </c>
      <c r="G822" s="285">
        <f t="shared" si="185"/>
        <v>0</v>
      </c>
      <c r="H822" s="286">
        <f>H823</f>
        <v>0</v>
      </c>
      <c r="I822" s="286">
        <f t="shared" si="187"/>
        <v>0</v>
      </c>
      <c r="J822" s="286">
        <f t="shared" si="187"/>
        <v>0</v>
      </c>
      <c r="K822" s="286">
        <f t="shared" si="187"/>
        <v>0</v>
      </c>
    </row>
    <row r="823" spans="1:12" ht="38.25">
      <c r="A823" s="195"/>
      <c r="B823" s="200" t="s">
        <v>148</v>
      </c>
      <c r="C823" s="139" t="s">
        <v>33</v>
      </c>
      <c r="D823" s="139" t="s">
        <v>17</v>
      </c>
      <c r="E823" s="139" t="s">
        <v>376</v>
      </c>
      <c r="F823" s="139" t="s">
        <v>149</v>
      </c>
      <c r="G823" s="285">
        <f t="shared" si="185"/>
        <v>0</v>
      </c>
      <c r="H823" s="286">
        <f>'приложение 8.2.'!I961</f>
        <v>0</v>
      </c>
      <c r="I823" s="286">
        <f>'приложение 8.2.'!J961</f>
        <v>0</v>
      </c>
      <c r="J823" s="286">
        <f>'приложение 8.2.'!K961</f>
        <v>0</v>
      </c>
      <c r="K823" s="286">
        <f>'приложение 8.2.'!L961</f>
        <v>0</v>
      </c>
    </row>
    <row r="824" spans="1:12" ht="25.5">
      <c r="A824" s="195"/>
      <c r="B824" s="200" t="s">
        <v>152</v>
      </c>
      <c r="C824" s="139" t="s">
        <v>33</v>
      </c>
      <c r="D824" s="139" t="s">
        <v>17</v>
      </c>
      <c r="E824" s="139" t="s">
        <v>376</v>
      </c>
      <c r="F824" s="139" t="s">
        <v>153</v>
      </c>
      <c r="G824" s="306">
        <v>6435</v>
      </c>
      <c r="H824" s="307">
        <v>6435</v>
      </c>
      <c r="I824" s="307">
        <v>0</v>
      </c>
      <c r="J824" s="307">
        <v>0</v>
      </c>
      <c r="K824" s="307">
        <v>0</v>
      </c>
    </row>
    <row r="825" spans="1:12" ht="165.75">
      <c r="A825" s="195"/>
      <c r="B825" s="200" t="s">
        <v>499</v>
      </c>
      <c r="C825" s="139" t="s">
        <v>33</v>
      </c>
      <c r="D825" s="139" t="s">
        <v>17</v>
      </c>
      <c r="E825" s="139" t="s">
        <v>444</v>
      </c>
      <c r="F825" s="139"/>
      <c r="G825" s="306">
        <f t="shared" ref="G825:G833" si="188">SUM(H825:K825)</f>
        <v>662.8</v>
      </c>
      <c r="H825" s="307">
        <f>H826</f>
        <v>0</v>
      </c>
      <c r="I825" s="307">
        <f t="shared" ref="I825:K826" si="189">I826</f>
        <v>0</v>
      </c>
      <c r="J825" s="307">
        <f t="shared" si="189"/>
        <v>662.8</v>
      </c>
      <c r="K825" s="307">
        <f t="shared" si="189"/>
        <v>0</v>
      </c>
    </row>
    <row r="826" spans="1:12" ht="25.5">
      <c r="A826" s="195"/>
      <c r="B826" s="200" t="s">
        <v>146</v>
      </c>
      <c r="C826" s="139" t="s">
        <v>33</v>
      </c>
      <c r="D826" s="139" t="s">
        <v>17</v>
      </c>
      <c r="E826" s="139" t="s">
        <v>444</v>
      </c>
      <c r="F826" s="139" t="s">
        <v>147</v>
      </c>
      <c r="G826" s="306">
        <f t="shared" si="188"/>
        <v>662.8</v>
      </c>
      <c r="H826" s="307">
        <f>H827</f>
        <v>0</v>
      </c>
      <c r="I826" s="307">
        <f t="shared" si="189"/>
        <v>0</v>
      </c>
      <c r="J826" s="307">
        <f t="shared" si="189"/>
        <v>662.8</v>
      </c>
      <c r="K826" s="307">
        <f t="shared" si="189"/>
        <v>0</v>
      </c>
    </row>
    <row r="827" spans="1:12" ht="38.25">
      <c r="A827" s="195"/>
      <c r="B827" s="200" t="s">
        <v>148</v>
      </c>
      <c r="C827" s="139" t="s">
        <v>33</v>
      </c>
      <c r="D827" s="139" t="s">
        <v>17</v>
      </c>
      <c r="E827" s="139" t="s">
        <v>444</v>
      </c>
      <c r="F827" s="139" t="s">
        <v>149</v>
      </c>
      <c r="G827" s="306">
        <f t="shared" si="188"/>
        <v>662.8</v>
      </c>
      <c r="H827" s="307">
        <f>'приложение 8.2.'!I965</f>
        <v>0</v>
      </c>
      <c r="I827" s="307">
        <f>'приложение 8.2.'!J965</f>
        <v>0</v>
      </c>
      <c r="J827" s="307">
        <f>'приложение 8.2.'!K965</f>
        <v>662.8</v>
      </c>
      <c r="K827" s="307">
        <f>'приложение 8.2.'!L965</f>
        <v>0</v>
      </c>
    </row>
    <row r="828" spans="1:12" s="210" customFormat="1" ht="293.25">
      <c r="A828" s="195"/>
      <c r="B828" s="200" t="s">
        <v>500</v>
      </c>
      <c r="C828" s="139" t="s">
        <v>33</v>
      </c>
      <c r="D828" s="139" t="s">
        <v>17</v>
      </c>
      <c r="E828" s="139" t="s">
        <v>445</v>
      </c>
      <c r="F828" s="139"/>
      <c r="G828" s="285">
        <f t="shared" si="188"/>
        <v>0</v>
      </c>
      <c r="H828" s="286">
        <f>H829</f>
        <v>0</v>
      </c>
      <c r="I828" s="286">
        <f t="shared" ref="I828:K829" si="190">I829</f>
        <v>0</v>
      </c>
      <c r="J828" s="286">
        <f t="shared" si="190"/>
        <v>0</v>
      </c>
      <c r="K828" s="286">
        <f t="shared" si="190"/>
        <v>0</v>
      </c>
      <c r="L828" s="142"/>
    </row>
    <row r="829" spans="1:12" s="210" customFormat="1" ht="25.5">
      <c r="A829" s="195"/>
      <c r="B829" s="200" t="s">
        <v>146</v>
      </c>
      <c r="C829" s="139" t="s">
        <v>33</v>
      </c>
      <c r="D829" s="139" t="s">
        <v>17</v>
      </c>
      <c r="E829" s="139" t="s">
        <v>445</v>
      </c>
      <c r="F829" s="139" t="s">
        <v>147</v>
      </c>
      <c r="G829" s="285">
        <f t="shared" si="188"/>
        <v>0</v>
      </c>
      <c r="H829" s="286">
        <f>H830</f>
        <v>0</v>
      </c>
      <c r="I829" s="286">
        <f t="shared" si="190"/>
        <v>0</v>
      </c>
      <c r="J829" s="286">
        <f t="shared" si="190"/>
        <v>0</v>
      </c>
      <c r="K829" s="286">
        <f t="shared" si="190"/>
        <v>0</v>
      </c>
      <c r="L829" s="142"/>
    </row>
    <row r="830" spans="1:12" s="210" customFormat="1" ht="38.25">
      <c r="A830" s="195"/>
      <c r="B830" s="200" t="s">
        <v>148</v>
      </c>
      <c r="C830" s="139" t="s">
        <v>33</v>
      </c>
      <c r="D830" s="139" t="s">
        <v>17</v>
      </c>
      <c r="E830" s="139" t="s">
        <v>445</v>
      </c>
      <c r="F830" s="139" t="s">
        <v>149</v>
      </c>
      <c r="G830" s="285">
        <f t="shared" si="188"/>
        <v>0</v>
      </c>
      <c r="H830" s="286">
        <f>'приложение 8.2.'!I969</f>
        <v>0</v>
      </c>
      <c r="I830" s="286">
        <f>'приложение 8.2.'!J969</f>
        <v>0</v>
      </c>
      <c r="J830" s="286">
        <f>'приложение 8.2.'!K969</f>
        <v>0</v>
      </c>
      <c r="K830" s="286">
        <f>'приложение 8.2.'!L969</f>
        <v>0</v>
      </c>
      <c r="L830" s="142"/>
    </row>
    <row r="831" spans="1:12" s="210" customFormat="1" ht="212.25" customHeight="1">
      <c r="A831" s="195"/>
      <c r="B831" s="200" t="s">
        <v>501</v>
      </c>
      <c r="C831" s="139" t="s">
        <v>33</v>
      </c>
      <c r="D831" s="139" t="s">
        <v>17</v>
      </c>
      <c r="E831" s="139" t="s">
        <v>446</v>
      </c>
      <c r="F831" s="139"/>
      <c r="G831" s="285">
        <f t="shared" si="188"/>
        <v>0</v>
      </c>
      <c r="H831" s="286">
        <f>H832</f>
        <v>0</v>
      </c>
      <c r="I831" s="286">
        <f t="shared" ref="I831:K832" si="191">I832</f>
        <v>0</v>
      </c>
      <c r="J831" s="286">
        <f t="shared" si="191"/>
        <v>0</v>
      </c>
      <c r="K831" s="286">
        <f t="shared" si="191"/>
        <v>0</v>
      </c>
      <c r="L831" s="142"/>
    </row>
    <row r="832" spans="1:12" s="210" customFormat="1" ht="25.5">
      <c r="A832" s="195"/>
      <c r="B832" s="200" t="s">
        <v>146</v>
      </c>
      <c r="C832" s="139" t="s">
        <v>33</v>
      </c>
      <c r="D832" s="139" t="s">
        <v>17</v>
      </c>
      <c r="E832" s="139" t="s">
        <v>446</v>
      </c>
      <c r="F832" s="139" t="s">
        <v>147</v>
      </c>
      <c r="G832" s="285">
        <f t="shared" si="188"/>
        <v>0</v>
      </c>
      <c r="H832" s="286">
        <f>H833</f>
        <v>0</v>
      </c>
      <c r="I832" s="286">
        <f t="shared" si="191"/>
        <v>0</v>
      </c>
      <c r="J832" s="286">
        <f t="shared" si="191"/>
        <v>0</v>
      </c>
      <c r="K832" s="286">
        <f t="shared" si="191"/>
        <v>0</v>
      </c>
      <c r="L832" s="142"/>
    </row>
    <row r="833" spans="1:12" s="210" customFormat="1" ht="38.25">
      <c r="A833" s="195"/>
      <c r="B833" s="200" t="s">
        <v>148</v>
      </c>
      <c r="C833" s="139" t="s">
        <v>33</v>
      </c>
      <c r="D833" s="139" t="s">
        <v>17</v>
      </c>
      <c r="E833" s="139" t="s">
        <v>446</v>
      </c>
      <c r="F833" s="139" t="s">
        <v>149</v>
      </c>
      <c r="G833" s="285">
        <f t="shared" si="188"/>
        <v>0</v>
      </c>
      <c r="H833" s="286">
        <f>'приложение 8.2.'!I973</f>
        <v>0</v>
      </c>
      <c r="I833" s="286">
        <f>'приложение 8.2.'!J973</f>
        <v>0</v>
      </c>
      <c r="J833" s="286">
        <f>'приложение 8.2.'!K973</f>
        <v>0</v>
      </c>
      <c r="K833" s="286">
        <f>'приложение 8.2.'!L973</f>
        <v>0</v>
      </c>
      <c r="L833" s="142"/>
    </row>
    <row r="834" spans="1:12" ht="204">
      <c r="A834" s="214"/>
      <c r="B834" s="233" t="s">
        <v>596</v>
      </c>
      <c r="C834" s="130" t="s">
        <v>33</v>
      </c>
      <c r="D834" s="130" t="s">
        <v>17</v>
      </c>
      <c r="E834" s="130" t="s">
        <v>597</v>
      </c>
      <c r="F834" s="130"/>
      <c r="G834" s="280">
        <f>H834+I834+J834+K834</f>
        <v>0</v>
      </c>
      <c r="H834" s="268">
        <f t="shared" ref="H834:K835" si="192">H835</f>
        <v>0</v>
      </c>
      <c r="I834" s="268">
        <f t="shared" si="192"/>
        <v>0</v>
      </c>
      <c r="J834" s="268">
        <f t="shared" si="192"/>
        <v>0</v>
      </c>
      <c r="K834" s="268">
        <f t="shared" si="192"/>
        <v>0</v>
      </c>
      <c r="L834" s="210"/>
    </row>
    <row r="835" spans="1:12" ht="25.5">
      <c r="A835" s="214"/>
      <c r="B835" s="205" t="s">
        <v>146</v>
      </c>
      <c r="C835" s="130" t="s">
        <v>33</v>
      </c>
      <c r="D835" s="130" t="s">
        <v>17</v>
      </c>
      <c r="E835" s="130" t="s">
        <v>597</v>
      </c>
      <c r="F835" s="130" t="s">
        <v>147</v>
      </c>
      <c r="G835" s="280">
        <f>H835+I835+J835+K835</f>
        <v>0</v>
      </c>
      <c r="H835" s="268">
        <f t="shared" si="192"/>
        <v>0</v>
      </c>
      <c r="I835" s="268">
        <f t="shared" si="192"/>
        <v>0</v>
      </c>
      <c r="J835" s="268">
        <f t="shared" si="192"/>
        <v>0</v>
      </c>
      <c r="K835" s="268">
        <f t="shared" si="192"/>
        <v>0</v>
      </c>
      <c r="L835" s="210"/>
    </row>
    <row r="836" spans="1:12" ht="38.25">
      <c r="A836" s="214"/>
      <c r="B836" s="205" t="s">
        <v>148</v>
      </c>
      <c r="C836" s="130" t="s">
        <v>33</v>
      </c>
      <c r="D836" s="130" t="s">
        <v>17</v>
      </c>
      <c r="E836" s="130" t="s">
        <v>597</v>
      </c>
      <c r="F836" s="130" t="s">
        <v>149</v>
      </c>
      <c r="G836" s="280">
        <f>H836+I836+J836+K836</f>
        <v>0</v>
      </c>
      <c r="H836" s="268">
        <f>'приложение 8.2.'!I977</f>
        <v>0</v>
      </c>
      <c r="I836" s="268">
        <f>'приложение 8.2.'!J977</f>
        <v>0</v>
      </c>
      <c r="J836" s="268">
        <f>'приложение 8.2.'!K977</f>
        <v>0</v>
      </c>
      <c r="K836" s="268">
        <f>'приложение 8.2.'!L977</f>
        <v>0</v>
      </c>
      <c r="L836" s="210"/>
    </row>
    <row r="837" spans="1:12" ht="229.5">
      <c r="A837" s="214"/>
      <c r="B837" s="227" t="s">
        <v>463</v>
      </c>
      <c r="C837" s="130" t="s">
        <v>33</v>
      </c>
      <c r="D837" s="130" t="s">
        <v>17</v>
      </c>
      <c r="E837" s="130" t="s">
        <v>534</v>
      </c>
      <c r="F837" s="130"/>
      <c r="G837" s="280">
        <f>SUM(H837:K837)</f>
        <v>0</v>
      </c>
      <c r="H837" s="268">
        <f t="shared" ref="H837:K838" si="193">H838</f>
        <v>0</v>
      </c>
      <c r="I837" s="268">
        <f t="shared" si="193"/>
        <v>0</v>
      </c>
      <c r="J837" s="268">
        <f t="shared" si="193"/>
        <v>0</v>
      </c>
      <c r="K837" s="268">
        <f t="shared" si="193"/>
        <v>0</v>
      </c>
      <c r="L837" s="210"/>
    </row>
    <row r="838" spans="1:12" ht="25.5">
      <c r="A838" s="214"/>
      <c r="B838" s="205" t="s">
        <v>146</v>
      </c>
      <c r="C838" s="130" t="s">
        <v>33</v>
      </c>
      <c r="D838" s="130" t="s">
        <v>17</v>
      </c>
      <c r="E838" s="130" t="s">
        <v>534</v>
      </c>
      <c r="F838" s="130" t="s">
        <v>147</v>
      </c>
      <c r="G838" s="280">
        <f>H838+I838+J838+K838</f>
        <v>0</v>
      </c>
      <c r="H838" s="268">
        <f t="shared" si="193"/>
        <v>0</v>
      </c>
      <c r="I838" s="268">
        <f t="shared" si="193"/>
        <v>0</v>
      </c>
      <c r="J838" s="268">
        <f t="shared" si="193"/>
        <v>0</v>
      </c>
      <c r="K838" s="268">
        <f t="shared" si="193"/>
        <v>0</v>
      </c>
      <c r="L838" s="210"/>
    </row>
    <row r="839" spans="1:12" ht="38.25">
      <c r="A839" s="214"/>
      <c r="B839" s="205" t="s">
        <v>148</v>
      </c>
      <c r="C839" s="130" t="s">
        <v>33</v>
      </c>
      <c r="D839" s="130" t="s">
        <v>17</v>
      </c>
      <c r="E839" s="130" t="s">
        <v>534</v>
      </c>
      <c r="F839" s="130" t="s">
        <v>149</v>
      </c>
      <c r="G839" s="280">
        <f>H839+I839+J839+K839</f>
        <v>0</v>
      </c>
      <c r="H839" s="268">
        <f>'приложение 8.2.'!I981</f>
        <v>0</v>
      </c>
      <c r="I839" s="268">
        <f>'приложение 8.2.'!J981</f>
        <v>0</v>
      </c>
      <c r="J839" s="268">
        <f>'приложение 8.2.'!K981</f>
        <v>0</v>
      </c>
      <c r="K839" s="268">
        <f>'приложение 8.2.'!L981</f>
        <v>0</v>
      </c>
      <c r="L839" s="210"/>
    </row>
    <row r="840" spans="1:12">
      <c r="A840" s="195"/>
      <c r="B840" s="206" t="s">
        <v>154</v>
      </c>
      <c r="C840" s="197" t="s">
        <v>33</v>
      </c>
      <c r="D840" s="197" t="s">
        <v>18</v>
      </c>
      <c r="E840" s="197"/>
      <c r="F840" s="197"/>
      <c r="G840" s="285">
        <f t="shared" ref="G840:G845" si="194">SUM(H840:K840)</f>
        <v>0</v>
      </c>
      <c r="H840" s="285">
        <f>H841+H854+H860</f>
        <v>0</v>
      </c>
      <c r="I840" s="285">
        <f>I841+I854+I860</f>
        <v>0</v>
      </c>
      <c r="J840" s="285">
        <f>J841+J854+J860</f>
        <v>0</v>
      </c>
      <c r="K840" s="285">
        <f>K841+K854+K860</f>
        <v>0</v>
      </c>
    </row>
    <row r="841" spans="1:12" ht="38.25">
      <c r="A841" s="201"/>
      <c r="B841" s="100" t="s">
        <v>161</v>
      </c>
      <c r="C841" s="139" t="s">
        <v>33</v>
      </c>
      <c r="D841" s="139" t="s">
        <v>18</v>
      </c>
      <c r="E841" s="139" t="s">
        <v>301</v>
      </c>
      <c r="F841" s="139"/>
      <c r="G841" s="285">
        <f t="shared" si="194"/>
        <v>-73879.600000000006</v>
      </c>
      <c r="H841" s="286">
        <f>H842+H848</f>
        <v>0</v>
      </c>
      <c r="I841" s="286">
        <f>I842+I848</f>
        <v>-73879.600000000006</v>
      </c>
      <c r="J841" s="286">
        <f>J842+J848</f>
        <v>0</v>
      </c>
      <c r="K841" s="286">
        <f>K842+K848</f>
        <v>0</v>
      </c>
    </row>
    <row r="842" spans="1:12" ht="25.5">
      <c r="A842" s="201"/>
      <c r="B842" s="100" t="s">
        <v>302</v>
      </c>
      <c r="C842" s="139" t="s">
        <v>33</v>
      </c>
      <c r="D842" s="139" t="s">
        <v>18</v>
      </c>
      <c r="E842" s="139" t="s">
        <v>303</v>
      </c>
      <c r="F842" s="139"/>
      <c r="G842" s="285">
        <f t="shared" si="194"/>
        <v>0</v>
      </c>
      <c r="H842" s="286">
        <f>H843</f>
        <v>0</v>
      </c>
      <c r="I842" s="286">
        <f t="shared" ref="I842:K844" si="195">I843</f>
        <v>0</v>
      </c>
      <c r="J842" s="286">
        <f t="shared" si="195"/>
        <v>0</v>
      </c>
      <c r="K842" s="286">
        <f t="shared" si="195"/>
        <v>0</v>
      </c>
    </row>
    <row r="843" spans="1:12" ht="25.5">
      <c r="A843" s="201"/>
      <c r="B843" s="205" t="s">
        <v>304</v>
      </c>
      <c r="C843" s="139" t="s">
        <v>33</v>
      </c>
      <c r="D843" s="139" t="s">
        <v>18</v>
      </c>
      <c r="E843" s="139" t="s">
        <v>305</v>
      </c>
      <c r="F843" s="139"/>
      <c r="G843" s="285">
        <f t="shared" si="194"/>
        <v>0</v>
      </c>
      <c r="H843" s="286">
        <f>H844</f>
        <v>0</v>
      </c>
      <c r="I843" s="286">
        <f t="shared" si="195"/>
        <v>0</v>
      </c>
      <c r="J843" s="286">
        <f t="shared" si="195"/>
        <v>0</v>
      </c>
      <c r="K843" s="286">
        <f t="shared" si="195"/>
        <v>0</v>
      </c>
    </row>
    <row r="844" spans="1:12" ht="153">
      <c r="A844" s="138"/>
      <c r="B844" s="81" t="s">
        <v>575</v>
      </c>
      <c r="C844" s="93" t="s">
        <v>33</v>
      </c>
      <c r="D844" s="93" t="s">
        <v>18</v>
      </c>
      <c r="E844" s="93" t="s">
        <v>535</v>
      </c>
      <c r="F844" s="95"/>
      <c r="G844" s="140">
        <f t="shared" si="194"/>
        <v>0</v>
      </c>
      <c r="H844" s="141">
        <f>H845</f>
        <v>0</v>
      </c>
      <c r="I844" s="141">
        <f t="shared" si="195"/>
        <v>0</v>
      </c>
      <c r="J844" s="141">
        <f t="shared" si="195"/>
        <v>0</v>
      </c>
      <c r="K844" s="141">
        <f t="shared" si="195"/>
        <v>0</v>
      </c>
    </row>
    <row r="845" spans="1:12" ht="25.5">
      <c r="A845" s="143"/>
      <c r="B845" s="92" t="s">
        <v>146</v>
      </c>
      <c r="C845" s="93" t="s">
        <v>33</v>
      </c>
      <c r="D845" s="93" t="s">
        <v>18</v>
      </c>
      <c r="E845" s="93" t="s">
        <v>535</v>
      </c>
      <c r="F845" s="93" t="s">
        <v>147</v>
      </c>
      <c r="G845" s="140">
        <f t="shared" si="194"/>
        <v>0</v>
      </c>
      <c r="H845" s="141">
        <f>H846+H847</f>
        <v>0</v>
      </c>
      <c r="I845" s="141">
        <f>I846+I847</f>
        <v>0</v>
      </c>
      <c r="J845" s="141">
        <f>J846+J847</f>
        <v>0</v>
      </c>
      <c r="K845" s="141">
        <f>K846+K847</f>
        <v>0</v>
      </c>
    </row>
    <row r="846" spans="1:12" ht="25.5">
      <c r="A846" s="208"/>
      <c r="B846" s="205" t="s">
        <v>163</v>
      </c>
      <c r="C846" s="130" t="s">
        <v>33</v>
      </c>
      <c r="D846" s="130" t="s">
        <v>18</v>
      </c>
      <c r="E846" s="101" t="s">
        <v>535</v>
      </c>
      <c r="F846" s="130" t="s">
        <v>164</v>
      </c>
      <c r="G846" s="131">
        <f>H846+I846+J846+K846</f>
        <v>0</v>
      </c>
      <c r="H846" s="234">
        <f>'приложение 8.2.'!I1293</f>
        <v>0</v>
      </c>
      <c r="I846" s="234">
        <f>'приложение 8.2.'!J1293</f>
        <v>0</v>
      </c>
      <c r="J846" s="234">
        <f>'приложение 8.2.'!K1293</f>
        <v>0</v>
      </c>
      <c r="K846" s="234">
        <f>'приложение 8.2.'!L1293</f>
        <v>0</v>
      </c>
    </row>
    <row r="847" spans="1:12" ht="38.25">
      <c r="A847" s="143"/>
      <c r="B847" s="92" t="s">
        <v>148</v>
      </c>
      <c r="C847" s="93" t="s">
        <v>33</v>
      </c>
      <c r="D847" s="93" t="s">
        <v>18</v>
      </c>
      <c r="E847" s="93" t="s">
        <v>535</v>
      </c>
      <c r="F847" s="93" t="s">
        <v>149</v>
      </c>
      <c r="G847" s="140">
        <f t="shared" ref="G847:G854" si="196">SUM(H847:K847)</f>
        <v>0</v>
      </c>
      <c r="H847" s="141">
        <f>'приложение 8.2.'!I1295</f>
        <v>0</v>
      </c>
      <c r="I847" s="141">
        <f>'приложение 8.2.'!J1295</f>
        <v>0</v>
      </c>
      <c r="J847" s="141">
        <f>'приложение 8.2.'!K1295</f>
        <v>0</v>
      </c>
      <c r="K847" s="141">
        <f>'приложение 8.2.'!L1295</f>
        <v>0</v>
      </c>
    </row>
    <row r="848" spans="1:12" ht="76.5">
      <c r="A848" s="143"/>
      <c r="B848" s="205" t="s">
        <v>529</v>
      </c>
      <c r="C848" s="93" t="s">
        <v>33</v>
      </c>
      <c r="D848" s="93" t="s">
        <v>18</v>
      </c>
      <c r="E848" s="93" t="s">
        <v>530</v>
      </c>
      <c r="F848" s="93"/>
      <c r="G848" s="140">
        <f t="shared" si="196"/>
        <v>-73879.600000000006</v>
      </c>
      <c r="H848" s="141">
        <f>H849</f>
        <v>0</v>
      </c>
      <c r="I848" s="141">
        <f>I849</f>
        <v>-73879.600000000006</v>
      </c>
      <c r="J848" s="141">
        <f>J849</f>
        <v>0</v>
      </c>
      <c r="K848" s="141">
        <f>K849</f>
        <v>0</v>
      </c>
    </row>
    <row r="849" spans="1:11" ht="137.25" customHeight="1">
      <c r="A849" s="199"/>
      <c r="B849" s="200" t="s">
        <v>503</v>
      </c>
      <c r="C849" s="139" t="s">
        <v>33</v>
      </c>
      <c r="D849" s="139" t="s">
        <v>18</v>
      </c>
      <c r="E849" s="139" t="s">
        <v>531</v>
      </c>
      <c r="F849" s="139"/>
      <c r="G849" s="140">
        <f t="shared" si="196"/>
        <v>-73879.600000000006</v>
      </c>
      <c r="H849" s="286">
        <f>H850+H852</f>
        <v>0</v>
      </c>
      <c r="I849" s="286">
        <f>I850+I852</f>
        <v>-73879.600000000006</v>
      </c>
      <c r="J849" s="286">
        <f>J850+J852</f>
        <v>0</v>
      </c>
      <c r="K849" s="286">
        <f>K850+K852</f>
        <v>0</v>
      </c>
    </row>
    <row r="850" spans="1:11" ht="38.25">
      <c r="A850" s="143"/>
      <c r="B850" s="92" t="s">
        <v>86</v>
      </c>
      <c r="C850" s="139" t="s">
        <v>33</v>
      </c>
      <c r="D850" s="139" t="s">
        <v>18</v>
      </c>
      <c r="E850" s="139" t="s">
        <v>531</v>
      </c>
      <c r="F850" s="93" t="s">
        <v>57</v>
      </c>
      <c r="G850" s="140">
        <f t="shared" si="196"/>
        <v>-72024.600000000006</v>
      </c>
      <c r="H850" s="141">
        <f>H851</f>
        <v>0</v>
      </c>
      <c r="I850" s="141">
        <f>I851</f>
        <v>-72024.600000000006</v>
      </c>
      <c r="J850" s="141">
        <f>J851</f>
        <v>0</v>
      </c>
      <c r="K850" s="141">
        <f>K851</f>
        <v>0</v>
      </c>
    </row>
    <row r="851" spans="1:11" ht="38.25">
      <c r="A851" s="143"/>
      <c r="B851" s="92" t="s">
        <v>111</v>
      </c>
      <c r="C851" s="139" t="s">
        <v>33</v>
      </c>
      <c r="D851" s="139" t="s">
        <v>18</v>
      </c>
      <c r="E851" s="139" t="s">
        <v>531</v>
      </c>
      <c r="F851" s="93" t="s">
        <v>59</v>
      </c>
      <c r="G851" s="140">
        <f t="shared" si="196"/>
        <v>-72024.600000000006</v>
      </c>
      <c r="H851" s="141">
        <f>'приложение 8.2.'!I988</f>
        <v>0</v>
      </c>
      <c r="I851" s="141">
        <f>'приложение 8.2.'!J988</f>
        <v>-72024.600000000006</v>
      </c>
      <c r="J851" s="141">
        <f>'приложение 8.2.'!K988</f>
        <v>0</v>
      </c>
      <c r="K851" s="141">
        <f>'приложение 8.2.'!L988</f>
        <v>0</v>
      </c>
    </row>
    <row r="852" spans="1:11" ht="25.5">
      <c r="A852" s="199"/>
      <c r="B852" s="200" t="s">
        <v>146</v>
      </c>
      <c r="C852" s="139" t="s">
        <v>33</v>
      </c>
      <c r="D852" s="139" t="s">
        <v>18</v>
      </c>
      <c r="E852" s="139" t="s">
        <v>531</v>
      </c>
      <c r="F852" s="139" t="s">
        <v>147</v>
      </c>
      <c r="G852" s="140">
        <f t="shared" si="196"/>
        <v>-1855</v>
      </c>
      <c r="H852" s="286">
        <f>H853</f>
        <v>0</v>
      </c>
      <c r="I852" s="286">
        <f>I853</f>
        <v>-1855</v>
      </c>
      <c r="J852" s="286">
        <f>J853</f>
        <v>0</v>
      </c>
      <c r="K852" s="286">
        <f>K853</f>
        <v>0</v>
      </c>
    </row>
    <row r="853" spans="1:11" ht="25.5">
      <c r="A853" s="199"/>
      <c r="B853" s="200" t="s">
        <v>163</v>
      </c>
      <c r="C853" s="139" t="s">
        <v>33</v>
      </c>
      <c r="D853" s="139" t="s">
        <v>18</v>
      </c>
      <c r="E853" s="139" t="s">
        <v>531</v>
      </c>
      <c r="F853" s="139" t="s">
        <v>164</v>
      </c>
      <c r="G853" s="140">
        <f t="shared" si="196"/>
        <v>-1855</v>
      </c>
      <c r="H853" s="286">
        <f>'приложение 8.2.'!I991</f>
        <v>0</v>
      </c>
      <c r="I853" s="286">
        <f>'приложение 8.2.'!J991</f>
        <v>-1855</v>
      </c>
      <c r="J853" s="286">
        <f>'приложение 8.2.'!K991</f>
        <v>0</v>
      </c>
      <c r="K853" s="286">
        <f>'приложение 8.2.'!L991</f>
        <v>0</v>
      </c>
    </row>
    <row r="854" spans="1:11" ht="62.25" customHeight="1">
      <c r="A854" s="204"/>
      <c r="B854" s="200" t="s">
        <v>374</v>
      </c>
      <c r="C854" s="139" t="s">
        <v>33</v>
      </c>
      <c r="D854" s="139" t="s">
        <v>17</v>
      </c>
      <c r="E854" s="139" t="s">
        <v>375</v>
      </c>
      <c r="F854" s="197"/>
      <c r="G854" s="285">
        <f t="shared" si="196"/>
        <v>0</v>
      </c>
      <c r="H854" s="285">
        <f>H855</f>
        <v>0</v>
      </c>
      <c r="I854" s="285">
        <f t="shared" ref="I854:K856" si="197">I855</f>
        <v>0</v>
      </c>
      <c r="J854" s="285">
        <f t="shared" si="197"/>
        <v>0</v>
      </c>
      <c r="K854" s="285">
        <f t="shared" si="197"/>
        <v>0</v>
      </c>
    </row>
    <row r="855" spans="1:11" ht="153">
      <c r="A855" s="204"/>
      <c r="B855" s="200" t="s">
        <v>502</v>
      </c>
      <c r="C855" s="139" t="s">
        <v>33</v>
      </c>
      <c r="D855" s="139" t="s">
        <v>18</v>
      </c>
      <c r="E855" s="139" t="s">
        <v>528</v>
      </c>
      <c r="F855" s="139"/>
      <c r="G855" s="285">
        <f t="shared" ref="G855:G876" si="198">SUM(H855:K855)</f>
        <v>0</v>
      </c>
      <c r="H855" s="286">
        <f>H856+H858</f>
        <v>0</v>
      </c>
      <c r="I855" s="286">
        <f>I856+I858</f>
        <v>0</v>
      </c>
      <c r="J855" s="286">
        <f>J856+J858</f>
        <v>0</v>
      </c>
      <c r="K855" s="286">
        <f>K856+K858</f>
        <v>0</v>
      </c>
    </row>
    <row r="856" spans="1:11" ht="25.5">
      <c r="A856" s="199"/>
      <c r="B856" s="200" t="s">
        <v>146</v>
      </c>
      <c r="C856" s="139" t="s">
        <v>33</v>
      </c>
      <c r="D856" s="139" t="s">
        <v>18</v>
      </c>
      <c r="E856" s="139" t="s">
        <v>528</v>
      </c>
      <c r="F856" s="139" t="s">
        <v>147</v>
      </c>
      <c r="G856" s="285">
        <f t="shared" si="198"/>
        <v>-19208.5</v>
      </c>
      <c r="H856" s="286">
        <f>H857</f>
        <v>0</v>
      </c>
      <c r="I856" s="286">
        <f t="shared" si="197"/>
        <v>-19208.5</v>
      </c>
      <c r="J856" s="286">
        <f t="shared" si="197"/>
        <v>0</v>
      </c>
      <c r="K856" s="286">
        <f t="shared" si="197"/>
        <v>0</v>
      </c>
    </row>
    <row r="857" spans="1:11" ht="38.25">
      <c r="A857" s="199"/>
      <c r="B857" s="200" t="s">
        <v>148</v>
      </c>
      <c r="C857" s="139" t="s">
        <v>33</v>
      </c>
      <c r="D857" s="139" t="s">
        <v>18</v>
      </c>
      <c r="E857" s="139" t="s">
        <v>528</v>
      </c>
      <c r="F857" s="139" t="s">
        <v>149</v>
      </c>
      <c r="G857" s="285">
        <f t="shared" si="198"/>
        <v>-19208.5</v>
      </c>
      <c r="H857" s="286">
        <f>'приложение 8.2.'!I996</f>
        <v>0</v>
      </c>
      <c r="I857" s="286">
        <f>'приложение 8.2.'!J996</f>
        <v>-19208.5</v>
      </c>
      <c r="J857" s="286">
        <f>'приложение 8.2.'!K996</f>
        <v>0</v>
      </c>
      <c r="K857" s="286">
        <f>'приложение 8.2.'!L996</f>
        <v>0</v>
      </c>
    </row>
    <row r="858" spans="1:11" s="136" customFormat="1" ht="44.25" customHeight="1">
      <c r="A858" s="57"/>
      <c r="B858" s="6" t="s">
        <v>344</v>
      </c>
      <c r="C858" s="8" t="s">
        <v>33</v>
      </c>
      <c r="D858" s="8" t="s">
        <v>18</v>
      </c>
      <c r="E858" s="8" t="s">
        <v>528</v>
      </c>
      <c r="F858" s="8" t="s">
        <v>77</v>
      </c>
      <c r="G858" s="147">
        <f>H858+I858+J858+K858</f>
        <v>19208.5</v>
      </c>
      <c r="H858" s="148">
        <f>H859</f>
        <v>0</v>
      </c>
      <c r="I858" s="148">
        <f>I859</f>
        <v>19208.5</v>
      </c>
      <c r="J858" s="148">
        <f>J859</f>
        <v>0</v>
      </c>
      <c r="K858" s="148">
        <f>K859</f>
        <v>0</v>
      </c>
    </row>
    <row r="859" spans="1:11" s="136" customFormat="1">
      <c r="A859" s="57"/>
      <c r="B859" s="6" t="s">
        <v>35</v>
      </c>
      <c r="C859" s="8" t="s">
        <v>33</v>
      </c>
      <c r="D859" s="8" t="s">
        <v>18</v>
      </c>
      <c r="E859" s="8" t="s">
        <v>528</v>
      </c>
      <c r="F859" s="8" t="s">
        <v>78</v>
      </c>
      <c r="G859" s="147">
        <f>H859+I859+J859+K859</f>
        <v>19208.5</v>
      </c>
      <c r="H859" s="148">
        <f>'приложение 8.2.'!I999</f>
        <v>0</v>
      </c>
      <c r="I859" s="148">
        <f>'приложение 8.2.'!J999</f>
        <v>19208.5</v>
      </c>
      <c r="J859" s="148">
        <f>'приложение 8.2.'!K999</f>
        <v>0</v>
      </c>
      <c r="K859" s="148">
        <f>'приложение 8.2.'!L999</f>
        <v>0</v>
      </c>
    </row>
    <row r="860" spans="1:11" s="189" customFormat="1" ht="51">
      <c r="A860" s="187"/>
      <c r="B860" s="100" t="s">
        <v>98</v>
      </c>
      <c r="C860" s="130" t="s">
        <v>33</v>
      </c>
      <c r="D860" s="130" t="s">
        <v>18</v>
      </c>
      <c r="E860" s="123" t="s">
        <v>250</v>
      </c>
      <c r="F860" s="124"/>
      <c r="G860" s="155">
        <f>SUM(H860:K860)</f>
        <v>73879.600000000006</v>
      </c>
      <c r="H860" s="156">
        <f t="shared" ref="H860:K861" si="199">H861</f>
        <v>0</v>
      </c>
      <c r="I860" s="156">
        <f t="shared" si="199"/>
        <v>73879.600000000006</v>
      </c>
      <c r="J860" s="156">
        <f t="shared" si="199"/>
        <v>0</v>
      </c>
      <c r="K860" s="156">
        <f t="shared" si="199"/>
        <v>0</v>
      </c>
    </row>
    <row r="861" spans="1:11" s="189" customFormat="1" ht="52.5" customHeight="1">
      <c r="A861" s="187"/>
      <c r="B861" s="100" t="s">
        <v>251</v>
      </c>
      <c r="C861" s="130" t="s">
        <v>33</v>
      </c>
      <c r="D861" s="130" t="s">
        <v>18</v>
      </c>
      <c r="E861" s="123" t="s">
        <v>252</v>
      </c>
      <c r="F861" s="124"/>
      <c r="G861" s="155">
        <f>SUM(H861:K861)</f>
        <v>73879.600000000006</v>
      </c>
      <c r="H861" s="156">
        <f t="shared" si="199"/>
        <v>0</v>
      </c>
      <c r="I861" s="156">
        <f t="shared" si="199"/>
        <v>73879.600000000006</v>
      </c>
      <c r="J861" s="156">
        <f t="shared" si="199"/>
        <v>0</v>
      </c>
      <c r="K861" s="156">
        <f t="shared" si="199"/>
        <v>0</v>
      </c>
    </row>
    <row r="862" spans="1:11" s="189" customFormat="1" ht="174.75" customHeight="1">
      <c r="A862" s="208"/>
      <c r="B862" s="205" t="s">
        <v>503</v>
      </c>
      <c r="C862" s="130" t="s">
        <v>33</v>
      </c>
      <c r="D862" s="130" t="s">
        <v>18</v>
      </c>
      <c r="E862" s="130" t="s">
        <v>647</v>
      </c>
      <c r="F862" s="130"/>
      <c r="G862" s="155">
        <f>H862+I862+J862+K862</f>
        <v>73879.600000000006</v>
      </c>
      <c r="H862" s="309">
        <f>H863+H865</f>
        <v>0</v>
      </c>
      <c r="I862" s="309">
        <f>I863+I865</f>
        <v>73879.600000000006</v>
      </c>
      <c r="J862" s="309">
        <f>J863+J865</f>
        <v>0</v>
      </c>
      <c r="K862" s="309">
        <f>K863+K865</f>
        <v>0</v>
      </c>
    </row>
    <row r="863" spans="1:11" s="210" customFormat="1" ht="38.25">
      <c r="A863" s="134"/>
      <c r="B863" s="100" t="s">
        <v>86</v>
      </c>
      <c r="C863" s="130" t="s">
        <v>33</v>
      </c>
      <c r="D863" s="130" t="s">
        <v>18</v>
      </c>
      <c r="E863" s="130" t="s">
        <v>647</v>
      </c>
      <c r="F863" s="101" t="s">
        <v>57</v>
      </c>
      <c r="G863" s="155">
        <f>H863+I863+J863+K863</f>
        <v>72024.600000000006</v>
      </c>
      <c r="H863" s="156">
        <f>H864</f>
        <v>0</v>
      </c>
      <c r="I863" s="156">
        <f>I864</f>
        <v>72024.600000000006</v>
      </c>
      <c r="J863" s="156">
        <f>J864</f>
        <v>0</v>
      </c>
      <c r="K863" s="156">
        <f>K864</f>
        <v>0</v>
      </c>
    </row>
    <row r="864" spans="1:11" s="210" customFormat="1" ht="38.25">
      <c r="A864" s="134"/>
      <c r="B864" s="100" t="s">
        <v>111</v>
      </c>
      <c r="C864" s="130" t="s">
        <v>33</v>
      </c>
      <c r="D864" s="130" t="s">
        <v>18</v>
      </c>
      <c r="E864" s="130" t="s">
        <v>647</v>
      </c>
      <c r="F864" s="101" t="s">
        <v>59</v>
      </c>
      <c r="G864" s="155">
        <f>H864+I864+J864+K864</f>
        <v>72024.600000000006</v>
      </c>
      <c r="H864" s="156">
        <f>'приложение 8.2.'!I1005</f>
        <v>0</v>
      </c>
      <c r="I864" s="156">
        <f>'приложение 8.2.'!J1005</f>
        <v>72024.600000000006</v>
      </c>
      <c r="J864" s="156">
        <f>'приложение 8.2.'!K1005</f>
        <v>0</v>
      </c>
      <c r="K864" s="156">
        <f>'приложение 8.2.'!L1005</f>
        <v>0</v>
      </c>
    </row>
    <row r="865" spans="1:11" s="136" customFormat="1" ht="25.5">
      <c r="A865" s="208"/>
      <c r="B865" s="205" t="s">
        <v>146</v>
      </c>
      <c r="C865" s="130" t="s">
        <v>33</v>
      </c>
      <c r="D865" s="130" t="s">
        <v>18</v>
      </c>
      <c r="E865" s="130" t="s">
        <v>647</v>
      </c>
      <c r="F865" s="130" t="s">
        <v>147</v>
      </c>
      <c r="G865" s="155">
        <f>H865+I865+J865+K865</f>
        <v>1855</v>
      </c>
      <c r="H865" s="309">
        <f>H866</f>
        <v>0</v>
      </c>
      <c r="I865" s="309">
        <f>I866</f>
        <v>1855</v>
      </c>
      <c r="J865" s="309">
        <f>J866</f>
        <v>0</v>
      </c>
      <c r="K865" s="309">
        <f>K866</f>
        <v>0</v>
      </c>
    </row>
    <row r="866" spans="1:11" s="136" customFormat="1" ht="39.75" customHeight="1">
      <c r="A866" s="208"/>
      <c r="B866" s="205" t="s">
        <v>163</v>
      </c>
      <c r="C866" s="130" t="s">
        <v>33</v>
      </c>
      <c r="D866" s="130" t="s">
        <v>18</v>
      </c>
      <c r="E866" s="130" t="s">
        <v>647</v>
      </c>
      <c r="F866" s="130" t="s">
        <v>164</v>
      </c>
      <c r="G866" s="155">
        <f>H866+I866+J866+K866</f>
        <v>1855</v>
      </c>
      <c r="H866" s="309">
        <f>'приложение 8.2.'!I1008</f>
        <v>0</v>
      </c>
      <c r="I866" s="309">
        <f>'приложение 8.2.'!J1008</f>
        <v>1855</v>
      </c>
      <c r="J866" s="309">
        <f>'приложение 8.2.'!K1008</f>
        <v>0</v>
      </c>
      <c r="K866" s="309">
        <f>'приложение 8.2.'!L1008</f>
        <v>0</v>
      </c>
    </row>
    <row r="867" spans="1:11" ht="25.5">
      <c r="A867" s="182"/>
      <c r="B867" s="181" t="s">
        <v>156</v>
      </c>
      <c r="C867" s="95" t="s">
        <v>33</v>
      </c>
      <c r="D867" s="95" t="s">
        <v>114</v>
      </c>
      <c r="E867" s="95"/>
      <c r="F867" s="95"/>
      <c r="G867" s="306">
        <f t="shared" si="198"/>
        <v>16</v>
      </c>
      <c r="H867" s="303">
        <f>H868+H882+H886</f>
        <v>16</v>
      </c>
      <c r="I867" s="303">
        <f>I868+I882+I886</f>
        <v>0</v>
      </c>
      <c r="J867" s="303">
        <f>J868+J882+J886</f>
        <v>0</v>
      </c>
      <c r="K867" s="303">
        <f>K868+K882+K886</f>
        <v>0</v>
      </c>
    </row>
    <row r="868" spans="1:11" ht="38.25">
      <c r="A868" s="199"/>
      <c r="B868" s="100" t="s">
        <v>161</v>
      </c>
      <c r="C868" s="139" t="s">
        <v>33</v>
      </c>
      <c r="D868" s="139" t="s">
        <v>114</v>
      </c>
      <c r="E868" s="139" t="s">
        <v>301</v>
      </c>
      <c r="F868" s="139"/>
      <c r="G868" s="140">
        <f t="shared" si="198"/>
        <v>-14614.4</v>
      </c>
      <c r="H868" s="286">
        <f>H869</f>
        <v>0</v>
      </c>
      <c r="I868" s="286">
        <f>I869</f>
        <v>-14614.4</v>
      </c>
      <c r="J868" s="286">
        <f>J869</f>
        <v>0</v>
      </c>
      <c r="K868" s="286">
        <f>K869</f>
        <v>0</v>
      </c>
    </row>
    <row r="869" spans="1:11" ht="76.5">
      <c r="A869" s="199"/>
      <c r="B869" s="205" t="s">
        <v>529</v>
      </c>
      <c r="C869" s="93" t="s">
        <v>33</v>
      </c>
      <c r="D869" s="93" t="s">
        <v>114</v>
      </c>
      <c r="E869" s="93" t="s">
        <v>530</v>
      </c>
      <c r="F869" s="139"/>
      <c r="G869" s="140">
        <f t="shared" si="198"/>
        <v>-14614.4</v>
      </c>
      <c r="H869" s="286">
        <f>H870+H877</f>
        <v>0</v>
      </c>
      <c r="I869" s="286">
        <f>I870+I877</f>
        <v>-14614.4</v>
      </c>
      <c r="J869" s="286">
        <f>J870+J877</f>
        <v>0</v>
      </c>
      <c r="K869" s="286">
        <f>K870+K877</f>
        <v>0</v>
      </c>
    </row>
    <row r="870" spans="1:11" ht="89.25">
      <c r="A870" s="199"/>
      <c r="B870" s="200" t="s">
        <v>504</v>
      </c>
      <c r="C870" s="139" t="s">
        <v>33</v>
      </c>
      <c r="D870" s="139" t="s">
        <v>114</v>
      </c>
      <c r="E870" s="220" t="s">
        <v>532</v>
      </c>
      <c r="F870" s="139"/>
      <c r="G870" s="140">
        <f t="shared" si="198"/>
        <v>-14500</v>
      </c>
      <c r="H870" s="286">
        <f>H871+H873+H875</f>
        <v>0</v>
      </c>
      <c r="I870" s="286">
        <f>I871+I873+I875</f>
        <v>-14500</v>
      </c>
      <c r="J870" s="286">
        <f>J871+J873+J875</f>
        <v>0</v>
      </c>
      <c r="K870" s="286">
        <f>K871+K873+K875</f>
        <v>0</v>
      </c>
    </row>
    <row r="871" spans="1:11" ht="138" customHeight="1">
      <c r="A871" s="143"/>
      <c r="B871" s="92" t="s">
        <v>55</v>
      </c>
      <c r="C871" s="139" t="s">
        <v>33</v>
      </c>
      <c r="D871" s="139" t="s">
        <v>114</v>
      </c>
      <c r="E871" s="220" t="s">
        <v>532</v>
      </c>
      <c r="F871" s="93" t="s">
        <v>56</v>
      </c>
      <c r="G871" s="140">
        <f t="shared" si="198"/>
        <v>-12624.2</v>
      </c>
      <c r="H871" s="141">
        <f>H872</f>
        <v>0</v>
      </c>
      <c r="I871" s="141">
        <f>I872</f>
        <v>-12624.2</v>
      </c>
      <c r="J871" s="141">
        <f>J872</f>
        <v>0</v>
      </c>
      <c r="K871" s="141">
        <f>K872</f>
        <v>0</v>
      </c>
    </row>
    <row r="872" spans="1:11" ht="38.25">
      <c r="A872" s="143"/>
      <c r="B872" s="92" t="s">
        <v>104</v>
      </c>
      <c r="C872" s="139" t="s">
        <v>33</v>
      </c>
      <c r="D872" s="139" t="s">
        <v>114</v>
      </c>
      <c r="E872" s="220" t="s">
        <v>532</v>
      </c>
      <c r="F872" s="93" t="s">
        <v>105</v>
      </c>
      <c r="G872" s="140">
        <f t="shared" si="198"/>
        <v>-12624.2</v>
      </c>
      <c r="H872" s="141">
        <f>'приложение 8.2.'!I1015</f>
        <v>0</v>
      </c>
      <c r="I872" s="141">
        <f>'приложение 8.2.'!J1015</f>
        <v>-12624.2</v>
      </c>
      <c r="J872" s="141">
        <f>'приложение 8.2.'!K1015</f>
        <v>0</v>
      </c>
      <c r="K872" s="141">
        <f>'приложение 8.2.'!L1015</f>
        <v>0</v>
      </c>
    </row>
    <row r="873" spans="1:11" ht="38.25">
      <c r="A873" s="143"/>
      <c r="B873" s="92" t="s">
        <v>86</v>
      </c>
      <c r="C873" s="139" t="s">
        <v>33</v>
      </c>
      <c r="D873" s="139" t="s">
        <v>114</v>
      </c>
      <c r="E873" s="220" t="s">
        <v>532</v>
      </c>
      <c r="F873" s="93" t="s">
        <v>57</v>
      </c>
      <c r="G873" s="140">
        <f t="shared" si="198"/>
        <v>-1875.4</v>
      </c>
      <c r="H873" s="141">
        <f>H874</f>
        <v>0</v>
      </c>
      <c r="I873" s="141">
        <f>I874</f>
        <v>-1875.4</v>
      </c>
      <c r="J873" s="141">
        <f>J874</f>
        <v>0</v>
      </c>
      <c r="K873" s="141">
        <f>K874</f>
        <v>0</v>
      </c>
    </row>
    <row r="874" spans="1:11" ht="38.25">
      <c r="A874" s="143"/>
      <c r="B874" s="92" t="s">
        <v>111</v>
      </c>
      <c r="C874" s="139" t="s">
        <v>33</v>
      </c>
      <c r="D874" s="139" t="s">
        <v>114</v>
      </c>
      <c r="E874" s="220" t="s">
        <v>532</v>
      </c>
      <c r="F874" s="93" t="s">
        <v>59</v>
      </c>
      <c r="G874" s="140">
        <f t="shared" si="198"/>
        <v>-1875.4</v>
      </c>
      <c r="H874" s="141">
        <f>'приложение 8.2.'!I1019+'приложение 8.2.'!I1302</f>
        <v>0</v>
      </c>
      <c r="I874" s="141">
        <f>'приложение 8.2.'!J1019+'приложение 8.2.'!J1302</f>
        <v>-1875.4</v>
      </c>
      <c r="J874" s="141">
        <f>'приложение 8.2.'!K1019+'приложение 8.2.'!K1302</f>
        <v>0</v>
      </c>
      <c r="K874" s="141">
        <f>'приложение 8.2.'!L1019+'приложение 8.2.'!L1302</f>
        <v>0</v>
      </c>
    </row>
    <row r="875" spans="1:11">
      <c r="A875" s="143"/>
      <c r="B875" s="96" t="s">
        <v>71</v>
      </c>
      <c r="C875" s="139" t="s">
        <v>33</v>
      </c>
      <c r="D875" s="139" t="s">
        <v>114</v>
      </c>
      <c r="E875" s="220" t="s">
        <v>532</v>
      </c>
      <c r="F875" s="93" t="s">
        <v>72</v>
      </c>
      <c r="G875" s="140">
        <f t="shared" si="198"/>
        <v>-0.4</v>
      </c>
      <c r="H875" s="141">
        <f>H876</f>
        <v>0</v>
      </c>
      <c r="I875" s="141">
        <f>I876</f>
        <v>-0.4</v>
      </c>
      <c r="J875" s="141">
        <f>J876</f>
        <v>0</v>
      </c>
      <c r="K875" s="141">
        <f>K876</f>
        <v>0</v>
      </c>
    </row>
    <row r="876" spans="1:11" ht="25.5">
      <c r="A876" s="143"/>
      <c r="B876" s="96" t="s">
        <v>73</v>
      </c>
      <c r="C876" s="139" t="s">
        <v>33</v>
      </c>
      <c r="D876" s="139" t="s">
        <v>114</v>
      </c>
      <c r="E876" s="220" t="s">
        <v>532</v>
      </c>
      <c r="F876" s="93" t="s">
        <v>74</v>
      </c>
      <c r="G876" s="140">
        <f t="shared" si="198"/>
        <v>-0.4</v>
      </c>
      <c r="H876" s="141">
        <f>'приложение 8.2.'!I1023</f>
        <v>0</v>
      </c>
      <c r="I876" s="141">
        <f>'приложение 8.2.'!J1023</f>
        <v>-0.4</v>
      </c>
      <c r="J876" s="141">
        <f>'приложение 8.2.'!K1023</f>
        <v>0</v>
      </c>
      <c r="K876" s="141">
        <f>'приложение 8.2.'!L1023</f>
        <v>0</v>
      </c>
    </row>
    <row r="877" spans="1:11" ht="153">
      <c r="A877" s="199"/>
      <c r="B877" s="200" t="s">
        <v>505</v>
      </c>
      <c r="C877" s="139" t="s">
        <v>33</v>
      </c>
      <c r="D877" s="139" t="s">
        <v>114</v>
      </c>
      <c r="E877" s="220" t="s">
        <v>533</v>
      </c>
      <c r="F877" s="139"/>
      <c r="G877" s="140">
        <f t="shared" ref="G877:G887" si="200">SUM(H877:K877)</f>
        <v>-114.4</v>
      </c>
      <c r="H877" s="286">
        <f>H878+H880</f>
        <v>0</v>
      </c>
      <c r="I877" s="286">
        <f>I878+I880</f>
        <v>-114.4</v>
      </c>
      <c r="J877" s="286">
        <f>J878+J880</f>
        <v>0</v>
      </c>
      <c r="K877" s="286">
        <f>K878+K880</f>
        <v>0</v>
      </c>
    </row>
    <row r="878" spans="1:11" ht="89.25">
      <c r="A878" s="143"/>
      <c r="B878" s="92" t="s">
        <v>55</v>
      </c>
      <c r="C878" s="139" t="s">
        <v>33</v>
      </c>
      <c r="D878" s="139" t="s">
        <v>114</v>
      </c>
      <c r="E878" s="220" t="s">
        <v>533</v>
      </c>
      <c r="F878" s="93" t="s">
        <v>56</v>
      </c>
      <c r="G878" s="140">
        <f t="shared" si="200"/>
        <v>-99.5</v>
      </c>
      <c r="H878" s="141">
        <f>H879</f>
        <v>0</v>
      </c>
      <c r="I878" s="141">
        <f>I879</f>
        <v>-99.5</v>
      </c>
      <c r="J878" s="141">
        <f>J879</f>
        <v>0</v>
      </c>
      <c r="K878" s="141">
        <f>K879</f>
        <v>0</v>
      </c>
    </row>
    <row r="879" spans="1:11" ht="38.25">
      <c r="A879" s="143"/>
      <c r="B879" s="92" t="s">
        <v>104</v>
      </c>
      <c r="C879" s="139" t="s">
        <v>33</v>
      </c>
      <c r="D879" s="139" t="s">
        <v>114</v>
      </c>
      <c r="E879" s="220" t="s">
        <v>533</v>
      </c>
      <c r="F879" s="93" t="s">
        <v>105</v>
      </c>
      <c r="G879" s="140">
        <f t="shared" si="200"/>
        <v>-99.5</v>
      </c>
      <c r="H879" s="141">
        <f>'приложение 8.2.'!I1027</f>
        <v>0</v>
      </c>
      <c r="I879" s="141">
        <f>'приложение 8.2.'!J1027</f>
        <v>-99.5</v>
      </c>
      <c r="J879" s="141">
        <f>'приложение 8.2.'!K1027</f>
        <v>0</v>
      </c>
      <c r="K879" s="141">
        <f>'приложение 8.2.'!L1027</f>
        <v>0</v>
      </c>
    </row>
    <row r="880" spans="1:11" ht="38.25">
      <c r="A880" s="143"/>
      <c r="B880" s="92" t="s">
        <v>86</v>
      </c>
      <c r="C880" s="139" t="s">
        <v>33</v>
      </c>
      <c r="D880" s="139" t="s">
        <v>114</v>
      </c>
      <c r="E880" s="220" t="s">
        <v>533</v>
      </c>
      <c r="F880" s="93" t="s">
        <v>57</v>
      </c>
      <c r="G880" s="140">
        <f t="shared" si="200"/>
        <v>-14.9</v>
      </c>
      <c r="H880" s="141">
        <f>H881</f>
        <v>0</v>
      </c>
      <c r="I880" s="141">
        <f>I881</f>
        <v>-14.9</v>
      </c>
      <c r="J880" s="141">
        <f>J881</f>
        <v>0</v>
      </c>
      <c r="K880" s="141">
        <f>K881</f>
        <v>0</v>
      </c>
    </row>
    <row r="881" spans="1:13" ht="38.25">
      <c r="A881" s="143"/>
      <c r="B881" s="92" t="s">
        <v>111</v>
      </c>
      <c r="C881" s="139" t="s">
        <v>33</v>
      </c>
      <c r="D881" s="139" t="s">
        <v>114</v>
      </c>
      <c r="E881" s="220" t="s">
        <v>533</v>
      </c>
      <c r="F881" s="93" t="s">
        <v>59</v>
      </c>
      <c r="G881" s="140">
        <f t="shared" si="200"/>
        <v>-14.9</v>
      </c>
      <c r="H881" s="141">
        <f>'приложение 8.2.'!I1031</f>
        <v>0</v>
      </c>
      <c r="I881" s="141">
        <f>'приложение 8.2.'!J1031</f>
        <v>-14.9</v>
      </c>
      <c r="J881" s="141">
        <f>'приложение 8.2.'!K1031</f>
        <v>0</v>
      </c>
      <c r="K881" s="141">
        <f>'приложение 8.2.'!L1031</f>
        <v>0</v>
      </c>
    </row>
    <row r="882" spans="1:13" ht="63.75">
      <c r="A882" s="199"/>
      <c r="B882" s="200" t="s">
        <v>157</v>
      </c>
      <c r="C882" s="139" t="s">
        <v>33</v>
      </c>
      <c r="D882" s="139" t="s">
        <v>114</v>
      </c>
      <c r="E882" s="220" t="s">
        <v>225</v>
      </c>
      <c r="F882" s="139"/>
      <c r="G882" s="306">
        <f t="shared" si="200"/>
        <v>16</v>
      </c>
      <c r="H882" s="316">
        <f>H883</f>
        <v>16</v>
      </c>
      <c r="I882" s="316">
        <f t="shared" ref="I882:K884" si="201">I883</f>
        <v>0</v>
      </c>
      <c r="J882" s="316">
        <f t="shared" si="201"/>
        <v>0</v>
      </c>
      <c r="K882" s="316">
        <f t="shared" si="201"/>
        <v>0</v>
      </c>
    </row>
    <row r="883" spans="1:13" ht="25.5">
      <c r="A883" s="199"/>
      <c r="B883" s="92" t="s">
        <v>217</v>
      </c>
      <c r="C883" s="139" t="s">
        <v>33</v>
      </c>
      <c r="D883" s="139" t="s">
        <v>114</v>
      </c>
      <c r="E883" s="220" t="s">
        <v>226</v>
      </c>
      <c r="F883" s="139"/>
      <c r="G883" s="306">
        <f t="shared" si="200"/>
        <v>16</v>
      </c>
      <c r="H883" s="316">
        <f>H884</f>
        <v>16</v>
      </c>
      <c r="I883" s="316">
        <f t="shared" si="201"/>
        <v>0</v>
      </c>
      <c r="J883" s="316">
        <f t="shared" si="201"/>
        <v>0</v>
      </c>
      <c r="K883" s="316">
        <f t="shared" si="201"/>
        <v>0</v>
      </c>
    </row>
    <row r="884" spans="1:13" ht="51">
      <c r="A884" s="199"/>
      <c r="B884" s="200" t="s">
        <v>224</v>
      </c>
      <c r="C884" s="139" t="s">
        <v>33</v>
      </c>
      <c r="D884" s="139" t="s">
        <v>114</v>
      </c>
      <c r="E884" s="220" t="s">
        <v>226</v>
      </c>
      <c r="F884" s="139" t="s">
        <v>49</v>
      </c>
      <c r="G884" s="306">
        <f t="shared" si="200"/>
        <v>16</v>
      </c>
      <c r="H884" s="307">
        <f>H885</f>
        <v>16</v>
      </c>
      <c r="I884" s="307">
        <f t="shared" si="201"/>
        <v>0</v>
      </c>
      <c r="J884" s="307">
        <f t="shared" si="201"/>
        <v>0</v>
      </c>
      <c r="K884" s="307">
        <f t="shared" si="201"/>
        <v>0</v>
      </c>
    </row>
    <row r="885" spans="1:13" s="210" customFormat="1" ht="51">
      <c r="A885" s="199"/>
      <c r="B885" s="200" t="s">
        <v>227</v>
      </c>
      <c r="C885" s="139" t="s">
        <v>33</v>
      </c>
      <c r="D885" s="139" t="s">
        <v>114</v>
      </c>
      <c r="E885" s="220" t="s">
        <v>226</v>
      </c>
      <c r="F885" s="139" t="s">
        <v>228</v>
      </c>
      <c r="G885" s="303">
        <f t="shared" si="200"/>
        <v>16</v>
      </c>
      <c r="H885" s="307">
        <f>'приложение 8.2.'!I1036</f>
        <v>16</v>
      </c>
      <c r="I885" s="307">
        <f>'приложение 8.2.'!J1036</f>
        <v>0</v>
      </c>
      <c r="J885" s="307">
        <f>'приложение 8.2.'!K1036</f>
        <v>0</v>
      </c>
      <c r="K885" s="307">
        <f>'приложение 8.2.'!L1036</f>
        <v>0</v>
      </c>
      <c r="L885" s="142"/>
    </row>
    <row r="886" spans="1:13" s="210" customFormat="1" ht="51">
      <c r="A886" s="4"/>
      <c r="B886" s="1" t="s">
        <v>648</v>
      </c>
      <c r="C886" s="8" t="s">
        <v>33</v>
      </c>
      <c r="D886" s="8" t="s">
        <v>114</v>
      </c>
      <c r="E886" s="2" t="s">
        <v>250</v>
      </c>
      <c r="F886" s="8"/>
      <c r="G886" s="147">
        <f t="shared" si="200"/>
        <v>14614.400000000001</v>
      </c>
      <c r="H886" s="148">
        <f>H887</f>
        <v>0</v>
      </c>
      <c r="I886" s="148">
        <f>I887</f>
        <v>14614.400000000001</v>
      </c>
      <c r="J886" s="148">
        <f>J887</f>
        <v>0</v>
      </c>
      <c r="K886" s="148">
        <f>K887</f>
        <v>0</v>
      </c>
    </row>
    <row r="887" spans="1:13" s="210" customFormat="1" ht="38.25">
      <c r="A887" s="4"/>
      <c r="B887" s="6" t="s">
        <v>251</v>
      </c>
      <c r="C887" s="8" t="s">
        <v>33</v>
      </c>
      <c r="D887" s="8" t="s">
        <v>114</v>
      </c>
      <c r="E887" s="8" t="s">
        <v>252</v>
      </c>
      <c r="F887" s="8"/>
      <c r="G887" s="147">
        <f t="shared" si="200"/>
        <v>14614.400000000001</v>
      </c>
      <c r="H887" s="148">
        <f>H888+I801</f>
        <v>0</v>
      </c>
      <c r="I887" s="148">
        <f>I888+I895</f>
        <v>14614.400000000001</v>
      </c>
      <c r="J887" s="148">
        <v>0</v>
      </c>
      <c r="K887" s="148">
        <f>K888+L801</f>
        <v>0</v>
      </c>
    </row>
    <row r="888" spans="1:13" s="210" customFormat="1" ht="89.25">
      <c r="A888" s="4"/>
      <c r="B888" s="6" t="s">
        <v>504</v>
      </c>
      <c r="C888" s="8" t="s">
        <v>33</v>
      </c>
      <c r="D888" s="8" t="s">
        <v>114</v>
      </c>
      <c r="E888" s="8" t="s">
        <v>649</v>
      </c>
      <c r="F888" s="8"/>
      <c r="G888" s="154">
        <f t="shared" ref="G888:G894" si="202">H888+I888+J888+K888</f>
        <v>14500.000000000002</v>
      </c>
      <c r="H888" s="148">
        <f>H889+H891+H893</f>
        <v>0</v>
      </c>
      <c r="I888" s="148">
        <f>I889+I891+I893</f>
        <v>14500.000000000002</v>
      </c>
      <c r="J888" s="148">
        <f>J889+J891+J893</f>
        <v>0</v>
      </c>
      <c r="K888" s="148">
        <f>K889+K891+K893</f>
        <v>0</v>
      </c>
    </row>
    <row r="889" spans="1:13" s="189" customFormat="1" ht="18.75" customHeight="1">
      <c r="A889" s="4"/>
      <c r="B889" s="1" t="s">
        <v>55</v>
      </c>
      <c r="C889" s="8" t="s">
        <v>33</v>
      </c>
      <c r="D889" s="8" t="s">
        <v>114</v>
      </c>
      <c r="E889" s="8" t="s">
        <v>650</v>
      </c>
      <c r="F889" s="2" t="s">
        <v>56</v>
      </c>
      <c r="G889" s="154">
        <f t="shared" si="202"/>
        <v>12855.900000000001</v>
      </c>
      <c r="H889" s="296">
        <f>H890</f>
        <v>0</v>
      </c>
      <c r="I889" s="296">
        <f>I890</f>
        <v>12855.900000000001</v>
      </c>
      <c r="J889" s="296">
        <f>J890</f>
        <v>0</v>
      </c>
      <c r="K889" s="296">
        <f>K890</f>
        <v>0</v>
      </c>
    </row>
    <row r="890" spans="1:13" s="136" customFormat="1" ht="38.25">
      <c r="A890" s="4"/>
      <c r="B890" s="1" t="s">
        <v>104</v>
      </c>
      <c r="C890" s="8" t="s">
        <v>33</v>
      </c>
      <c r="D890" s="8" t="s">
        <v>114</v>
      </c>
      <c r="E890" s="8" t="s">
        <v>650</v>
      </c>
      <c r="F890" s="2" t="s">
        <v>105</v>
      </c>
      <c r="G890" s="154">
        <f t="shared" si="202"/>
        <v>12855.900000000001</v>
      </c>
      <c r="H890" s="296">
        <f>'приложение 8.2.'!I1041</f>
        <v>0</v>
      </c>
      <c r="I890" s="296">
        <f>'приложение 8.2.'!J1041</f>
        <v>12855.900000000001</v>
      </c>
      <c r="J890" s="296">
        <f>'приложение 8.2.'!K1041</f>
        <v>0</v>
      </c>
      <c r="K890" s="296">
        <f>'приложение 8.2.'!L1041</f>
        <v>0</v>
      </c>
    </row>
    <row r="891" spans="1:13" s="136" customFormat="1" ht="38.25">
      <c r="A891" s="4"/>
      <c r="B891" s="1" t="s">
        <v>653</v>
      </c>
      <c r="C891" s="8" t="s">
        <v>33</v>
      </c>
      <c r="D891" s="8" t="s">
        <v>114</v>
      </c>
      <c r="E891" s="8" t="s">
        <v>650</v>
      </c>
      <c r="F891" s="2" t="s">
        <v>57</v>
      </c>
      <c r="G891" s="154">
        <f t="shared" si="202"/>
        <v>1643.7</v>
      </c>
      <c r="H891" s="296">
        <f>H892</f>
        <v>0</v>
      </c>
      <c r="I891" s="296">
        <f>I892</f>
        <v>1643.7</v>
      </c>
      <c r="J891" s="296">
        <f>J892</f>
        <v>0</v>
      </c>
      <c r="K891" s="296">
        <f>K892</f>
        <v>0</v>
      </c>
    </row>
    <row r="892" spans="1:13" s="136" customFormat="1" ht="38.25">
      <c r="A892" s="4"/>
      <c r="B892" s="1" t="s">
        <v>111</v>
      </c>
      <c r="C892" s="8" t="s">
        <v>33</v>
      </c>
      <c r="D892" s="8" t="s">
        <v>114</v>
      </c>
      <c r="E892" s="8" t="s">
        <v>650</v>
      </c>
      <c r="F892" s="2" t="s">
        <v>59</v>
      </c>
      <c r="G892" s="154">
        <f t="shared" si="202"/>
        <v>1643.7</v>
      </c>
      <c r="H892" s="296">
        <f>'приложение 8.2.'!I1046+'приложение 8.2.'!I1308</f>
        <v>0</v>
      </c>
      <c r="I892" s="296">
        <f>'приложение 8.2.'!J1046+'приложение 8.2.'!J1308</f>
        <v>1643.7</v>
      </c>
      <c r="J892" s="296">
        <f>'приложение 8.2.'!K1046+'приложение 8.2.'!K1308</f>
        <v>0</v>
      </c>
      <c r="K892" s="296">
        <f>'приложение 8.2.'!L1046+'приложение 8.2.'!L1308</f>
        <v>0</v>
      </c>
    </row>
    <row r="893" spans="1:13" s="136" customFormat="1">
      <c r="A893" s="4"/>
      <c r="B893" s="16" t="s">
        <v>71</v>
      </c>
      <c r="C893" s="8" t="s">
        <v>33</v>
      </c>
      <c r="D893" s="8" t="s">
        <v>114</v>
      </c>
      <c r="E893" s="8" t="s">
        <v>650</v>
      </c>
      <c r="F893" s="2" t="s">
        <v>72</v>
      </c>
      <c r="G893" s="154">
        <f t="shared" si="202"/>
        <v>0.4</v>
      </c>
      <c r="H893" s="296">
        <f>H894</f>
        <v>0</v>
      </c>
      <c r="I893" s="296">
        <f>I894</f>
        <v>0.4</v>
      </c>
      <c r="J893" s="296">
        <f>J894</f>
        <v>0</v>
      </c>
      <c r="K893" s="296">
        <f>K894</f>
        <v>0</v>
      </c>
    </row>
    <row r="894" spans="1:13" s="137" customFormat="1" ht="33" customHeight="1">
      <c r="A894" s="4"/>
      <c r="B894" s="16" t="s">
        <v>73</v>
      </c>
      <c r="C894" s="8" t="s">
        <v>33</v>
      </c>
      <c r="D894" s="8" t="s">
        <v>114</v>
      </c>
      <c r="E894" s="8" t="s">
        <v>650</v>
      </c>
      <c r="F894" s="2" t="s">
        <v>74</v>
      </c>
      <c r="G894" s="154">
        <f t="shared" si="202"/>
        <v>0.4</v>
      </c>
      <c r="H894" s="296">
        <f>'приложение 8.2.'!I1050</f>
        <v>0</v>
      </c>
      <c r="I894" s="296">
        <f>'приложение 8.2.'!J1050</f>
        <v>0.4</v>
      </c>
      <c r="J894" s="296">
        <f>'приложение 8.2.'!K1050</f>
        <v>0</v>
      </c>
      <c r="K894" s="296">
        <f>'приложение 8.2.'!L1050</f>
        <v>0</v>
      </c>
      <c r="M894" s="261"/>
    </row>
    <row r="895" spans="1:13" s="136" customFormat="1" ht="153">
      <c r="A895" s="4"/>
      <c r="B895" s="6" t="s">
        <v>505</v>
      </c>
      <c r="C895" s="8" t="s">
        <v>33</v>
      </c>
      <c r="D895" s="8" t="s">
        <v>114</v>
      </c>
      <c r="E895" s="15" t="s">
        <v>654</v>
      </c>
      <c r="F895" s="8"/>
      <c r="G895" s="154">
        <f>H895+I895+J895+K895</f>
        <v>114.4</v>
      </c>
      <c r="H895" s="148">
        <f>H896+H898</f>
        <v>0</v>
      </c>
      <c r="I895" s="148">
        <f>I896+I898</f>
        <v>114.4</v>
      </c>
      <c r="J895" s="148">
        <f>J896+J898</f>
        <v>0</v>
      </c>
      <c r="K895" s="148">
        <f>K896+K898</f>
        <v>0</v>
      </c>
    </row>
    <row r="896" spans="1:13" s="136" customFormat="1" ht="89.25">
      <c r="A896" s="4"/>
      <c r="B896" s="1" t="s">
        <v>55</v>
      </c>
      <c r="C896" s="8" t="s">
        <v>33</v>
      </c>
      <c r="D896" s="8" t="s">
        <v>114</v>
      </c>
      <c r="E896" s="15" t="s">
        <v>654</v>
      </c>
      <c r="F896" s="2" t="s">
        <v>56</v>
      </c>
      <c r="G896" s="154">
        <f>H896+I896+J896+K896</f>
        <v>99.5</v>
      </c>
      <c r="H896" s="296">
        <f>H897</f>
        <v>0</v>
      </c>
      <c r="I896" s="296">
        <f>I897</f>
        <v>99.5</v>
      </c>
      <c r="J896" s="296">
        <f>J897</f>
        <v>0</v>
      </c>
      <c r="K896" s="296">
        <f>K897</f>
        <v>0</v>
      </c>
    </row>
    <row r="897" spans="1:12" s="136" customFormat="1" ht="38.25">
      <c r="A897" s="4"/>
      <c r="B897" s="1" t="s">
        <v>104</v>
      </c>
      <c r="C897" s="8" t="s">
        <v>33</v>
      </c>
      <c r="D897" s="8" t="s">
        <v>114</v>
      </c>
      <c r="E897" s="15" t="s">
        <v>654</v>
      </c>
      <c r="F897" s="2" t="s">
        <v>105</v>
      </c>
      <c r="G897" s="154">
        <f>H897+I897+J897+K897</f>
        <v>99.5</v>
      </c>
      <c r="H897" s="296">
        <f>'приложение 8.2.'!I1054</f>
        <v>0</v>
      </c>
      <c r="I897" s="296">
        <f>'приложение 8.2.'!J1054</f>
        <v>99.5</v>
      </c>
      <c r="J897" s="296">
        <f>'приложение 8.2.'!K1054</f>
        <v>0</v>
      </c>
      <c r="K897" s="296">
        <f>'приложение 8.2.'!L1054</f>
        <v>0</v>
      </c>
    </row>
    <row r="898" spans="1:12" s="136" customFormat="1" ht="38.25">
      <c r="A898" s="4"/>
      <c r="B898" s="1" t="s">
        <v>653</v>
      </c>
      <c r="C898" s="8" t="s">
        <v>33</v>
      </c>
      <c r="D898" s="8" t="s">
        <v>114</v>
      </c>
      <c r="E898" s="15" t="s">
        <v>654</v>
      </c>
      <c r="F898" s="2" t="s">
        <v>57</v>
      </c>
      <c r="G898" s="154">
        <f>H898+I898+J898+K898</f>
        <v>14.9</v>
      </c>
      <c r="H898" s="296">
        <f>H899</f>
        <v>0</v>
      </c>
      <c r="I898" s="296">
        <f>I899</f>
        <v>14.9</v>
      </c>
      <c r="J898" s="296">
        <f>J899</f>
        <v>0</v>
      </c>
      <c r="K898" s="296">
        <f>K899</f>
        <v>0</v>
      </c>
    </row>
    <row r="899" spans="1:12" s="136" customFormat="1" ht="38.25">
      <c r="A899" s="4"/>
      <c r="B899" s="1" t="s">
        <v>111</v>
      </c>
      <c r="C899" s="8" t="s">
        <v>33</v>
      </c>
      <c r="D899" s="8" t="s">
        <v>114</v>
      </c>
      <c r="E899" s="15" t="s">
        <v>654</v>
      </c>
      <c r="F899" s="2" t="s">
        <v>59</v>
      </c>
      <c r="G899" s="154">
        <f>H899+I899+J899+K899</f>
        <v>14.9</v>
      </c>
      <c r="H899" s="296">
        <f>'приложение 8.2.'!I1058</f>
        <v>0</v>
      </c>
      <c r="I899" s="296">
        <f>'приложение 8.2.'!J1058</f>
        <v>14.9</v>
      </c>
      <c r="J899" s="296">
        <f>'приложение 8.2.'!K1058</f>
        <v>0</v>
      </c>
      <c r="K899" s="296">
        <f>'приложение 8.2.'!L1058</f>
        <v>0</v>
      </c>
    </row>
    <row r="900" spans="1:12" s="210" customFormat="1">
      <c r="A900" s="182"/>
      <c r="B900" s="181" t="s">
        <v>36</v>
      </c>
      <c r="C900" s="95" t="s">
        <v>41</v>
      </c>
      <c r="D900" s="95" t="s">
        <v>15</v>
      </c>
      <c r="E900" s="95"/>
      <c r="F900" s="95"/>
      <c r="G900" s="140">
        <f>SUM(H900:K900)</f>
        <v>0.79999999999999716</v>
      </c>
      <c r="H900" s="140">
        <f>H901</f>
        <v>0.79999999999999716</v>
      </c>
      <c r="I900" s="140">
        <f>I901</f>
        <v>0</v>
      </c>
      <c r="J900" s="140">
        <f>J901</f>
        <v>0</v>
      </c>
      <c r="K900" s="140">
        <f>K901</f>
        <v>0</v>
      </c>
      <c r="L900" s="142"/>
    </row>
    <row r="901" spans="1:12">
      <c r="A901" s="182"/>
      <c r="B901" s="181" t="s">
        <v>44</v>
      </c>
      <c r="C901" s="95" t="s">
        <v>41</v>
      </c>
      <c r="D901" s="95" t="s">
        <v>16</v>
      </c>
      <c r="E901" s="95"/>
      <c r="F901" s="95"/>
      <c r="G901" s="140">
        <f>SUM(H901:K901)</f>
        <v>0.79999999999999716</v>
      </c>
      <c r="H901" s="140">
        <f>H902+H911</f>
        <v>0.79999999999999716</v>
      </c>
      <c r="I901" s="140">
        <f>I902+I911</f>
        <v>0</v>
      </c>
      <c r="J901" s="140">
        <f>J902+J911</f>
        <v>0</v>
      </c>
      <c r="K901" s="140">
        <f>K902+K911</f>
        <v>0</v>
      </c>
    </row>
    <row r="902" spans="1:12" ht="51">
      <c r="A902" s="138"/>
      <c r="B902" s="92" t="s">
        <v>516</v>
      </c>
      <c r="C902" s="93" t="s">
        <v>41</v>
      </c>
      <c r="D902" s="93" t="s">
        <v>16</v>
      </c>
      <c r="E902" s="93" t="s">
        <v>221</v>
      </c>
      <c r="F902" s="93"/>
      <c r="G902" s="303">
        <f>H902+I902+J902+K902</f>
        <v>0.79999999999999716</v>
      </c>
      <c r="H902" s="304">
        <f t="shared" ref="H902:K903" si="203">H903</f>
        <v>0.79999999999999716</v>
      </c>
      <c r="I902" s="304">
        <f t="shared" si="203"/>
        <v>0</v>
      </c>
      <c r="J902" s="304">
        <f t="shared" si="203"/>
        <v>0</v>
      </c>
      <c r="K902" s="304">
        <f t="shared" si="203"/>
        <v>0</v>
      </c>
    </row>
    <row r="903" spans="1:12" ht="38.25">
      <c r="A903" s="138"/>
      <c r="B903" s="92" t="s">
        <v>241</v>
      </c>
      <c r="C903" s="93" t="s">
        <v>41</v>
      </c>
      <c r="D903" s="93" t="s">
        <v>16</v>
      </c>
      <c r="E903" s="93" t="s">
        <v>223</v>
      </c>
      <c r="F903" s="93"/>
      <c r="G903" s="303">
        <f>SUM(H903:K903)</f>
        <v>0.79999999999999716</v>
      </c>
      <c r="H903" s="304">
        <f t="shared" si="203"/>
        <v>0.79999999999999716</v>
      </c>
      <c r="I903" s="304">
        <f t="shared" si="203"/>
        <v>0</v>
      </c>
      <c r="J903" s="304">
        <f t="shared" si="203"/>
        <v>0</v>
      </c>
      <c r="K903" s="304">
        <f t="shared" si="203"/>
        <v>0</v>
      </c>
    </row>
    <row r="904" spans="1:12" ht="25.5">
      <c r="A904" s="182"/>
      <c r="B904" s="92" t="s">
        <v>217</v>
      </c>
      <c r="C904" s="93" t="s">
        <v>41</v>
      </c>
      <c r="D904" s="93" t="s">
        <v>16</v>
      </c>
      <c r="E904" s="93" t="s">
        <v>549</v>
      </c>
      <c r="F904" s="93"/>
      <c r="G904" s="303">
        <f t="shared" ref="G904:G910" si="204">H904+I904+J904+K904</f>
        <v>0.79999999999999716</v>
      </c>
      <c r="H904" s="304">
        <f>H905+H907+H909</f>
        <v>0.79999999999999716</v>
      </c>
      <c r="I904" s="304">
        <f>I905+I907+I909</f>
        <v>0</v>
      </c>
      <c r="J904" s="304">
        <f>J905+J907+J909</f>
        <v>0</v>
      </c>
      <c r="K904" s="304">
        <f>K905+K907+K909</f>
        <v>0</v>
      </c>
    </row>
    <row r="905" spans="1:12" s="210" customFormat="1" ht="38.25">
      <c r="A905" s="134"/>
      <c r="B905" s="100" t="s">
        <v>86</v>
      </c>
      <c r="C905" s="101" t="s">
        <v>41</v>
      </c>
      <c r="D905" s="101" t="s">
        <v>16</v>
      </c>
      <c r="E905" s="101" t="s">
        <v>549</v>
      </c>
      <c r="F905" s="101" t="s">
        <v>57</v>
      </c>
      <c r="G905" s="155">
        <f>H905+I905+J905+K905</f>
        <v>34.9</v>
      </c>
      <c r="H905" s="156">
        <f>H906</f>
        <v>34.9</v>
      </c>
      <c r="I905" s="156">
        <f>I906</f>
        <v>0</v>
      </c>
      <c r="J905" s="156">
        <f>J906</f>
        <v>0</v>
      </c>
      <c r="K905" s="156">
        <f>K906</f>
        <v>0</v>
      </c>
    </row>
    <row r="906" spans="1:12" s="210" customFormat="1" ht="38.25">
      <c r="A906" s="134"/>
      <c r="B906" s="100" t="s">
        <v>111</v>
      </c>
      <c r="C906" s="101" t="s">
        <v>41</v>
      </c>
      <c r="D906" s="101" t="s">
        <v>16</v>
      </c>
      <c r="E906" s="101" t="s">
        <v>549</v>
      </c>
      <c r="F906" s="101" t="s">
        <v>59</v>
      </c>
      <c r="G906" s="155">
        <f>H906+I906+J906+K906</f>
        <v>34.9</v>
      </c>
      <c r="H906" s="156">
        <f>'приложение 8.2.'!I1066</f>
        <v>34.9</v>
      </c>
      <c r="I906" s="156">
        <f>'приложение 8.2.'!J1066</f>
        <v>0</v>
      </c>
      <c r="J906" s="156">
        <f>'приложение 8.2.'!K1066</f>
        <v>0</v>
      </c>
      <c r="K906" s="156">
        <f>'приложение 8.2.'!L1066</f>
        <v>0</v>
      </c>
    </row>
    <row r="907" spans="1:12" ht="38.25">
      <c r="A907" s="214"/>
      <c r="B907" s="205" t="s">
        <v>344</v>
      </c>
      <c r="C907" s="101" t="s">
        <v>41</v>
      </c>
      <c r="D907" s="101" t="s">
        <v>16</v>
      </c>
      <c r="E907" s="101" t="s">
        <v>549</v>
      </c>
      <c r="F907" s="130" t="s">
        <v>77</v>
      </c>
      <c r="G907" s="280">
        <f t="shared" si="204"/>
        <v>-34.1</v>
      </c>
      <c r="H907" s="268">
        <f>H908</f>
        <v>-34.1</v>
      </c>
      <c r="I907" s="268">
        <f>I908</f>
        <v>0</v>
      </c>
      <c r="J907" s="268">
        <f>J908</f>
        <v>0</v>
      </c>
      <c r="K907" s="268">
        <f>K908</f>
        <v>0</v>
      </c>
      <c r="L907" s="210"/>
    </row>
    <row r="908" spans="1:12">
      <c r="A908" s="214"/>
      <c r="B908" s="205" t="s">
        <v>35</v>
      </c>
      <c r="C908" s="101" t="s">
        <v>41</v>
      </c>
      <c r="D908" s="101" t="s">
        <v>16</v>
      </c>
      <c r="E908" s="101" t="s">
        <v>549</v>
      </c>
      <c r="F908" s="130" t="s">
        <v>78</v>
      </c>
      <c r="G908" s="280">
        <f t="shared" si="204"/>
        <v>-34.1</v>
      </c>
      <c r="H908" s="268">
        <f>'приложение 8.2.'!I1069</f>
        <v>-34.1</v>
      </c>
      <c r="I908" s="268">
        <f>'приложение 8.2.'!J1069</f>
        <v>0</v>
      </c>
      <c r="J908" s="268">
        <f>'приложение 8.2.'!K1069</f>
        <v>0</v>
      </c>
      <c r="K908" s="268">
        <f>'приложение 8.2.'!L1069</f>
        <v>0</v>
      </c>
      <c r="L908" s="210"/>
    </row>
    <row r="909" spans="1:12" ht="51">
      <c r="A909" s="143"/>
      <c r="B909" s="200" t="s">
        <v>248</v>
      </c>
      <c r="C909" s="93" t="s">
        <v>41</v>
      </c>
      <c r="D909" s="93" t="s">
        <v>16</v>
      </c>
      <c r="E909" s="93" t="s">
        <v>549</v>
      </c>
      <c r="F909" s="93" t="s">
        <v>49</v>
      </c>
      <c r="G909" s="140">
        <f t="shared" si="204"/>
        <v>0</v>
      </c>
      <c r="H909" s="141">
        <f>H910</f>
        <v>0</v>
      </c>
      <c r="I909" s="141">
        <f>I910</f>
        <v>0</v>
      </c>
      <c r="J909" s="141">
        <f>J910</f>
        <v>0</v>
      </c>
      <c r="K909" s="141">
        <f>K910</f>
        <v>0</v>
      </c>
    </row>
    <row r="910" spans="1:12">
      <c r="A910" s="143"/>
      <c r="B910" s="200" t="s">
        <v>51</v>
      </c>
      <c r="C910" s="93" t="s">
        <v>41</v>
      </c>
      <c r="D910" s="93" t="s">
        <v>16</v>
      </c>
      <c r="E910" s="93" t="s">
        <v>549</v>
      </c>
      <c r="F910" s="93" t="s">
        <v>50</v>
      </c>
      <c r="G910" s="140">
        <f t="shared" si="204"/>
        <v>0</v>
      </c>
      <c r="H910" s="141">
        <f>'приложение 8.2.'!I1072</f>
        <v>0</v>
      </c>
      <c r="I910" s="141">
        <f>'приложение 8.2.'!J1072</f>
        <v>0</v>
      </c>
      <c r="J910" s="141">
        <f>'приложение 8.2.'!K1072</f>
        <v>0</v>
      </c>
      <c r="K910" s="141">
        <f>'приложение 8.2.'!L1072</f>
        <v>0</v>
      </c>
    </row>
    <row r="911" spans="1:12" ht="63.75">
      <c r="A911" s="199"/>
      <c r="B911" s="200" t="s">
        <v>157</v>
      </c>
      <c r="C911" s="139" t="s">
        <v>41</v>
      </c>
      <c r="D911" s="139" t="s">
        <v>16</v>
      </c>
      <c r="E911" s="220" t="s">
        <v>225</v>
      </c>
      <c r="F911" s="139"/>
      <c r="G911" s="285">
        <f>SUM(H911:K911)</f>
        <v>0</v>
      </c>
      <c r="H911" s="287">
        <f>H912</f>
        <v>0</v>
      </c>
      <c r="I911" s="287">
        <f t="shared" ref="I911:K913" si="205">I912</f>
        <v>0</v>
      </c>
      <c r="J911" s="287">
        <f t="shared" si="205"/>
        <v>0</v>
      </c>
      <c r="K911" s="287">
        <f t="shared" si="205"/>
        <v>0</v>
      </c>
    </row>
    <row r="912" spans="1:12" ht="25.5">
      <c r="A912" s="199"/>
      <c r="B912" s="92" t="s">
        <v>217</v>
      </c>
      <c r="C912" s="139" t="s">
        <v>41</v>
      </c>
      <c r="D912" s="139" t="s">
        <v>16</v>
      </c>
      <c r="E912" s="220" t="s">
        <v>226</v>
      </c>
      <c r="F912" s="139"/>
      <c r="G912" s="285">
        <f>SUM(H912:K912)</f>
        <v>0</v>
      </c>
      <c r="H912" s="287">
        <f>H913</f>
        <v>0</v>
      </c>
      <c r="I912" s="287">
        <f t="shared" si="205"/>
        <v>0</v>
      </c>
      <c r="J912" s="287">
        <f t="shared" si="205"/>
        <v>0</v>
      </c>
      <c r="K912" s="287">
        <f t="shared" si="205"/>
        <v>0</v>
      </c>
    </row>
    <row r="913" spans="1:11" ht="51">
      <c r="A913" s="199"/>
      <c r="B913" s="200" t="s">
        <v>224</v>
      </c>
      <c r="C913" s="139" t="s">
        <v>41</v>
      </c>
      <c r="D913" s="139" t="s">
        <v>16</v>
      </c>
      <c r="E913" s="220" t="s">
        <v>226</v>
      </c>
      <c r="F913" s="139" t="s">
        <v>49</v>
      </c>
      <c r="G913" s="285">
        <f>SUM(H913:K913)</f>
        <v>0</v>
      </c>
      <c r="H913" s="286">
        <f>H914</f>
        <v>0</v>
      </c>
      <c r="I913" s="286">
        <f t="shared" si="205"/>
        <v>0</v>
      </c>
      <c r="J913" s="286">
        <f t="shared" si="205"/>
        <v>0</v>
      </c>
      <c r="K913" s="286">
        <f t="shared" si="205"/>
        <v>0</v>
      </c>
    </row>
    <row r="914" spans="1:11" ht="51">
      <c r="A914" s="199"/>
      <c r="B914" s="200" t="s">
        <v>227</v>
      </c>
      <c r="C914" s="139" t="s">
        <v>41</v>
      </c>
      <c r="D914" s="139" t="s">
        <v>16</v>
      </c>
      <c r="E914" s="220" t="s">
        <v>226</v>
      </c>
      <c r="F914" s="139" t="s">
        <v>228</v>
      </c>
      <c r="G914" s="285">
        <f>SUM(H914:K914)</f>
        <v>0</v>
      </c>
      <c r="H914" s="286">
        <f>'приложение 8.2.'!I1077</f>
        <v>0</v>
      </c>
      <c r="I914" s="286">
        <f>'приложение 8.2.'!J1077</f>
        <v>0</v>
      </c>
      <c r="J914" s="286">
        <f>'приложение 8.2.'!K1077</f>
        <v>0</v>
      </c>
      <c r="K914" s="286">
        <f>'приложение 8.2.'!L1077</f>
        <v>0</v>
      </c>
    </row>
    <row r="915" spans="1:11">
      <c r="A915" s="195"/>
      <c r="B915" s="196" t="s">
        <v>85</v>
      </c>
      <c r="C915" s="197" t="s">
        <v>38</v>
      </c>
      <c r="D915" s="197" t="s">
        <v>15</v>
      </c>
      <c r="E915" s="197"/>
      <c r="F915" s="197"/>
      <c r="G915" s="285">
        <f t="shared" ref="G915:K919" si="206">G916</f>
        <v>0</v>
      </c>
      <c r="H915" s="285">
        <f t="shared" si="206"/>
        <v>0</v>
      </c>
      <c r="I915" s="285">
        <f t="shared" si="206"/>
        <v>0</v>
      </c>
      <c r="J915" s="285">
        <f t="shared" si="206"/>
        <v>0</v>
      </c>
      <c r="K915" s="285">
        <f t="shared" si="206"/>
        <v>0</v>
      </c>
    </row>
    <row r="916" spans="1:11" ht="24.75" customHeight="1">
      <c r="A916" s="195"/>
      <c r="B916" s="196" t="s">
        <v>32</v>
      </c>
      <c r="C916" s="197" t="s">
        <v>38</v>
      </c>
      <c r="D916" s="197" t="s">
        <v>16</v>
      </c>
      <c r="E916" s="197"/>
      <c r="F916" s="197"/>
      <c r="G916" s="285">
        <f>SUM(H916:K916)</f>
        <v>0</v>
      </c>
      <c r="H916" s="285">
        <f>H917</f>
        <v>0</v>
      </c>
      <c r="I916" s="285">
        <f t="shared" si="206"/>
        <v>0</v>
      </c>
      <c r="J916" s="285">
        <f t="shared" si="206"/>
        <v>0</v>
      </c>
      <c r="K916" s="285">
        <f t="shared" si="206"/>
        <v>0</v>
      </c>
    </row>
    <row r="917" spans="1:11" ht="38.25">
      <c r="A917" s="199"/>
      <c r="B917" s="200" t="s">
        <v>244</v>
      </c>
      <c r="C917" s="139" t="s">
        <v>38</v>
      </c>
      <c r="D917" s="139" t="s">
        <v>16</v>
      </c>
      <c r="E917" s="139" t="s">
        <v>245</v>
      </c>
      <c r="F917" s="139"/>
      <c r="G917" s="285">
        <f>H917+I917+J917+K917</f>
        <v>0</v>
      </c>
      <c r="H917" s="286">
        <f>H918</f>
        <v>0</v>
      </c>
      <c r="I917" s="286">
        <f t="shared" si="206"/>
        <v>0</v>
      </c>
      <c r="J917" s="286">
        <f t="shared" si="206"/>
        <v>0</v>
      </c>
      <c r="K917" s="286">
        <f t="shared" si="206"/>
        <v>0</v>
      </c>
    </row>
    <row r="918" spans="1:11" ht="38.25">
      <c r="A918" s="195"/>
      <c r="B918" s="200" t="s">
        <v>200</v>
      </c>
      <c r="C918" s="139" t="s">
        <v>38</v>
      </c>
      <c r="D918" s="139" t="s">
        <v>16</v>
      </c>
      <c r="E918" s="220" t="s">
        <v>246</v>
      </c>
      <c r="F918" s="139"/>
      <c r="G918" s="285">
        <f>H918+I918+J918+K918</f>
        <v>0</v>
      </c>
      <c r="H918" s="286">
        <f>H919</f>
        <v>0</v>
      </c>
      <c r="I918" s="286">
        <f t="shared" si="206"/>
        <v>0</v>
      </c>
      <c r="J918" s="286">
        <f t="shared" si="206"/>
        <v>0</v>
      </c>
      <c r="K918" s="286">
        <f t="shared" si="206"/>
        <v>0</v>
      </c>
    </row>
    <row r="919" spans="1:11" ht="51">
      <c r="A919" s="199"/>
      <c r="B919" s="200" t="s">
        <v>88</v>
      </c>
      <c r="C919" s="139" t="s">
        <v>38</v>
      </c>
      <c r="D919" s="139" t="s">
        <v>16</v>
      </c>
      <c r="E919" s="220" t="s">
        <v>246</v>
      </c>
      <c r="F919" s="139" t="s">
        <v>49</v>
      </c>
      <c r="G919" s="285">
        <f>H919+I919+J919+K919</f>
        <v>0</v>
      </c>
      <c r="H919" s="286">
        <f>H920</f>
        <v>0</v>
      </c>
      <c r="I919" s="286">
        <f t="shared" si="206"/>
        <v>0</v>
      </c>
      <c r="J919" s="286">
        <f t="shared" si="206"/>
        <v>0</v>
      </c>
      <c r="K919" s="286">
        <f t="shared" si="206"/>
        <v>0</v>
      </c>
    </row>
    <row r="920" spans="1:11">
      <c r="A920" s="199"/>
      <c r="B920" s="200" t="s">
        <v>51</v>
      </c>
      <c r="C920" s="139" t="s">
        <v>38</v>
      </c>
      <c r="D920" s="139" t="s">
        <v>16</v>
      </c>
      <c r="E920" s="220" t="s">
        <v>246</v>
      </c>
      <c r="F920" s="139" t="s">
        <v>50</v>
      </c>
      <c r="G920" s="285">
        <f>H920+I920+J920+K920</f>
        <v>0</v>
      </c>
      <c r="H920" s="286">
        <f>'приложение 8.2.'!I1083</f>
        <v>0</v>
      </c>
      <c r="I920" s="286">
        <f>'приложение 8.2.'!J1083</f>
        <v>0</v>
      </c>
      <c r="J920" s="286">
        <f>'приложение 8.2.'!K1083</f>
        <v>0</v>
      </c>
      <c r="K920" s="286">
        <f>'приложение 8.2.'!L1083</f>
        <v>0</v>
      </c>
    </row>
    <row r="921" spans="1:11" ht="14.25" customHeight="1">
      <c r="A921" s="182"/>
      <c r="B921" s="181" t="s">
        <v>137</v>
      </c>
      <c r="C921" s="95" t="s">
        <v>122</v>
      </c>
      <c r="D921" s="95" t="s">
        <v>15</v>
      </c>
      <c r="E921" s="95"/>
      <c r="F921" s="95"/>
      <c r="G921" s="140">
        <f t="shared" ref="G921:G926" si="207">SUM(H921:K921)</f>
        <v>-2476.3000000000002</v>
      </c>
      <c r="H921" s="140">
        <f t="shared" ref="H921:K926" si="208">H922</f>
        <v>-2476.3000000000002</v>
      </c>
      <c r="I921" s="140">
        <f>I925</f>
        <v>0</v>
      </c>
      <c r="J921" s="140">
        <f>J925</f>
        <v>0</v>
      </c>
      <c r="K921" s="140">
        <f>K925</f>
        <v>0</v>
      </c>
    </row>
    <row r="922" spans="1:11" ht="13.5" customHeight="1">
      <c r="A922" s="182"/>
      <c r="B922" s="92" t="s">
        <v>452</v>
      </c>
      <c r="C922" s="93" t="s">
        <v>122</v>
      </c>
      <c r="D922" s="93" t="s">
        <v>14</v>
      </c>
      <c r="E922" s="93"/>
      <c r="F922" s="93"/>
      <c r="G922" s="141">
        <f>SUM(H922:K922)</f>
        <v>-2476.3000000000002</v>
      </c>
      <c r="H922" s="141">
        <f t="shared" si="208"/>
        <v>-2476.3000000000002</v>
      </c>
      <c r="I922" s="141">
        <f t="shared" si="208"/>
        <v>0</v>
      </c>
      <c r="J922" s="141">
        <f t="shared" si="208"/>
        <v>0</v>
      </c>
      <c r="K922" s="141">
        <f t="shared" si="208"/>
        <v>0</v>
      </c>
    </row>
    <row r="923" spans="1:11" ht="114.75">
      <c r="A923" s="143"/>
      <c r="B923" s="193" t="s">
        <v>133</v>
      </c>
      <c r="C923" s="93" t="s">
        <v>122</v>
      </c>
      <c r="D923" s="93" t="s">
        <v>14</v>
      </c>
      <c r="E923" s="93" t="s">
        <v>289</v>
      </c>
      <c r="F923" s="93"/>
      <c r="G923" s="140">
        <f t="shared" si="207"/>
        <v>-2476.3000000000002</v>
      </c>
      <c r="H923" s="141">
        <f t="shared" si="208"/>
        <v>-2476.3000000000002</v>
      </c>
      <c r="I923" s="141">
        <f>I925</f>
        <v>0</v>
      </c>
      <c r="J923" s="141">
        <f>J925</f>
        <v>0</v>
      </c>
      <c r="K923" s="141">
        <f>K925</f>
        <v>0</v>
      </c>
    </row>
    <row r="924" spans="1:11" ht="38.25">
      <c r="A924" s="143"/>
      <c r="B924" s="193" t="s">
        <v>296</v>
      </c>
      <c r="C924" s="93" t="s">
        <v>122</v>
      </c>
      <c r="D924" s="93" t="s">
        <v>14</v>
      </c>
      <c r="E924" s="93" t="s">
        <v>297</v>
      </c>
      <c r="F924" s="93"/>
      <c r="G924" s="140">
        <f t="shared" si="207"/>
        <v>-2476.3000000000002</v>
      </c>
      <c r="H924" s="141">
        <f t="shared" si="208"/>
        <v>-2476.3000000000002</v>
      </c>
      <c r="I924" s="141">
        <f t="shared" si="208"/>
        <v>0</v>
      </c>
      <c r="J924" s="141">
        <f t="shared" si="208"/>
        <v>0</v>
      </c>
      <c r="K924" s="141">
        <f t="shared" si="208"/>
        <v>0</v>
      </c>
    </row>
    <row r="925" spans="1:11" ht="25.5">
      <c r="A925" s="143"/>
      <c r="B925" s="92" t="s">
        <v>273</v>
      </c>
      <c r="C925" s="93" t="s">
        <v>122</v>
      </c>
      <c r="D925" s="93" t="s">
        <v>14</v>
      </c>
      <c r="E925" s="93" t="s">
        <v>298</v>
      </c>
      <c r="F925" s="93"/>
      <c r="G925" s="140">
        <f t="shared" si="207"/>
        <v>-2476.3000000000002</v>
      </c>
      <c r="H925" s="141">
        <f t="shared" si="208"/>
        <v>-2476.3000000000002</v>
      </c>
      <c r="I925" s="141">
        <f t="shared" si="208"/>
        <v>0</v>
      </c>
      <c r="J925" s="141">
        <f t="shared" si="208"/>
        <v>0</v>
      </c>
      <c r="K925" s="141">
        <f t="shared" si="208"/>
        <v>0</v>
      </c>
    </row>
    <row r="926" spans="1:11" ht="25.5">
      <c r="A926" s="143"/>
      <c r="B926" s="92" t="s">
        <v>138</v>
      </c>
      <c r="C926" s="93" t="s">
        <v>122</v>
      </c>
      <c r="D926" s="93" t="s">
        <v>14</v>
      </c>
      <c r="E926" s="93" t="s">
        <v>298</v>
      </c>
      <c r="F926" s="93" t="s">
        <v>139</v>
      </c>
      <c r="G926" s="140">
        <f t="shared" si="207"/>
        <v>-2476.3000000000002</v>
      </c>
      <c r="H926" s="141">
        <f t="shared" si="208"/>
        <v>-2476.3000000000002</v>
      </c>
      <c r="I926" s="141">
        <f t="shared" si="208"/>
        <v>0</v>
      </c>
      <c r="J926" s="141">
        <f t="shared" si="208"/>
        <v>0</v>
      </c>
      <c r="K926" s="141">
        <f t="shared" si="208"/>
        <v>0</v>
      </c>
    </row>
    <row r="927" spans="1:11" ht="25.5">
      <c r="A927" s="143"/>
      <c r="B927" s="92" t="s">
        <v>299</v>
      </c>
      <c r="C927" s="93" t="s">
        <v>122</v>
      </c>
      <c r="D927" s="93" t="s">
        <v>14</v>
      </c>
      <c r="E927" s="93" t="s">
        <v>298</v>
      </c>
      <c r="F927" s="93" t="s">
        <v>140</v>
      </c>
      <c r="G927" s="140">
        <f>SUM(H927:K927)</f>
        <v>-2476.3000000000002</v>
      </c>
      <c r="H927" s="141">
        <f>'приложение 8.2.'!I1352</f>
        <v>-2476.3000000000002</v>
      </c>
      <c r="I927" s="141">
        <f>'приложение 8.2.'!J1352</f>
        <v>0</v>
      </c>
      <c r="J927" s="141">
        <f>'приложение 8.2.'!K1352</f>
        <v>0</v>
      </c>
      <c r="K927" s="141">
        <f>'приложение 8.2.'!L1352</f>
        <v>0</v>
      </c>
    </row>
    <row r="928" spans="1:11">
      <c r="A928" s="182"/>
      <c r="B928" s="179" t="s">
        <v>0</v>
      </c>
      <c r="C928" s="179"/>
      <c r="D928" s="95"/>
      <c r="E928" s="95"/>
      <c r="F928" s="95"/>
      <c r="G928" s="317">
        <f>SUM(H928:K928)</f>
        <v>58641.400000000009</v>
      </c>
      <c r="H928" s="303">
        <f>H13+H126+H190+H371+H522+H531+H721+H799+H812+H900+H915+H921</f>
        <v>11605.099999999999</v>
      </c>
      <c r="I928" s="303">
        <f>I13+I126+I190+I371+I522+I531+I721+I799+I812+I900+I915+I921</f>
        <v>0</v>
      </c>
      <c r="J928" s="303">
        <f>J13+J126+J190+J371+J522+J531+J721+J799+J812+J900+J915+J921</f>
        <v>46986.30000000001</v>
      </c>
      <c r="K928" s="303">
        <f>K13+K126+K190+K371+K522+K531+K721+K799+K812+K900+K915+K921</f>
        <v>50</v>
      </c>
    </row>
    <row r="929" spans="7:11">
      <c r="G929" s="222"/>
      <c r="H929" s="222"/>
      <c r="I929" s="222"/>
      <c r="J929" s="222"/>
      <c r="K929" s="222"/>
    </row>
    <row r="930" spans="7:11">
      <c r="G930" s="217"/>
      <c r="H930" s="217"/>
      <c r="I930" s="217"/>
      <c r="J930" s="217"/>
      <c r="K930" s="217"/>
    </row>
    <row r="931" spans="7:11">
      <c r="G931" s="222"/>
      <c r="H931" s="222"/>
      <c r="I931" s="222"/>
      <c r="J931" s="222"/>
      <c r="K931" s="222"/>
    </row>
    <row r="932" spans="7:11">
      <c r="H932" s="302"/>
    </row>
  </sheetData>
  <autoFilter ref="A12:M928"/>
  <mergeCells count="8">
    <mergeCell ref="A9:K9"/>
    <mergeCell ref="J1:K1"/>
    <mergeCell ref="I2:K2"/>
    <mergeCell ref="J3:K3"/>
    <mergeCell ref="A6:K6"/>
    <mergeCell ref="A7:K7"/>
    <mergeCell ref="A8:K8"/>
    <mergeCell ref="G4:K4"/>
  </mergeCells>
  <pageMargins left="0.39370078740157483" right="0.23622047244094491" top="0.11811023622047245" bottom="0.31496062992125984" header="0.31496062992125984" footer="0.15748031496062992"/>
  <pageSetup paperSize="9" scale="49" firstPageNumber="23" fitToHeight="24" orientation="portrait" r:id="rId1"/>
  <headerFooter>
    <oddHeader>&amp;Я</oddHeader>
    <oddFooter>&amp;Ь&amp;Ф</oddFooter>
  </headerFooter>
  <rowBreaks count="4" manualBreakCount="4">
    <brk id="374" max="10" man="1"/>
    <brk id="396" max="10" man="1"/>
    <brk id="445" max="10" man="1"/>
    <brk id="4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6"/>
  <sheetViews>
    <sheetView zoomScale="80" zoomScaleNormal="80" workbookViewId="0">
      <selection activeCell="A4" sqref="A4:D4"/>
    </sheetView>
  </sheetViews>
  <sheetFormatPr defaultRowHeight="12.75"/>
  <cols>
    <col min="1" max="1" width="63.140625" style="104" customWidth="1"/>
    <col min="2" max="2" width="14.7109375" style="104" customWidth="1"/>
    <col min="3" max="3" width="8.28515625" style="104" customWidth="1"/>
    <col min="4" max="4" width="17.28515625" style="151" customWidth="1"/>
  </cols>
  <sheetData>
    <row r="1" spans="1:4" ht="15.75">
      <c r="B1" s="68"/>
      <c r="C1" s="345" t="s">
        <v>665</v>
      </c>
      <c r="D1" s="345"/>
    </row>
    <row r="2" spans="1:4" ht="15.75">
      <c r="B2" s="345" t="s">
        <v>125</v>
      </c>
      <c r="C2" s="345"/>
      <c r="D2" s="345"/>
    </row>
    <row r="3" spans="1:4" ht="15.75">
      <c r="B3" s="68"/>
      <c r="C3" s="346" t="s">
        <v>576</v>
      </c>
      <c r="D3" s="346"/>
    </row>
    <row r="4" spans="1:4" ht="18" customHeight="1">
      <c r="A4" s="342"/>
      <c r="B4" s="349"/>
      <c r="C4" s="349"/>
      <c r="D4" s="349"/>
    </row>
    <row r="5" spans="1:4" ht="87.75" customHeight="1">
      <c r="A5" s="347" t="s">
        <v>612</v>
      </c>
      <c r="B5" s="348"/>
      <c r="C5" s="348"/>
      <c r="D5" s="348"/>
    </row>
    <row r="6" spans="1:4" ht="15.75">
      <c r="B6" s="68"/>
      <c r="C6" s="144"/>
      <c r="D6" s="149" t="s">
        <v>11</v>
      </c>
    </row>
    <row r="7" spans="1:4" s="107" customFormat="1" ht="28.5" customHeight="1">
      <c r="A7" s="106" t="s">
        <v>3</v>
      </c>
      <c r="B7" s="105" t="s">
        <v>8</v>
      </c>
      <c r="C7" s="105" t="s">
        <v>9</v>
      </c>
      <c r="D7" s="150" t="s">
        <v>521</v>
      </c>
    </row>
    <row r="8" spans="1:4" s="126" customFormat="1" ht="11.25">
      <c r="A8" s="125">
        <v>1</v>
      </c>
      <c r="B8" s="69">
        <v>2</v>
      </c>
      <c r="C8" s="69">
        <v>3</v>
      </c>
      <c r="D8" s="282">
        <v>4</v>
      </c>
    </row>
    <row r="9" spans="1:4" s="160" customFormat="1" ht="42.75">
      <c r="A9" s="158" t="s">
        <v>600</v>
      </c>
      <c r="B9" s="161" t="s">
        <v>603</v>
      </c>
      <c r="C9" s="159"/>
      <c r="D9" s="318">
        <f>D10</f>
        <v>2228</v>
      </c>
    </row>
    <row r="10" spans="1:4" s="160" customFormat="1" ht="28.5">
      <c r="A10" s="158" t="s">
        <v>601</v>
      </c>
      <c r="B10" s="161" t="s">
        <v>604</v>
      </c>
      <c r="C10" s="159"/>
      <c r="D10" s="318">
        <f>D11+D14+D17</f>
        <v>2228</v>
      </c>
    </row>
    <row r="11" spans="1:4" s="126" customFormat="1">
      <c r="A11" s="145" t="s">
        <v>602</v>
      </c>
      <c r="B11" s="162" t="s">
        <v>605</v>
      </c>
      <c r="C11" s="2"/>
      <c r="D11" s="319">
        <f>D12</f>
        <v>2174.4</v>
      </c>
    </row>
    <row r="12" spans="1:4" s="126" customFormat="1" ht="25.5">
      <c r="A12" s="6" t="s">
        <v>344</v>
      </c>
      <c r="B12" s="162" t="s">
        <v>605</v>
      </c>
      <c r="C12" s="8" t="s">
        <v>77</v>
      </c>
      <c r="D12" s="319">
        <f>D13</f>
        <v>2174.4</v>
      </c>
    </row>
    <row r="13" spans="1:4" s="126" customFormat="1">
      <c r="A13" s="6" t="s">
        <v>35</v>
      </c>
      <c r="B13" s="162" t="s">
        <v>605</v>
      </c>
      <c r="C13" s="8" t="s">
        <v>78</v>
      </c>
      <c r="D13" s="319">
        <f>'приложение 5.2.'!G805</f>
        <v>2174.4</v>
      </c>
    </row>
    <row r="14" spans="1:4" s="126" customFormat="1" ht="51">
      <c r="A14" s="6" t="s">
        <v>635</v>
      </c>
      <c r="B14" s="299" t="s">
        <v>636</v>
      </c>
      <c r="C14" s="2"/>
      <c r="D14" s="319">
        <f>D15</f>
        <v>50.9</v>
      </c>
    </row>
    <row r="15" spans="1:4" s="126" customFormat="1" ht="25.5">
      <c r="A15" s="6" t="s">
        <v>344</v>
      </c>
      <c r="B15" s="299" t="s">
        <v>636</v>
      </c>
      <c r="C15" s="8" t="s">
        <v>77</v>
      </c>
      <c r="D15" s="319">
        <f>D16</f>
        <v>50.9</v>
      </c>
    </row>
    <row r="16" spans="1:4" s="126" customFormat="1">
      <c r="A16" s="6" t="s">
        <v>35</v>
      </c>
      <c r="B16" s="299" t="s">
        <v>636</v>
      </c>
      <c r="C16" s="8" t="s">
        <v>78</v>
      </c>
      <c r="D16" s="319">
        <f>'приложение 5.2.'!G808</f>
        <v>50.9</v>
      </c>
    </row>
    <row r="17" spans="1:4" s="126" customFormat="1" ht="63.75">
      <c r="A17" s="6" t="s">
        <v>637</v>
      </c>
      <c r="B17" s="299" t="s">
        <v>638</v>
      </c>
      <c r="C17" s="2"/>
      <c r="D17" s="319">
        <f>D18</f>
        <v>2.7</v>
      </c>
    </row>
    <row r="18" spans="1:4" s="126" customFormat="1" ht="25.5">
      <c r="A18" s="6" t="s">
        <v>344</v>
      </c>
      <c r="B18" s="299" t="s">
        <v>638</v>
      </c>
      <c r="C18" s="8" t="s">
        <v>77</v>
      </c>
      <c r="D18" s="319">
        <f>D19</f>
        <v>2.7</v>
      </c>
    </row>
    <row r="19" spans="1:4" s="126" customFormat="1">
      <c r="A19" s="6" t="s">
        <v>35</v>
      </c>
      <c r="B19" s="299" t="s">
        <v>638</v>
      </c>
      <c r="C19" s="8" t="s">
        <v>78</v>
      </c>
      <c r="D19" s="319">
        <f>'приложение 5.2.'!G811</f>
        <v>2.7</v>
      </c>
    </row>
    <row r="20" spans="1:4" s="88" customFormat="1" ht="28.5">
      <c r="A20" s="86" t="s">
        <v>161</v>
      </c>
      <c r="B20" s="87" t="s">
        <v>301</v>
      </c>
      <c r="C20" s="87"/>
      <c r="D20" s="289">
        <f>D21+D68+D73+D95+D111</f>
        <v>-80080.100000000006</v>
      </c>
    </row>
    <row r="21" spans="1:4" s="112" customFormat="1" ht="13.5">
      <c r="A21" s="90" t="s">
        <v>302</v>
      </c>
      <c r="B21" s="91" t="s">
        <v>303</v>
      </c>
      <c r="C21" s="111"/>
      <c r="D21" s="290">
        <f>D22+D36+D52</f>
        <v>-637.59999999999991</v>
      </c>
    </row>
    <row r="22" spans="1:4" s="109" customFormat="1">
      <c r="A22" s="92" t="s">
        <v>304</v>
      </c>
      <c r="B22" s="93" t="s">
        <v>305</v>
      </c>
      <c r="C22" s="108"/>
      <c r="D22" s="281">
        <f>D23+D26+D29+D32</f>
        <v>-1441.3</v>
      </c>
    </row>
    <row r="23" spans="1:4" s="109" customFormat="1" ht="34.5" customHeight="1">
      <c r="A23" s="92" t="s">
        <v>200</v>
      </c>
      <c r="B23" s="93" t="s">
        <v>306</v>
      </c>
      <c r="C23" s="108"/>
      <c r="D23" s="281">
        <f>D24</f>
        <v>-1441.3</v>
      </c>
    </row>
    <row r="24" spans="1:4" s="109" customFormat="1" ht="31.5" customHeight="1">
      <c r="A24" s="92" t="s">
        <v>88</v>
      </c>
      <c r="B24" s="93" t="s">
        <v>306</v>
      </c>
      <c r="C24" s="93" t="s">
        <v>49</v>
      </c>
      <c r="D24" s="281">
        <f>D25</f>
        <v>-1441.3</v>
      </c>
    </row>
    <row r="25" spans="1:4" s="109" customFormat="1">
      <c r="A25" s="92" t="s">
        <v>51</v>
      </c>
      <c r="B25" s="93" t="s">
        <v>306</v>
      </c>
      <c r="C25" s="93" t="s">
        <v>50</v>
      </c>
      <c r="D25" s="281">
        <f>'приложение 5.2.'!G537</f>
        <v>-1441.3</v>
      </c>
    </row>
    <row r="26" spans="1:4" s="109" customFormat="1" hidden="1">
      <c r="A26" s="92" t="s">
        <v>217</v>
      </c>
      <c r="B26" s="93" t="s">
        <v>545</v>
      </c>
      <c r="C26" s="93"/>
      <c r="D26" s="281">
        <f>D27</f>
        <v>0</v>
      </c>
    </row>
    <row r="27" spans="1:4" s="109" customFormat="1" ht="25.5" hidden="1">
      <c r="A27" s="92" t="s">
        <v>88</v>
      </c>
      <c r="B27" s="93" t="s">
        <v>545</v>
      </c>
      <c r="C27" s="93" t="s">
        <v>49</v>
      </c>
      <c r="D27" s="281">
        <f>D28</f>
        <v>0</v>
      </c>
    </row>
    <row r="28" spans="1:4" s="109" customFormat="1" hidden="1">
      <c r="A28" s="92" t="s">
        <v>51</v>
      </c>
      <c r="B28" s="93" t="s">
        <v>545</v>
      </c>
      <c r="C28" s="93" t="s">
        <v>50</v>
      </c>
      <c r="D28" s="281">
        <f>'приложение 5.2.'!G543</f>
        <v>0</v>
      </c>
    </row>
    <row r="29" spans="1:4" s="109" customFormat="1" ht="63" hidden="1" customHeight="1">
      <c r="A29" s="94" t="s">
        <v>506</v>
      </c>
      <c r="B29" s="93" t="s">
        <v>307</v>
      </c>
      <c r="C29" s="93"/>
      <c r="D29" s="281">
        <f>D30</f>
        <v>0</v>
      </c>
    </row>
    <row r="30" spans="1:4" s="109" customFormat="1" ht="25.5" hidden="1">
      <c r="A30" s="92" t="s">
        <v>88</v>
      </c>
      <c r="B30" s="93" t="s">
        <v>307</v>
      </c>
      <c r="C30" s="93" t="s">
        <v>49</v>
      </c>
      <c r="D30" s="281">
        <f>D31</f>
        <v>0</v>
      </c>
    </row>
    <row r="31" spans="1:4" s="109" customFormat="1" hidden="1">
      <c r="A31" s="92" t="s">
        <v>51</v>
      </c>
      <c r="B31" s="93" t="s">
        <v>307</v>
      </c>
      <c r="C31" s="93" t="s">
        <v>50</v>
      </c>
      <c r="D31" s="281">
        <f>'приложение 5.2.'!G540</f>
        <v>0</v>
      </c>
    </row>
    <row r="32" spans="1:4" s="109" customFormat="1" ht="75.75" hidden="1" customHeight="1">
      <c r="A32" s="81" t="s">
        <v>575</v>
      </c>
      <c r="B32" s="93" t="s">
        <v>535</v>
      </c>
      <c r="C32" s="93"/>
      <c r="D32" s="281">
        <f>D33</f>
        <v>0</v>
      </c>
    </row>
    <row r="33" spans="1:4" s="109" customFormat="1" hidden="1">
      <c r="A33" s="73" t="s">
        <v>146</v>
      </c>
      <c r="B33" s="93" t="s">
        <v>535</v>
      </c>
      <c r="C33" s="70" t="s">
        <v>147</v>
      </c>
      <c r="D33" s="281">
        <f>D34+D35</f>
        <v>0</v>
      </c>
    </row>
    <row r="34" spans="1:4" s="109" customFormat="1" hidden="1">
      <c r="A34" s="77" t="s">
        <v>163</v>
      </c>
      <c r="B34" s="93" t="s">
        <v>535</v>
      </c>
      <c r="C34" s="70" t="s">
        <v>164</v>
      </c>
      <c r="D34" s="281">
        <f>'приложение 5.2.'!G846</f>
        <v>0</v>
      </c>
    </row>
    <row r="35" spans="1:4" s="109" customFormat="1" ht="24" hidden="1" customHeight="1">
      <c r="A35" s="73" t="s">
        <v>148</v>
      </c>
      <c r="B35" s="93" t="s">
        <v>535</v>
      </c>
      <c r="C35" s="70" t="s">
        <v>149</v>
      </c>
      <c r="D35" s="281">
        <f>'приложение 5.2.'!G847</f>
        <v>0</v>
      </c>
    </row>
    <row r="36" spans="1:4">
      <c r="A36" s="92" t="s">
        <v>308</v>
      </c>
      <c r="B36" s="93" t="s">
        <v>309</v>
      </c>
      <c r="C36" s="108"/>
      <c r="D36" s="320">
        <f>D37+D40+D43+D46+D49</f>
        <v>803.7</v>
      </c>
    </row>
    <row r="37" spans="1:4" ht="24.75" customHeight="1">
      <c r="A37" s="92" t="s">
        <v>200</v>
      </c>
      <c r="B37" s="93" t="s">
        <v>311</v>
      </c>
      <c r="C37" s="93"/>
      <c r="D37" s="320">
        <f>D38</f>
        <v>803.7</v>
      </c>
    </row>
    <row r="38" spans="1:4" ht="25.5">
      <c r="A38" s="92" t="s">
        <v>88</v>
      </c>
      <c r="B38" s="93" t="s">
        <v>311</v>
      </c>
      <c r="C38" s="93" t="s">
        <v>49</v>
      </c>
      <c r="D38" s="320">
        <f>D39</f>
        <v>803.7</v>
      </c>
    </row>
    <row r="39" spans="1:4">
      <c r="A39" s="92" t="s">
        <v>51</v>
      </c>
      <c r="B39" s="93" t="s">
        <v>311</v>
      </c>
      <c r="C39" s="93" t="s">
        <v>50</v>
      </c>
      <c r="D39" s="320">
        <f>'приложение 5.2.'!G563</f>
        <v>803.7</v>
      </c>
    </row>
    <row r="40" spans="1:4" hidden="1">
      <c r="A40" s="92" t="s">
        <v>217</v>
      </c>
      <c r="B40" s="93" t="s">
        <v>543</v>
      </c>
      <c r="C40" s="93"/>
      <c r="D40" s="281">
        <f>D41</f>
        <v>0</v>
      </c>
    </row>
    <row r="41" spans="1:4" ht="25.5" hidden="1" customHeight="1">
      <c r="A41" s="92" t="s">
        <v>88</v>
      </c>
      <c r="B41" s="93" t="s">
        <v>543</v>
      </c>
      <c r="C41" s="93" t="s">
        <v>49</v>
      </c>
      <c r="D41" s="281">
        <f>D42</f>
        <v>0</v>
      </c>
    </row>
    <row r="42" spans="1:4" hidden="1">
      <c r="A42" s="92" t="s">
        <v>51</v>
      </c>
      <c r="B42" s="93" t="s">
        <v>543</v>
      </c>
      <c r="C42" s="93" t="s">
        <v>50</v>
      </c>
      <c r="D42" s="281">
        <f>'приложение 5.2.'!G575</f>
        <v>0</v>
      </c>
    </row>
    <row r="43" spans="1:4" ht="140.25" hidden="1" customHeight="1">
      <c r="A43" s="81" t="s">
        <v>494</v>
      </c>
      <c r="B43" s="93" t="s">
        <v>312</v>
      </c>
      <c r="C43" s="93"/>
      <c r="D43" s="281">
        <f>D44</f>
        <v>0</v>
      </c>
    </row>
    <row r="44" spans="1:4" ht="25.5" hidden="1">
      <c r="A44" s="92" t="s">
        <v>88</v>
      </c>
      <c r="B44" s="93" t="s">
        <v>312</v>
      </c>
      <c r="C44" s="93" t="s">
        <v>49</v>
      </c>
      <c r="D44" s="281">
        <f>D45</f>
        <v>0</v>
      </c>
    </row>
    <row r="45" spans="1:4" hidden="1">
      <c r="A45" s="92" t="s">
        <v>51</v>
      </c>
      <c r="B45" s="93" t="s">
        <v>312</v>
      </c>
      <c r="C45" s="93" t="s">
        <v>50</v>
      </c>
      <c r="D45" s="281">
        <f>'приложение 5.2.'!G566</f>
        <v>0</v>
      </c>
    </row>
    <row r="46" spans="1:4" ht="51" hidden="1" customHeight="1">
      <c r="A46" s="94" t="s">
        <v>507</v>
      </c>
      <c r="B46" s="93" t="s">
        <v>313</v>
      </c>
      <c r="C46" s="93"/>
      <c r="D46" s="281">
        <f>D47</f>
        <v>0</v>
      </c>
    </row>
    <row r="47" spans="1:4" ht="23.25" hidden="1" customHeight="1">
      <c r="A47" s="92" t="s">
        <v>88</v>
      </c>
      <c r="B47" s="93" t="s">
        <v>313</v>
      </c>
      <c r="C47" s="93" t="s">
        <v>49</v>
      </c>
      <c r="D47" s="281">
        <f>D48</f>
        <v>0</v>
      </c>
    </row>
    <row r="48" spans="1:4" hidden="1">
      <c r="A48" s="92" t="s">
        <v>51</v>
      </c>
      <c r="B48" s="93" t="s">
        <v>313</v>
      </c>
      <c r="C48" s="93" t="s">
        <v>50</v>
      </c>
      <c r="D48" s="281">
        <f>'приложение 5.2.'!G569</f>
        <v>0</v>
      </c>
    </row>
    <row r="49" spans="1:4" ht="63.75" hidden="1" customHeight="1">
      <c r="A49" s="94" t="s">
        <v>508</v>
      </c>
      <c r="B49" s="93" t="s">
        <v>314</v>
      </c>
      <c r="C49" s="93"/>
      <c r="D49" s="281">
        <f>D50</f>
        <v>0</v>
      </c>
    </row>
    <row r="50" spans="1:4" ht="25.5" hidden="1">
      <c r="A50" s="92" t="s">
        <v>88</v>
      </c>
      <c r="B50" s="93" t="s">
        <v>314</v>
      </c>
      <c r="C50" s="93" t="s">
        <v>49</v>
      </c>
      <c r="D50" s="281">
        <f>D51</f>
        <v>0</v>
      </c>
    </row>
    <row r="51" spans="1:4" hidden="1">
      <c r="A51" s="92" t="s">
        <v>51</v>
      </c>
      <c r="B51" s="93" t="s">
        <v>314</v>
      </c>
      <c r="C51" s="93" t="s">
        <v>50</v>
      </c>
      <c r="D51" s="281">
        <f>'приложение 5.2.'!G572</f>
        <v>0</v>
      </c>
    </row>
    <row r="52" spans="1:4" hidden="1">
      <c r="A52" s="92" t="s">
        <v>324</v>
      </c>
      <c r="B52" s="93" t="s">
        <v>325</v>
      </c>
      <c r="C52" s="95"/>
      <c r="D52" s="281">
        <f>D53+D56+D63</f>
        <v>0</v>
      </c>
    </row>
    <row r="53" spans="1:4" s="109" customFormat="1" ht="25.5" hidden="1">
      <c r="A53" s="92" t="s">
        <v>200</v>
      </c>
      <c r="B53" s="93" t="s">
        <v>326</v>
      </c>
      <c r="C53" s="93"/>
      <c r="D53" s="281">
        <f>D54</f>
        <v>0</v>
      </c>
    </row>
    <row r="54" spans="1:4" s="109" customFormat="1" ht="25.5" hidden="1">
      <c r="A54" s="92" t="s">
        <v>88</v>
      </c>
      <c r="B54" s="93" t="s">
        <v>326</v>
      </c>
      <c r="C54" s="93" t="s">
        <v>49</v>
      </c>
      <c r="D54" s="281">
        <f>D55</f>
        <v>0</v>
      </c>
    </row>
    <row r="55" spans="1:4" s="109" customFormat="1" hidden="1">
      <c r="A55" s="92" t="s">
        <v>66</v>
      </c>
      <c r="B55" s="93" t="s">
        <v>326</v>
      </c>
      <c r="C55" s="93" t="s">
        <v>64</v>
      </c>
      <c r="D55" s="281">
        <f>'приложение 5.2.'!G693</f>
        <v>0</v>
      </c>
    </row>
    <row r="56" spans="1:4" hidden="1">
      <c r="A56" s="92" t="s">
        <v>124</v>
      </c>
      <c r="B56" s="93" t="s">
        <v>329</v>
      </c>
      <c r="C56" s="93"/>
      <c r="D56" s="281">
        <f>D57+D59+D61</f>
        <v>0</v>
      </c>
    </row>
    <row r="57" spans="1:4" ht="39" hidden="1" customHeight="1">
      <c r="A57" s="92" t="s">
        <v>55</v>
      </c>
      <c r="B57" s="93" t="s">
        <v>329</v>
      </c>
      <c r="C57" s="93" t="s">
        <v>56</v>
      </c>
      <c r="D57" s="281">
        <f>D58</f>
        <v>0</v>
      </c>
    </row>
    <row r="58" spans="1:4" hidden="1">
      <c r="A58" s="92" t="s">
        <v>104</v>
      </c>
      <c r="B58" s="93" t="s">
        <v>329</v>
      </c>
      <c r="C58" s="93" t="s">
        <v>105</v>
      </c>
      <c r="D58" s="281">
        <f>'приложение 5.2.'!G696</f>
        <v>0</v>
      </c>
    </row>
    <row r="59" spans="1:4" ht="13.5" hidden="1" customHeight="1">
      <c r="A59" s="92" t="s">
        <v>86</v>
      </c>
      <c r="B59" s="93" t="s">
        <v>329</v>
      </c>
      <c r="C59" s="93" t="s">
        <v>57</v>
      </c>
      <c r="D59" s="281">
        <f>D60</f>
        <v>0</v>
      </c>
    </row>
    <row r="60" spans="1:4" ht="25.5" hidden="1">
      <c r="A60" s="92" t="s">
        <v>58</v>
      </c>
      <c r="B60" s="93" t="s">
        <v>329</v>
      </c>
      <c r="C60" s="93" t="s">
        <v>59</v>
      </c>
      <c r="D60" s="281">
        <f>'приложение 5.2.'!G698</f>
        <v>0</v>
      </c>
    </row>
    <row r="61" spans="1:4" hidden="1">
      <c r="A61" s="96" t="s">
        <v>71</v>
      </c>
      <c r="B61" s="93" t="s">
        <v>329</v>
      </c>
      <c r="C61" s="93" t="s">
        <v>72</v>
      </c>
      <c r="D61" s="281">
        <f>D62</f>
        <v>0</v>
      </c>
    </row>
    <row r="62" spans="1:4" hidden="1">
      <c r="A62" s="96" t="s">
        <v>73</v>
      </c>
      <c r="B62" s="93" t="s">
        <v>329</v>
      </c>
      <c r="C62" s="93" t="s">
        <v>74</v>
      </c>
      <c r="D62" s="281">
        <f>'приложение 5.2.'!G700</f>
        <v>0</v>
      </c>
    </row>
    <row r="63" spans="1:4" s="109" customFormat="1" ht="76.5" hidden="1">
      <c r="A63" s="81" t="s">
        <v>574</v>
      </c>
      <c r="B63" s="93" t="s">
        <v>573</v>
      </c>
      <c r="C63" s="93"/>
      <c r="D63" s="281">
        <f>D64+D66</f>
        <v>0</v>
      </c>
    </row>
    <row r="64" spans="1:4" s="109" customFormat="1" ht="51" hidden="1">
      <c r="A64" s="92" t="s">
        <v>55</v>
      </c>
      <c r="B64" s="101" t="s">
        <v>573</v>
      </c>
      <c r="C64" s="93" t="s">
        <v>56</v>
      </c>
      <c r="D64" s="281">
        <f>D65</f>
        <v>0</v>
      </c>
    </row>
    <row r="65" spans="1:4" s="109" customFormat="1" hidden="1">
      <c r="A65" s="92" t="s">
        <v>104</v>
      </c>
      <c r="B65" s="101" t="s">
        <v>573</v>
      </c>
      <c r="C65" s="93" t="s">
        <v>105</v>
      </c>
      <c r="D65" s="281">
        <f>'приложение 5.2.'!G703</f>
        <v>0</v>
      </c>
    </row>
    <row r="66" spans="1:4" s="109" customFormat="1" ht="25.5" hidden="1">
      <c r="A66" s="92" t="s">
        <v>86</v>
      </c>
      <c r="B66" s="101" t="s">
        <v>573</v>
      </c>
      <c r="C66" s="93" t="s">
        <v>57</v>
      </c>
      <c r="D66" s="281">
        <f>D67</f>
        <v>0</v>
      </c>
    </row>
    <row r="67" spans="1:4" s="109" customFormat="1" ht="25.5" hidden="1">
      <c r="A67" s="92" t="s">
        <v>58</v>
      </c>
      <c r="B67" s="101" t="s">
        <v>573</v>
      </c>
      <c r="C67" s="93" t="s">
        <v>59</v>
      </c>
      <c r="D67" s="281">
        <f>'приложение 5.2.'!G705</f>
        <v>0</v>
      </c>
    </row>
    <row r="68" spans="1:4" s="110" customFormat="1" ht="13.5">
      <c r="A68" s="90" t="s">
        <v>327</v>
      </c>
      <c r="B68" s="91" t="s">
        <v>328</v>
      </c>
      <c r="C68" s="91"/>
      <c r="D68" s="321">
        <f>D69</f>
        <v>81.599999999999994</v>
      </c>
    </row>
    <row r="69" spans="1:4" s="109" customFormat="1">
      <c r="A69" s="92" t="s">
        <v>217</v>
      </c>
      <c r="B69" s="93" t="s">
        <v>541</v>
      </c>
      <c r="C69" s="93"/>
      <c r="D69" s="320">
        <f>D70</f>
        <v>81.599999999999994</v>
      </c>
    </row>
    <row r="70" spans="1:4" s="109" customFormat="1" ht="25.5">
      <c r="A70" s="92" t="s">
        <v>88</v>
      </c>
      <c r="B70" s="93" t="s">
        <v>541</v>
      </c>
      <c r="C70" s="93" t="s">
        <v>49</v>
      </c>
      <c r="D70" s="320">
        <f>D71+D72</f>
        <v>81.599999999999994</v>
      </c>
    </row>
    <row r="71" spans="1:4" s="109" customFormat="1">
      <c r="A71" s="92" t="s">
        <v>51</v>
      </c>
      <c r="B71" s="93" t="s">
        <v>541</v>
      </c>
      <c r="C71" s="93" t="s">
        <v>50</v>
      </c>
      <c r="D71" s="320">
        <f>'приложение 5.2.'!G709+'приложение 5.2.'!G579+'приложение 5.2.'!G547</f>
        <v>81.599999999999994</v>
      </c>
    </row>
    <row r="72" spans="1:4" s="109" customFormat="1">
      <c r="A72" s="92" t="s">
        <v>66</v>
      </c>
      <c r="B72" s="93" t="s">
        <v>541</v>
      </c>
      <c r="C72" s="93" t="s">
        <v>64</v>
      </c>
      <c r="D72" s="320">
        <f>'приложение 5.2.'!G580+'приложение 5.2.'!G710</f>
        <v>0</v>
      </c>
    </row>
    <row r="73" spans="1:4" s="97" customFormat="1" ht="27">
      <c r="A73" s="90" t="s">
        <v>316</v>
      </c>
      <c r="B73" s="91" t="s">
        <v>317</v>
      </c>
      <c r="C73" s="91"/>
      <c r="D73" s="321">
        <f>D74+D77+D80+D86+D91</f>
        <v>8569.9</v>
      </c>
    </row>
    <row r="74" spans="1:4" ht="65.25" hidden="1" customHeight="1">
      <c r="A74" s="81" t="s">
        <v>509</v>
      </c>
      <c r="B74" s="93" t="s">
        <v>318</v>
      </c>
      <c r="C74" s="93"/>
      <c r="D74" s="320">
        <f>D75</f>
        <v>0</v>
      </c>
    </row>
    <row r="75" spans="1:4" ht="25.5" hidden="1">
      <c r="A75" s="92" t="s">
        <v>88</v>
      </c>
      <c r="B75" s="93" t="s">
        <v>318</v>
      </c>
      <c r="C75" s="93" t="s">
        <v>49</v>
      </c>
      <c r="D75" s="281">
        <f>D76</f>
        <v>0</v>
      </c>
    </row>
    <row r="76" spans="1:4" hidden="1">
      <c r="A76" s="92" t="s">
        <v>51</v>
      </c>
      <c r="B76" s="93" t="s">
        <v>318</v>
      </c>
      <c r="C76" s="93" t="s">
        <v>50</v>
      </c>
      <c r="D76" s="281">
        <f>'приложение 5.2.'!G584</f>
        <v>0</v>
      </c>
    </row>
    <row r="77" spans="1:4" ht="94.5" hidden="1" customHeight="1">
      <c r="A77" s="81" t="s">
        <v>510</v>
      </c>
      <c r="B77" s="93" t="s">
        <v>319</v>
      </c>
      <c r="C77" s="93"/>
      <c r="D77" s="281">
        <f>D78</f>
        <v>0</v>
      </c>
    </row>
    <row r="78" spans="1:4" ht="25.5" hidden="1">
      <c r="A78" s="92" t="s">
        <v>88</v>
      </c>
      <c r="B78" s="93" t="s">
        <v>319</v>
      </c>
      <c r="C78" s="93" t="s">
        <v>49</v>
      </c>
      <c r="D78" s="281">
        <f>D79</f>
        <v>0</v>
      </c>
    </row>
    <row r="79" spans="1:4" hidden="1">
      <c r="A79" s="92" t="s">
        <v>51</v>
      </c>
      <c r="B79" s="93" t="s">
        <v>319</v>
      </c>
      <c r="C79" s="93" t="s">
        <v>50</v>
      </c>
      <c r="D79" s="281">
        <f>'приложение 5.2.'!G587</f>
        <v>0</v>
      </c>
    </row>
    <row r="80" spans="1:4">
      <c r="A80" s="92" t="s">
        <v>217</v>
      </c>
      <c r="B80" s="93" t="s">
        <v>544</v>
      </c>
      <c r="C80" s="93"/>
      <c r="D80" s="320">
        <f>D81+D83</f>
        <v>8519.9</v>
      </c>
    </row>
    <row r="81" spans="1:4" s="109" customFormat="1" ht="25.5">
      <c r="A81" s="92" t="s">
        <v>86</v>
      </c>
      <c r="B81" s="93" t="s">
        <v>544</v>
      </c>
      <c r="C81" s="93" t="s">
        <v>57</v>
      </c>
      <c r="D81" s="320">
        <f>D82</f>
        <v>7463.9</v>
      </c>
    </row>
    <row r="82" spans="1:4" s="109" customFormat="1" ht="25.5">
      <c r="A82" s="92" t="s">
        <v>58</v>
      </c>
      <c r="B82" s="93" t="s">
        <v>544</v>
      </c>
      <c r="C82" s="93" t="s">
        <v>59</v>
      </c>
      <c r="D82" s="320">
        <f>'приложение 5.2.'!G551+'приложение 5.2.'!G590</f>
        <v>7463.9</v>
      </c>
    </row>
    <row r="83" spans="1:4" ht="25.5">
      <c r="A83" s="92" t="s">
        <v>88</v>
      </c>
      <c r="B83" s="93" t="s">
        <v>544</v>
      </c>
      <c r="C83" s="93" t="s">
        <v>49</v>
      </c>
      <c r="D83" s="320">
        <f>D84+D85</f>
        <v>1056</v>
      </c>
    </row>
    <row r="84" spans="1:4">
      <c r="A84" s="92" t="s">
        <v>51</v>
      </c>
      <c r="B84" s="93" t="s">
        <v>544</v>
      </c>
      <c r="C84" s="93" t="s">
        <v>50</v>
      </c>
      <c r="D84" s="320">
        <f>'приложение 5.2.'!G592+'приложение 5.2.'!G553</f>
        <v>1056</v>
      </c>
    </row>
    <row r="85" spans="1:4" hidden="1">
      <c r="A85" s="92" t="s">
        <v>66</v>
      </c>
      <c r="B85" s="93" t="s">
        <v>544</v>
      </c>
      <c r="C85" s="93" t="s">
        <v>64</v>
      </c>
      <c r="D85" s="320">
        <f>'приложение 5.2.'!G714</f>
        <v>0</v>
      </c>
    </row>
    <row r="86" spans="1:4" ht="25.5">
      <c r="A86" s="145" t="s">
        <v>633</v>
      </c>
      <c r="B86" s="2" t="s">
        <v>634</v>
      </c>
      <c r="C86" s="2"/>
      <c r="D86" s="320">
        <f>D87+D89</f>
        <v>50</v>
      </c>
    </row>
    <row r="87" spans="1:4" ht="25.5">
      <c r="A87" s="1" t="s">
        <v>86</v>
      </c>
      <c r="B87" s="2" t="s">
        <v>634</v>
      </c>
      <c r="C87" s="101" t="s">
        <v>57</v>
      </c>
      <c r="D87" s="320">
        <f>D88</f>
        <v>12</v>
      </c>
    </row>
    <row r="88" spans="1:4" ht="25.5">
      <c r="A88" s="100" t="s">
        <v>58</v>
      </c>
      <c r="B88" s="2" t="s">
        <v>634</v>
      </c>
      <c r="C88" s="101" t="s">
        <v>59</v>
      </c>
      <c r="D88" s="320">
        <f>'приложение 5.2.'!G717</f>
        <v>12</v>
      </c>
    </row>
    <row r="89" spans="1:4" ht="25.5">
      <c r="A89" s="92" t="s">
        <v>88</v>
      </c>
      <c r="B89" s="93" t="s">
        <v>544</v>
      </c>
      <c r="C89" s="93" t="s">
        <v>49</v>
      </c>
      <c r="D89" s="320">
        <f>D90+D91</f>
        <v>38</v>
      </c>
    </row>
    <row r="90" spans="1:4">
      <c r="A90" s="92" t="s">
        <v>51</v>
      </c>
      <c r="B90" s="93" t="s">
        <v>544</v>
      </c>
      <c r="C90" s="93" t="s">
        <v>50</v>
      </c>
      <c r="D90" s="320">
        <f>'приложение 5.2.'!G595</f>
        <v>38</v>
      </c>
    </row>
    <row r="91" spans="1:4" ht="25.5" hidden="1">
      <c r="A91" s="145" t="s">
        <v>588</v>
      </c>
      <c r="B91" s="2" t="s">
        <v>593</v>
      </c>
      <c r="C91" s="2"/>
      <c r="D91" s="281">
        <f>D92</f>
        <v>0</v>
      </c>
    </row>
    <row r="92" spans="1:4" ht="25.5" hidden="1">
      <c r="A92" s="1" t="s">
        <v>88</v>
      </c>
      <c r="B92" s="2" t="s">
        <v>593</v>
      </c>
      <c r="C92" s="2" t="s">
        <v>49</v>
      </c>
      <c r="D92" s="281">
        <f>D93+D94</f>
        <v>0</v>
      </c>
    </row>
    <row r="93" spans="1:4" hidden="1">
      <c r="A93" s="1" t="s">
        <v>51</v>
      </c>
      <c r="B93" s="2" t="s">
        <v>593</v>
      </c>
      <c r="C93" s="2" t="s">
        <v>50</v>
      </c>
      <c r="D93" s="281">
        <f>'приложение 5.2.'!G556</f>
        <v>0</v>
      </c>
    </row>
    <row r="94" spans="1:4" hidden="1">
      <c r="A94" s="92" t="s">
        <v>66</v>
      </c>
      <c r="B94" s="2" t="s">
        <v>593</v>
      </c>
      <c r="C94" s="93" t="s">
        <v>64</v>
      </c>
      <c r="D94" s="281">
        <f>'приложение 5.2.'!G720</f>
        <v>0</v>
      </c>
    </row>
    <row r="95" spans="1:4" s="89" customFormat="1" ht="27">
      <c r="A95" s="98" t="s">
        <v>205</v>
      </c>
      <c r="B95" s="91" t="s">
        <v>323</v>
      </c>
      <c r="C95" s="91"/>
      <c r="D95" s="321">
        <f>D96+D100+D103+D107</f>
        <v>400</v>
      </c>
    </row>
    <row r="96" spans="1:4" ht="63.75" hidden="1">
      <c r="A96" s="81" t="s">
        <v>511</v>
      </c>
      <c r="B96" s="93" t="s">
        <v>320</v>
      </c>
      <c r="C96" s="95"/>
      <c r="D96" s="320">
        <f>D97</f>
        <v>0</v>
      </c>
    </row>
    <row r="97" spans="1:4" ht="25.5" hidden="1">
      <c r="A97" s="92" t="s">
        <v>88</v>
      </c>
      <c r="B97" s="93" t="s">
        <v>320</v>
      </c>
      <c r="C97" s="93" t="s">
        <v>49</v>
      </c>
      <c r="D97" s="320">
        <f>D98+D99</f>
        <v>0</v>
      </c>
    </row>
    <row r="98" spans="1:4" hidden="1">
      <c r="A98" s="92" t="s">
        <v>51</v>
      </c>
      <c r="B98" s="93" t="s">
        <v>320</v>
      </c>
      <c r="C98" s="93" t="s">
        <v>50</v>
      </c>
      <c r="D98" s="320">
        <f>'приложение 5.2.'!G648</f>
        <v>0</v>
      </c>
    </row>
    <row r="99" spans="1:4" hidden="1">
      <c r="A99" s="77" t="s">
        <v>66</v>
      </c>
      <c r="B99" s="93" t="s">
        <v>320</v>
      </c>
      <c r="C99" s="93" t="s">
        <v>64</v>
      </c>
      <c r="D99" s="320">
        <f>'приложение 5.2.'!G649</f>
        <v>0</v>
      </c>
    </row>
    <row r="100" spans="1:4" ht="64.5" customHeight="1">
      <c r="A100" s="81" t="s">
        <v>512</v>
      </c>
      <c r="B100" s="93" t="s">
        <v>321</v>
      </c>
      <c r="C100" s="93"/>
      <c r="D100" s="320">
        <f>D101</f>
        <v>210</v>
      </c>
    </row>
    <row r="101" spans="1:4" ht="25.5">
      <c r="A101" s="92" t="s">
        <v>88</v>
      </c>
      <c r="B101" s="93" t="s">
        <v>321</v>
      </c>
      <c r="C101" s="93" t="s">
        <v>49</v>
      </c>
      <c r="D101" s="320">
        <f>D102</f>
        <v>210</v>
      </c>
    </row>
    <row r="102" spans="1:4">
      <c r="A102" s="92" t="s">
        <v>51</v>
      </c>
      <c r="B102" s="93" t="s">
        <v>321</v>
      </c>
      <c r="C102" s="93" t="s">
        <v>50</v>
      </c>
      <c r="D102" s="320">
        <f>'приложение 5.2.'!G652</f>
        <v>210</v>
      </c>
    </row>
    <row r="103" spans="1:4" ht="51" hidden="1">
      <c r="A103" s="81" t="s">
        <v>495</v>
      </c>
      <c r="B103" s="93" t="s">
        <v>322</v>
      </c>
      <c r="C103" s="93"/>
      <c r="D103" s="281">
        <f>D104</f>
        <v>0</v>
      </c>
    </row>
    <row r="104" spans="1:4" ht="25.5" hidden="1">
      <c r="A104" s="92" t="s">
        <v>88</v>
      </c>
      <c r="B104" s="93" t="s">
        <v>322</v>
      </c>
      <c r="C104" s="93" t="s">
        <v>49</v>
      </c>
      <c r="D104" s="281">
        <f>D105+D106</f>
        <v>0</v>
      </c>
    </row>
    <row r="105" spans="1:4" hidden="1">
      <c r="A105" s="92" t="s">
        <v>51</v>
      </c>
      <c r="B105" s="93" t="s">
        <v>322</v>
      </c>
      <c r="C105" s="93" t="s">
        <v>50</v>
      </c>
      <c r="D105" s="281">
        <f>'приложение 5.2.'!G655</f>
        <v>0</v>
      </c>
    </row>
    <row r="106" spans="1:4" hidden="1">
      <c r="A106" s="92" t="s">
        <v>66</v>
      </c>
      <c r="B106" s="93" t="s">
        <v>322</v>
      </c>
      <c r="C106" s="93" t="s">
        <v>64</v>
      </c>
      <c r="D106" s="281">
        <f>'приложение 5.2.'!G656</f>
        <v>0</v>
      </c>
    </row>
    <row r="107" spans="1:4">
      <c r="A107" s="92" t="s">
        <v>217</v>
      </c>
      <c r="B107" s="93" t="s">
        <v>542</v>
      </c>
      <c r="C107" s="93"/>
      <c r="D107" s="320">
        <f>D108</f>
        <v>190</v>
      </c>
    </row>
    <row r="108" spans="1:4" ht="25.5">
      <c r="A108" s="92" t="s">
        <v>88</v>
      </c>
      <c r="B108" s="93" t="s">
        <v>542</v>
      </c>
      <c r="C108" s="93" t="s">
        <v>49</v>
      </c>
      <c r="D108" s="320">
        <f>D109+D110</f>
        <v>190</v>
      </c>
    </row>
    <row r="109" spans="1:4">
      <c r="A109" s="92" t="s">
        <v>51</v>
      </c>
      <c r="B109" s="93" t="s">
        <v>542</v>
      </c>
      <c r="C109" s="93" t="s">
        <v>50</v>
      </c>
      <c r="D109" s="320">
        <f>'приложение 5.2.'!G659</f>
        <v>160</v>
      </c>
    </row>
    <row r="110" spans="1:4">
      <c r="A110" s="92" t="s">
        <v>66</v>
      </c>
      <c r="B110" s="93" t="s">
        <v>542</v>
      </c>
      <c r="C110" s="93" t="s">
        <v>64</v>
      </c>
      <c r="D110" s="320">
        <f>'приложение 5.2.'!G660</f>
        <v>30</v>
      </c>
    </row>
    <row r="111" spans="1:4" ht="40.5">
      <c r="A111" s="128" t="s">
        <v>529</v>
      </c>
      <c r="B111" s="91" t="s">
        <v>530</v>
      </c>
      <c r="C111" s="91"/>
      <c r="D111" s="290">
        <f>D112+D117+D124</f>
        <v>-88494</v>
      </c>
    </row>
    <row r="112" spans="1:4" ht="76.5">
      <c r="A112" s="77" t="s">
        <v>503</v>
      </c>
      <c r="B112" s="78" t="s">
        <v>531</v>
      </c>
      <c r="C112" s="78"/>
      <c r="D112" s="281">
        <f>D113+D115</f>
        <v>-73879.600000000006</v>
      </c>
    </row>
    <row r="113" spans="1:4" ht="25.5">
      <c r="A113" s="92" t="s">
        <v>86</v>
      </c>
      <c r="B113" s="78" t="s">
        <v>531</v>
      </c>
      <c r="C113" s="70" t="s">
        <v>57</v>
      </c>
      <c r="D113" s="281">
        <f>D114</f>
        <v>-72024.600000000006</v>
      </c>
    </row>
    <row r="114" spans="1:4" ht="25.5">
      <c r="A114" s="73" t="s">
        <v>111</v>
      </c>
      <c r="B114" s="78" t="s">
        <v>531</v>
      </c>
      <c r="C114" s="70" t="s">
        <v>59</v>
      </c>
      <c r="D114" s="281">
        <f>'приложение 5.2.'!G851</f>
        <v>-72024.600000000006</v>
      </c>
    </row>
    <row r="115" spans="1:4">
      <c r="A115" s="77" t="s">
        <v>146</v>
      </c>
      <c r="B115" s="78" t="s">
        <v>531</v>
      </c>
      <c r="C115" s="78" t="s">
        <v>147</v>
      </c>
      <c r="D115" s="281">
        <f>D116</f>
        <v>-1855</v>
      </c>
    </row>
    <row r="116" spans="1:4">
      <c r="A116" s="77" t="s">
        <v>163</v>
      </c>
      <c r="B116" s="78" t="s">
        <v>531</v>
      </c>
      <c r="C116" s="78" t="s">
        <v>164</v>
      </c>
      <c r="D116" s="281">
        <f>'приложение 5.2.'!G853</f>
        <v>-1855</v>
      </c>
    </row>
    <row r="117" spans="1:4" ht="38.25">
      <c r="A117" s="77" t="s">
        <v>504</v>
      </c>
      <c r="B117" s="84" t="s">
        <v>532</v>
      </c>
      <c r="C117" s="78"/>
      <c r="D117" s="281">
        <f>D118+D120+D122</f>
        <v>-14500</v>
      </c>
    </row>
    <row r="118" spans="1:4" ht="51">
      <c r="A118" s="73" t="s">
        <v>55</v>
      </c>
      <c r="B118" s="84" t="s">
        <v>532</v>
      </c>
      <c r="C118" s="70" t="s">
        <v>56</v>
      </c>
      <c r="D118" s="281">
        <f>D119</f>
        <v>-12624.2</v>
      </c>
    </row>
    <row r="119" spans="1:4">
      <c r="A119" s="73" t="s">
        <v>104</v>
      </c>
      <c r="B119" s="84" t="s">
        <v>532</v>
      </c>
      <c r="C119" s="70" t="s">
        <v>105</v>
      </c>
      <c r="D119" s="281">
        <f>'приложение 5.2.'!G872</f>
        <v>-12624.2</v>
      </c>
    </row>
    <row r="120" spans="1:4" ht="25.5">
      <c r="A120" s="92" t="s">
        <v>86</v>
      </c>
      <c r="B120" s="84" t="s">
        <v>532</v>
      </c>
      <c r="C120" s="70" t="s">
        <v>57</v>
      </c>
      <c r="D120" s="281">
        <f>D121</f>
        <v>-1875.4</v>
      </c>
    </row>
    <row r="121" spans="1:4" ht="25.5">
      <c r="A121" s="73" t="s">
        <v>111</v>
      </c>
      <c r="B121" s="84" t="s">
        <v>532</v>
      </c>
      <c r="C121" s="70" t="s">
        <v>59</v>
      </c>
      <c r="D121" s="281">
        <f>'приложение 5.2.'!G874</f>
        <v>-1875.4</v>
      </c>
    </row>
    <row r="122" spans="1:4">
      <c r="A122" s="75" t="s">
        <v>71</v>
      </c>
      <c r="B122" s="84" t="s">
        <v>532</v>
      </c>
      <c r="C122" s="70" t="s">
        <v>72</v>
      </c>
      <c r="D122" s="281">
        <f>D123</f>
        <v>-0.4</v>
      </c>
    </row>
    <row r="123" spans="1:4">
      <c r="A123" s="75" t="s">
        <v>73</v>
      </c>
      <c r="B123" s="84" t="s">
        <v>532</v>
      </c>
      <c r="C123" s="70" t="s">
        <v>74</v>
      </c>
      <c r="D123" s="281">
        <f>'приложение 5.2.'!G876</f>
        <v>-0.4</v>
      </c>
    </row>
    <row r="124" spans="1:4" ht="76.5">
      <c r="A124" s="77" t="s">
        <v>505</v>
      </c>
      <c r="B124" s="84" t="s">
        <v>533</v>
      </c>
      <c r="C124" s="78"/>
      <c r="D124" s="281">
        <f>D125+D127</f>
        <v>-114.4</v>
      </c>
    </row>
    <row r="125" spans="1:4" ht="51">
      <c r="A125" s="73" t="s">
        <v>55</v>
      </c>
      <c r="B125" s="84" t="s">
        <v>533</v>
      </c>
      <c r="C125" s="70" t="s">
        <v>56</v>
      </c>
      <c r="D125" s="281">
        <f>D126</f>
        <v>-99.5</v>
      </c>
    </row>
    <row r="126" spans="1:4">
      <c r="A126" s="73" t="s">
        <v>104</v>
      </c>
      <c r="B126" s="84" t="s">
        <v>533</v>
      </c>
      <c r="C126" s="70" t="s">
        <v>105</v>
      </c>
      <c r="D126" s="281">
        <f>'приложение 5.2.'!G879</f>
        <v>-99.5</v>
      </c>
    </row>
    <row r="127" spans="1:4" ht="25.5">
      <c r="A127" s="92" t="s">
        <v>86</v>
      </c>
      <c r="B127" s="84" t="s">
        <v>533</v>
      </c>
      <c r="C127" s="70" t="s">
        <v>57</v>
      </c>
      <c r="D127" s="281">
        <f>D128</f>
        <v>-14.9</v>
      </c>
    </row>
    <row r="128" spans="1:4" ht="25.5">
      <c r="A128" s="73" t="s">
        <v>111</v>
      </c>
      <c r="B128" s="84" t="s">
        <v>533</v>
      </c>
      <c r="C128" s="70" t="s">
        <v>59</v>
      </c>
      <c r="D128" s="281">
        <f>'приложение 5.2.'!G881</f>
        <v>-14.9</v>
      </c>
    </row>
    <row r="129" spans="1:4" s="113" customFormat="1" ht="29.25">
      <c r="A129" s="86" t="s">
        <v>95</v>
      </c>
      <c r="B129" s="87" t="s">
        <v>229</v>
      </c>
      <c r="C129" s="87"/>
      <c r="D129" s="322">
        <f>D130+D156+D168+D199</f>
        <v>861.1</v>
      </c>
    </row>
    <row r="130" spans="1:4" s="112" customFormat="1" ht="13.5" hidden="1">
      <c r="A130" s="90" t="s">
        <v>410</v>
      </c>
      <c r="B130" s="91" t="s">
        <v>411</v>
      </c>
      <c r="C130" s="91"/>
      <c r="D130" s="321">
        <f>D131+D141+D145+D149</f>
        <v>0</v>
      </c>
    </row>
    <row r="131" spans="1:4" s="109" customFormat="1" ht="25.5" hidden="1">
      <c r="A131" s="92" t="s">
        <v>412</v>
      </c>
      <c r="B131" s="93" t="s">
        <v>413</v>
      </c>
      <c r="C131" s="93"/>
      <c r="D131" s="320">
        <f>D132+D135+D138</f>
        <v>0</v>
      </c>
    </row>
    <row r="132" spans="1:4" s="109" customFormat="1" ht="66" hidden="1" customHeight="1">
      <c r="A132" s="103" t="s">
        <v>458</v>
      </c>
      <c r="B132" s="101" t="s">
        <v>459</v>
      </c>
      <c r="C132" s="101"/>
      <c r="D132" s="320">
        <f>D133</f>
        <v>0</v>
      </c>
    </row>
    <row r="133" spans="1:4" s="109" customFormat="1" ht="25.5" hidden="1">
      <c r="A133" s="100" t="s">
        <v>247</v>
      </c>
      <c r="B133" s="101" t="s">
        <v>459</v>
      </c>
      <c r="C133" s="101" t="s">
        <v>49</v>
      </c>
      <c r="D133" s="320">
        <f>D134</f>
        <v>0</v>
      </c>
    </row>
    <row r="134" spans="1:4" s="109" customFormat="1" hidden="1">
      <c r="A134" s="100" t="s">
        <v>66</v>
      </c>
      <c r="B134" s="101" t="s">
        <v>459</v>
      </c>
      <c r="C134" s="101" t="s">
        <v>64</v>
      </c>
      <c r="D134" s="320">
        <f>'приложение 5.2.'!G728</f>
        <v>0</v>
      </c>
    </row>
    <row r="135" spans="1:4" s="109" customFormat="1" ht="63.75" hidden="1">
      <c r="A135" s="92" t="s">
        <v>496</v>
      </c>
      <c r="B135" s="93" t="s">
        <v>414</v>
      </c>
      <c r="C135" s="93"/>
      <c r="D135" s="320">
        <f>D136</f>
        <v>0</v>
      </c>
    </row>
    <row r="136" spans="1:4" s="109" customFormat="1" ht="25.5" hidden="1">
      <c r="A136" s="92" t="s">
        <v>247</v>
      </c>
      <c r="B136" s="93" t="s">
        <v>414</v>
      </c>
      <c r="C136" s="93" t="s">
        <v>49</v>
      </c>
      <c r="D136" s="320">
        <f>D137</f>
        <v>0</v>
      </c>
    </row>
    <row r="137" spans="1:4" s="109" customFormat="1" hidden="1">
      <c r="A137" s="92" t="s">
        <v>66</v>
      </c>
      <c r="B137" s="93" t="s">
        <v>414</v>
      </c>
      <c r="C137" s="93" t="s">
        <v>64</v>
      </c>
      <c r="D137" s="320">
        <f>'приложение 5.2.'!G731</f>
        <v>0</v>
      </c>
    </row>
    <row r="138" spans="1:4" s="109" customFormat="1" ht="64.5" hidden="1" customHeight="1">
      <c r="A138" s="92" t="s">
        <v>497</v>
      </c>
      <c r="B138" s="93" t="s">
        <v>415</v>
      </c>
      <c r="C138" s="93"/>
      <c r="D138" s="320">
        <f>D139</f>
        <v>0</v>
      </c>
    </row>
    <row r="139" spans="1:4" s="109" customFormat="1" ht="25.5" hidden="1">
      <c r="A139" s="92" t="s">
        <v>247</v>
      </c>
      <c r="B139" s="93" t="s">
        <v>415</v>
      </c>
      <c r="C139" s="93" t="s">
        <v>49</v>
      </c>
      <c r="D139" s="320">
        <f>D140</f>
        <v>0</v>
      </c>
    </row>
    <row r="140" spans="1:4" s="109" customFormat="1" hidden="1">
      <c r="A140" s="92" t="s">
        <v>66</v>
      </c>
      <c r="B140" s="93" t="s">
        <v>415</v>
      </c>
      <c r="C140" s="93" t="s">
        <v>64</v>
      </c>
      <c r="D140" s="320">
        <f>'приложение 5.2.'!G734</f>
        <v>0</v>
      </c>
    </row>
    <row r="141" spans="1:4" s="109" customFormat="1" ht="25.5" hidden="1">
      <c r="A141" s="92" t="s">
        <v>416</v>
      </c>
      <c r="B141" s="93" t="s">
        <v>417</v>
      </c>
      <c r="C141" s="93"/>
      <c r="D141" s="320">
        <f>D142</f>
        <v>0</v>
      </c>
    </row>
    <row r="142" spans="1:4" s="109" customFormat="1" hidden="1">
      <c r="A142" s="92" t="s">
        <v>217</v>
      </c>
      <c r="B142" s="93" t="s">
        <v>557</v>
      </c>
      <c r="C142" s="93"/>
      <c r="D142" s="320">
        <f>D143</f>
        <v>0</v>
      </c>
    </row>
    <row r="143" spans="1:4" s="109" customFormat="1" ht="25.5" hidden="1">
      <c r="A143" s="92" t="s">
        <v>247</v>
      </c>
      <c r="B143" s="93" t="s">
        <v>557</v>
      </c>
      <c r="C143" s="93" t="s">
        <v>49</v>
      </c>
      <c r="D143" s="320">
        <f>D144</f>
        <v>0</v>
      </c>
    </row>
    <row r="144" spans="1:4" s="109" customFormat="1" hidden="1">
      <c r="A144" s="92" t="s">
        <v>66</v>
      </c>
      <c r="B144" s="93" t="s">
        <v>557</v>
      </c>
      <c r="C144" s="93" t="s">
        <v>64</v>
      </c>
      <c r="D144" s="320">
        <f>'приложение 5.2.'!G738</f>
        <v>0</v>
      </c>
    </row>
    <row r="145" spans="1:4" s="109" customFormat="1" hidden="1">
      <c r="A145" s="92" t="s">
        <v>418</v>
      </c>
      <c r="B145" s="93" t="s">
        <v>419</v>
      </c>
      <c r="C145" s="93"/>
      <c r="D145" s="320">
        <f>D146</f>
        <v>0</v>
      </c>
    </row>
    <row r="146" spans="1:4" s="109" customFormat="1" hidden="1">
      <c r="A146" s="92" t="s">
        <v>217</v>
      </c>
      <c r="B146" s="93" t="s">
        <v>556</v>
      </c>
      <c r="C146" s="93"/>
      <c r="D146" s="320">
        <f>D147</f>
        <v>0</v>
      </c>
    </row>
    <row r="147" spans="1:4" s="109" customFormat="1" ht="25.5" hidden="1">
      <c r="A147" s="92" t="s">
        <v>247</v>
      </c>
      <c r="B147" s="93" t="s">
        <v>556</v>
      </c>
      <c r="C147" s="93" t="s">
        <v>49</v>
      </c>
      <c r="D147" s="320">
        <f>D148</f>
        <v>0</v>
      </c>
    </row>
    <row r="148" spans="1:4" s="109" customFormat="1" hidden="1">
      <c r="A148" s="92" t="s">
        <v>66</v>
      </c>
      <c r="B148" s="93" t="s">
        <v>556</v>
      </c>
      <c r="C148" s="93" t="s">
        <v>64</v>
      </c>
      <c r="D148" s="320">
        <f>'приложение 5.2.'!G742</f>
        <v>0</v>
      </c>
    </row>
    <row r="149" spans="1:4" s="109" customFormat="1" ht="25.5" hidden="1">
      <c r="A149" s="92" t="s">
        <v>420</v>
      </c>
      <c r="B149" s="93" t="s">
        <v>421</v>
      </c>
      <c r="C149" s="93"/>
      <c r="D149" s="320">
        <f>D150+D153</f>
        <v>0</v>
      </c>
    </row>
    <row r="150" spans="1:4" s="109" customFormat="1" ht="25.5" hidden="1">
      <c r="A150" s="92" t="s">
        <v>200</v>
      </c>
      <c r="B150" s="93" t="s">
        <v>422</v>
      </c>
      <c r="C150" s="93"/>
      <c r="D150" s="320">
        <f>D151</f>
        <v>0</v>
      </c>
    </row>
    <row r="151" spans="1:4" s="109" customFormat="1" ht="25.5" hidden="1">
      <c r="A151" s="92" t="s">
        <v>88</v>
      </c>
      <c r="B151" s="93" t="s">
        <v>422</v>
      </c>
      <c r="C151" s="93" t="s">
        <v>49</v>
      </c>
      <c r="D151" s="320">
        <f>D152</f>
        <v>0</v>
      </c>
    </row>
    <row r="152" spans="1:4" s="109" customFormat="1" hidden="1">
      <c r="A152" s="92" t="s">
        <v>66</v>
      </c>
      <c r="B152" s="93" t="s">
        <v>422</v>
      </c>
      <c r="C152" s="93" t="s">
        <v>64</v>
      </c>
      <c r="D152" s="320">
        <f>'приложение 5.2.'!G746</f>
        <v>0</v>
      </c>
    </row>
    <row r="153" spans="1:4" s="109" customFormat="1" ht="144.75" hidden="1" customHeight="1">
      <c r="A153" s="92" t="s">
        <v>494</v>
      </c>
      <c r="B153" s="93" t="s">
        <v>423</v>
      </c>
      <c r="C153" s="93"/>
      <c r="D153" s="320">
        <f>D154</f>
        <v>0</v>
      </c>
    </row>
    <row r="154" spans="1:4" s="109" customFormat="1" ht="25.5" hidden="1">
      <c r="A154" s="92" t="s">
        <v>88</v>
      </c>
      <c r="B154" s="93" t="s">
        <v>423</v>
      </c>
      <c r="C154" s="93" t="s">
        <v>49</v>
      </c>
      <c r="D154" s="320">
        <f>D155</f>
        <v>0</v>
      </c>
    </row>
    <row r="155" spans="1:4" s="109" customFormat="1" hidden="1">
      <c r="A155" s="92" t="s">
        <v>66</v>
      </c>
      <c r="B155" s="93" t="s">
        <v>423</v>
      </c>
      <c r="C155" s="93" t="s">
        <v>64</v>
      </c>
      <c r="D155" s="320">
        <f>'приложение 5.2.'!G749</f>
        <v>0</v>
      </c>
    </row>
    <row r="156" spans="1:4" s="112" customFormat="1" ht="13.5" hidden="1">
      <c r="A156" s="90" t="s">
        <v>424</v>
      </c>
      <c r="B156" s="91" t="s">
        <v>425</v>
      </c>
      <c r="C156" s="91"/>
      <c r="D156" s="321">
        <f>D157</f>
        <v>0</v>
      </c>
    </row>
    <row r="157" spans="1:4" s="109" customFormat="1" hidden="1">
      <c r="A157" s="92" t="s">
        <v>426</v>
      </c>
      <c r="B157" s="93" t="s">
        <v>427</v>
      </c>
      <c r="C157" s="93"/>
      <c r="D157" s="320">
        <f>D158+D161+D164</f>
        <v>0</v>
      </c>
    </row>
    <row r="158" spans="1:4" s="109" customFormat="1" ht="25.5" hidden="1">
      <c r="A158" s="92" t="s">
        <v>200</v>
      </c>
      <c r="B158" s="93" t="s">
        <v>428</v>
      </c>
      <c r="C158" s="93"/>
      <c r="D158" s="320">
        <f>D159</f>
        <v>0</v>
      </c>
    </row>
    <row r="159" spans="1:4" s="109" customFormat="1" ht="25.5" hidden="1">
      <c r="A159" s="92" t="s">
        <v>88</v>
      </c>
      <c r="B159" s="93" t="s">
        <v>428</v>
      </c>
      <c r="C159" s="93" t="s">
        <v>49</v>
      </c>
      <c r="D159" s="320">
        <f>D160</f>
        <v>0</v>
      </c>
    </row>
    <row r="160" spans="1:4" s="109" customFormat="1" hidden="1">
      <c r="A160" s="92" t="s">
        <v>66</v>
      </c>
      <c r="B160" s="93" t="s">
        <v>428</v>
      </c>
      <c r="C160" s="93" t="s">
        <v>64</v>
      </c>
      <c r="D160" s="320">
        <f>'приложение 5.2.'!G754</f>
        <v>0</v>
      </c>
    </row>
    <row r="161" spans="1:4" s="109" customFormat="1" ht="145.5" hidden="1" customHeight="1">
      <c r="A161" s="92" t="s">
        <v>494</v>
      </c>
      <c r="B161" s="93" t="s">
        <v>429</v>
      </c>
      <c r="C161" s="93"/>
      <c r="D161" s="320">
        <f>D162</f>
        <v>0</v>
      </c>
    </row>
    <row r="162" spans="1:4" s="109" customFormat="1" ht="25.5" hidden="1">
      <c r="A162" s="92" t="s">
        <v>88</v>
      </c>
      <c r="B162" s="93" t="s">
        <v>429</v>
      </c>
      <c r="C162" s="93" t="s">
        <v>49</v>
      </c>
      <c r="D162" s="320">
        <f>D163</f>
        <v>0</v>
      </c>
    </row>
    <row r="163" spans="1:4" s="109" customFormat="1" hidden="1">
      <c r="A163" s="92" t="s">
        <v>66</v>
      </c>
      <c r="B163" s="93" t="s">
        <v>429</v>
      </c>
      <c r="C163" s="93" t="s">
        <v>64</v>
      </c>
      <c r="D163" s="320">
        <f>'приложение 5.2.'!G757</f>
        <v>0</v>
      </c>
    </row>
    <row r="164" spans="1:4" s="109" customFormat="1" hidden="1">
      <c r="A164" s="92" t="s">
        <v>430</v>
      </c>
      <c r="B164" s="93" t="s">
        <v>431</v>
      </c>
      <c r="C164" s="93"/>
      <c r="D164" s="320">
        <f>D165</f>
        <v>0</v>
      </c>
    </row>
    <row r="165" spans="1:4" s="109" customFormat="1" hidden="1">
      <c r="A165" s="92" t="s">
        <v>217</v>
      </c>
      <c r="B165" s="93" t="s">
        <v>555</v>
      </c>
      <c r="C165" s="93"/>
      <c r="D165" s="320">
        <f>D166</f>
        <v>0</v>
      </c>
    </row>
    <row r="166" spans="1:4" s="109" customFormat="1" ht="25.5" hidden="1">
      <c r="A166" s="92" t="s">
        <v>247</v>
      </c>
      <c r="B166" s="93" t="s">
        <v>555</v>
      </c>
      <c r="C166" s="93" t="s">
        <v>49</v>
      </c>
      <c r="D166" s="320">
        <f>D167</f>
        <v>0</v>
      </c>
    </row>
    <row r="167" spans="1:4" s="109" customFormat="1" hidden="1">
      <c r="A167" s="92" t="s">
        <v>66</v>
      </c>
      <c r="B167" s="93" t="s">
        <v>555</v>
      </c>
      <c r="C167" s="93" t="s">
        <v>64</v>
      </c>
      <c r="D167" s="320">
        <f>'приложение 5.2.'!G761</f>
        <v>0</v>
      </c>
    </row>
    <row r="168" spans="1:4" s="112" customFormat="1" ht="13.5">
      <c r="A168" s="90" t="s">
        <v>230</v>
      </c>
      <c r="B168" s="91" t="s">
        <v>231</v>
      </c>
      <c r="C168" s="91"/>
      <c r="D168" s="321">
        <f>D169+D184</f>
        <v>861.1</v>
      </c>
    </row>
    <row r="169" spans="1:4" s="109" customFormat="1" ht="25.5">
      <c r="A169" s="92" t="s">
        <v>232</v>
      </c>
      <c r="B169" s="93" t="s">
        <v>233</v>
      </c>
      <c r="C169" s="93"/>
      <c r="D169" s="320">
        <f>D170+D175+D178+D181</f>
        <v>861.1</v>
      </c>
    </row>
    <row r="170" spans="1:4" s="109" customFormat="1">
      <c r="A170" s="1" t="s">
        <v>539</v>
      </c>
      <c r="B170" s="2" t="s">
        <v>594</v>
      </c>
      <c r="C170" s="2"/>
      <c r="D170" s="320">
        <f>D171+D173</f>
        <v>861.1</v>
      </c>
    </row>
    <row r="171" spans="1:4" s="109" customFormat="1" ht="25.5">
      <c r="A171" s="100" t="s">
        <v>86</v>
      </c>
      <c r="B171" s="101" t="s">
        <v>594</v>
      </c>
      <c r="C171" s="130" t="s">
        <v>57</v>
      </c>
      <c r="D171" s="320">
        <f>D172</f>
        <v>861.1</v>
      </c>
    </row>
    <row r="172" spans="1:4" s="109" customFormat="1" ht="25.5">
      <c r="A172" s="205" t="s">
        <v>111</v>
      </c>
      <c r="B172" s="101" t="s">
        <v>594</v>
      </c>
      <c r="C172" s="130" t="s">
        <v>59</v>
      </c>
      <c r="D172" s="320">
        <f>'приложение 5.2.'!G601</f>
        <v>861.1</v>
      </c>
    </row>
    <row r="173" spans="1:4" s="109" customFormat="1" ht="25.5" hidden="1">
      <c r="A173" s="1" t="s">
        <v>88</v>
      </c>
      <c r="B173" s="2" t="s">
        <v>594</v>
      </c>
      <c r="C173" s="2" t="s">
        <v>49</v>
      </c>
      <c r="D173" s="320">
        <f>D174</f>
        <v>0</v>
      </c>
    </row>
    <row r="174" spans="1:4" s="109" customFormat="1" hidden="1">
      <c r="A174" s="1" t="s">
        <v>51</v>
      </c>
      <c r="B174" s="2" t="s">
        <v>594</v>
      </c>
      <c r="C174" s="2" t="s">
        <v>50</v>
      </c>
      <c r="D174" s="320">
        <f>'приложение 5.2.'!H603</f>
        <v>0</v>
      </c>
    </row>
    <row r="175" spans="1:4" s="109" customFormat="1" ht="84.75" hidden="1" customHeight="1">
      <c r="A175" s="92" t="s">
        <v>492</v>
      </c>
      <c r="B175" s="93" t="s">
        <v>234</v>
      </c>
      <c r="C175" s="93"/>
      <c r="D175" s="320">
        <f>D176</f>
        <v>0</v>
      </c>
    </row>
    <row r="176" spans="1:4" s="109" customFormat="1" ht="25.5" hidden="1">
      <c r="A176" s="92" t="s">
        <v>88</v>
      </c>
      <c r="B176" s="93" t="s">
        <v>234</v>
      </c>
      <c r="C176" s="93" t="s">
        <v>49</v>
      </c>
      <c r="D176" s="320">
        <f>D177</f>
        <v>0</v>
      </c>
    </row>
    <row r="177" spans="1:4" s="109" customFormat="1" hidden="1">
      <c r="A177" s="92" t="s">
        <v>51</v>
      </c>
      <c r="B177" s="93" t="s">
        <v>234</v>
      </c>
      <c r="C177" s="93" t="s">
        <v>50</v>
      </c>
      <c r="D177" s="320">
        <f>'приложение 5.2.'!G606</f>
        <v>0</v>
      </c>
    </row>
    <row r="178" spans="1:4" s="109" customFormat="1" ht="76.5" hidden="1" customHeight="1">
      <c r="A178" s="92" t="s">
        <v>493</v>
      </c>
      <c r="B178" s="93" t="s">
        <v>235</v>
      </c>
      <c r="C178" s="93"/>
      <c r="D178" s="320">
        <f>D179</f>
        <v>0</v>
      </c>
    </row>
    <row r="179" spans="1:4" s="109" customFormat="1" ht="25.5" hidden="1">
      <c r="A179" s="92" t="s">
        <v>88</v>
      </c>
      <c r="B179" s="93" t="s">
        <v>235</v>
      </c>
      <c r="C179" s="93" t="s">
        <v>49</v>
      </c>
      <c r="D179" s="320">
        <f>D180</f>
        <v>0</v>
      </c>
    </row>
    <row r="180" spans="1:4" s="109" customFormat="1" hidden="1">
      <c r="A180" s="92" t="s">
        <v>51</v>
      </c>
      <c r="B180" s="93" t="s">
        <v>235</v>
      </c>
      <c r="C180" s="93" t="s">
        <v>50</v>
      </c>
      <c r="D180" s="320">
        <f>'приложение 5.2.'!G609</f>
        <v>0</v>
      </c>
    </row>
    <row r="181" spans="1:4" s="109" customFormat="1" ht="25.5" hidden="1">
      <c r="A181" s="145" t="s">
        <v>588</v>
      </c>
      <c r="B181" s="15" t="s">
        <v>592</v>
      </c>
      <c r="C181" s="8"/>
      <c r="D181" s="320">
        <f>D182</f>
        <v>0</v>
      </c>
    </row>
    <row r="182" spans="1:4" s="109" customFormat="1" ht="25.5" hidden="1">
      <c r="A182" s="6" t="s">
        <v>224</v>
      </c>
      <c r="B182" s="15" t="s">
        <v>592</v>
      </c>
      <c r="C182" s="8" t="s">
        <v>49</v>
      </c>
      <c r="D182" s="320">
        <f>D183</f>
        <v>0</v>
      </c>
    </row>
    <row r="183" spans="1:4" s="109" customFormat="1" hidden="1">
      <c r="A183" s="6" t="s">
        <v>51</v>
      </c>
      <c r="B183" s="15" t="s">
        <v>592</v>
      </c>
      <c r="C183" s="8" t="s">
        <v>50</v>
      </c>
      <c r="D183" s="320">
        <f>'приложение 5.2.'!G612</f>
        <v>0</v>
      </c>
    </row>
    <row r="184" spans="1:4" s="109" customFormat="1" ht="25.5" hidden="1">
      <c r="A184" s="92" t="s">
        <v>236</v>
      </c>
      <c r="B184" s="93" t="s">
        <v>237</v>
      </c>
      <c r="C184" s="93"/>
      <c r="D184" s="320">
        <f>D185+D188+D191+D195</f>
        <v>0</v>
      </c>
    </row>
    <row r="185" spans="1:4" s="109" customFormat="1" ht="25.5" hidden="1">
      <c r="A185" s="92" t="s">
        <v>200</v>
      </c>
      <c r="B185" s="93" t="s">
        <v>238</v>
      </c>
      <c r="C185" s="93"/>
      <c r="D185" s="320">
        <f>D186</f>
        <v>0</v>
      </c>
    </row>
    <row r="186" spans="1:4" s="109" customFormat="1" ht="25.5" hidden="1">
      <c r="A186" s="92" t="s">
        <v>88</v>
      </c>
      <c r="B186" s="93" t="s">
        <v>238</v>
      </c>
      <c r="C186" s="93" t="s">
        <v>49</v>
      </c>
      <c r="D186" s="320">
        <f>D187</f>
        <v>0</v>
      </c>
    </row>
    <row r="187" spans="1:4" s="109" customFormat="1" hidden="1">
      <c r="A187" s="92" t="s">
        <v>51</v>
      </c>
      <c r="B187" s="93" t="s">
        <v>238</v>
      </c>
      <c r="C187" s="93" t="s">
        <v>50</v>
      </c>
      <c r="D187" s="320">
        <f>'приложение 5.2.'!G616</f>
        <v>0</v>
      </c>
    </row>
    <row r="188" spans="1:4" s="109" customFormat="1" ht="150" hidden="1" customHeight="1">
      <c r="A188" s="83" t="s">
        <v>494</v>
      </c>
      <c r="B188" s="93" t="s">
        <v>239</v>
      </c>
      <c r="C188" s="93"/>
      <c r="D188" s="320">
        <f>D189</f>
        <v>0</v>
      </c>
    </row>
    <row r="189" spans="1:4" s="109" customFormat="1" ht="25.5" hidden="1">
      <c r="A189" s="92" t="s">
        <v>88</v>
      </c>
      <c r="B189" s="93" t="s">
        <v>239</v>
      </c>
      <c r="C189" s="93" t="s">
        <v>49</v>
      </c>
      <c r="D189" s="320">
        <f>D190</f>
        <v>0</v>
      </c>
    </row>
    <row r="190" spans="1:4" s="109" customFormat="1" hidden="1">
      <c r="A190" s="92" t="s">
        <v>51</v>
      </c>
      <c r="B190" s="93" t="s">
        <v>239</v>
      </c>
      <c r="C190" s="93" t="s">
        <v>50</v>
      </c>
      <c r="D190" s="320">
        <f>'приложение 5.2.'!G619</f>
        <v>0</v>
      </c>
    </row>
    <row r="191" spans="1:4" s="109" customFormat="1" ht="25.5" hidden="1">
      <c r="A191" s="92" t="s">
        <v>406</v>
      </c>
      <c r="B191" s="93" t="s">
        <v>407</v>
      </c>
      <c r="C191" s="93"/>
      <c r="D191" s="320">
        <f>D192</f>
        <v>0</v>
      </c>
    </row>
    <row r="192" spans="1:4" s="109" customFormat="1" hidden="1">
      <c r="A192" s="92" t="s">
        <v>217</v>
      </c>
      <c r="B192" s="93" t="s">
        <v>567</v>
      </c>
      <c r="C192" s="93"/>
      <c r="D192" s="320">
        <f>D193</f>
        <v>0</v>
      </c>
    </row>
    <row r="193" spans="1:4" s="109" customFormat="1" ht="25.5" hidden="1">
      <c r="A193" s="92" t="s">
        <v>88</v>
      </c>
      <c r="B193" s="93" t="s">
        <v>567</v>
      </c>
      <c r="C193" s="93" t="s">
        <v>49</v>
      </c>
      <c r="D193" s="320">
        <f>D194</f>
        <v>0</v>
      </c>
    </row>
    <row r="194" spans="1:4" s="109" customFormat="1" hidden="1">
      <c r="A194" s="92" t="s">
        <v>51</v>
      </c>
      <c r="B194" s="93" t="s">
        <v>567</v>
      </c>
      <c r="C194" s="93" t="s">
        <v>50</v>
      </c>
      <c r="D194" s="320">
        <f>'приложение 5.2.'!G623</f>
        <v>0</v>
      </c>
    </row>
    <row r="195" spans="1:4" s="109" customFormat="1" ht="25.5" hidden="1">
      <c r="A195" s="92" t="s">
        <v>408</v>
      </c>
      <c r="B195" s="93" t="s">
        <v>409</v>
      </c>
      <c r="C195" s="93"/>
      <c r="D195" s="320">
        <f>D196</f>
        <v>0</v>
      </c>
    </row>
    <row r="196" spans="1:4" s="109" customFormat="1" hidden="1">
      <c r="A196" s="92" t="s">
        <v>217</v>
      </c>
      <c r="B196" s="93" t="s">
        <v>566</v>
      </c>
      <c r="C196" s="93"/>
      <c r="D196" s="320">
        <f>D197</f>
        <v>0</v>
      </c>
    </row>
    <row r="197" spans="1:4" s="109" customFormat="1" ht="25.5" hidden="1">
      <c r="A197" s="92" t="s">
        <v>88</v>
      </c>
      <c r="B197" s="93" t="s">
        <v>566</v>
      </c>
      <c r="C197" s="93" t="s">
        <v>49</v>
      </c>
      <c r="D197" s="320">
        <f>D198</f>
        <v>0</v>
      </c>
    </row>
    <row r="198" spans="1:4" s="109" customFormat="1" hidden="1">
      <c r="A198" s="92" t="s">
        <v>51</v>
      </c>
      <c r="B198" s="93" t="s">
        <v>566</v>
      </c>
      <c r="C198" s="93" t="s">
        <v>50</v>
      </c>
      <c r="D198" s="320">
        <f>'приложение 5.2.'!G627</f>
        <v>0</v>
      </c>
    </row>
    <row r="199" spans="1:4" s="112" customFormat="1" ht="27" hidden="1">
      <c r="A199" s="90" t="s">
        <v>432</v>
      </c>
      <c r="B199" s="91" t="s">
        <v>433</v>
      </c>
      <c r="C199" s="91"/>
      <c r="D199" s="321">
        <f>D200+D204+D208+D215+D219</f>
        <v>0</v>
      </c>
    </row>
    <row r="200" spans="1:4" s="109" customFormat="1" ht="25.5" hidden="1">
      <c r="A200" s="92" t="s">
        <v>406</v>
      </c>
      <c r="B200" s="93" t="s">
        <v>434</v>
      </c>
      <c r="C200" s="93"/>
      <c r="D200" s="320">
        <f>D201</f>
        <v>0</v>
      </c>
    </row>
    <row r="201" spans="1:4" s="109" customFormat="1" hidden="1">
      <c r="A201" s="92" t="s">
        <v>217</v>
      </c>
      <c r="B201" s="93" t="s">
        <v>552</v>
      </c>
      <c r="C201" s="93"/>
      <c r="D201" s="320">
        <f>D202</f>
        <v>0</v>
      </c>
    </row>
    <row r="202" spans="1:4" s="109" customFormat="1" ht="25.5" hidden="1">
      <c r="A202" s="92" t="s">
        <v>247</v>
      </c>
      <c r="B202" s="93" t="s">
        <v>552</v>
      </c>
      <c r="C202" s="93" t="s">
        <v>49</v>
      </c>
      <c r="D202" s="320">
        <f>D203</f>
        <v>0</v>
      </c>
    </row>
    <row r="203" spans="1:4" s="109" customFormat="1" hidden="1">
      <c r="A203" s="92" t="s">
        <v>66</v>
      </c>
      <c r="B203" s="93" t="s">
        <v>552</v>
      </c>
      <c r="C203" s="93" t="s">
        <v>64</v>
      </c>
      <c r="D203" s="320">
        <f>'приложение 5.2.'!G766</f>
        <v>0</v>
      </c>
    </row>
    <row r="204" spans="1:4" s="109" customFormat="1" ht="25.5" hidden="1">
      <c r="A204" s="92" t="s">
        <v>435</v>
      </c>
      <c r="B204" s="93" t="s">
        <v>436</v>
      </c>
      <c r="C204" s="93"/>
      <c r="D204" s="320">
        <f>D205</f>
        <v>0</v>
      </c>
    </row>
    <row r="205" spans="1:4" s="109" customFormat="1" hidden="1">
      <c r="A205" s="92" t="s">
        <v>217</v>
      </c>
      <c r="B205" s="93" t="s">
        <v>551</v>
      </c>
      <c r="C205" s="93"/>
      <c r="D205" s="320">
        <f>D206</f>
        <v>0</v>
      </c>
    </row>
    <row r="206" spans="1:4" s="109" customFormat="1" ht="25.5" hidden="1">
      <c r="A206" s="92" t="s">
        <v>247</v>
      </c>
      <c r="B206" s="93" t="s">
        <v>551</v>
      </c>
      <c r="C206" s="93" t="s">
        <v>49</v>
      </c>
      <c r="D206" s="320">
        <f>D207</f>
        <v>0</v>
      </c>
    </row>
    <row r="207" spans="1:4" s="109" customFormat="1" hidden="1">
      <c r="A207" s="92" t="s">
        <v>66</v>
      </c>
      <c r="B207" s="93" t="s">
        <v>551</v>
      </c>
      <c r="C207" s="93" t="s">
        <v>64</v>
      </c>
      <c r="D207" s="320">
        <f>'приложение 5.2.'!G770</f>
        <v>0</v>
      </c>
    </row>
    <row r="208" spans="1:4" s="109" customFormat="1" ht="25.5" hidden="1">
      <c r="A208" s="92" t="s">
        <v>437</v>
      </c>
      <c r="B208" s="93" t="s">
        <v>438</v>
      </c>
      <c r="C208" s="93"/>
      <c r="D208" s="320">
        <f>D209+D212</f>
        <v>0</v>
      </c>
    </row>
    <row r="209" spans="1:4" s="109" customFormat="1" ht="25.5" hidden="1">
      <c r="A209" s="92" t="s">
        <v>200</v>
      </c>
      <c r="B209" s="93" t="s">
        <v>439</v>
      </c>
      <c r="C209" s="93"/>
      <c r="D209" s="320">
        <f>D210</f>
        <v>0</v>
      </c>
    </row>
    <row r="210" spans="1:4" s="109" customFormat="1" ht="25.5" hidden="1">
      <c r="A210" s="92" t="s">
        <v>88</v>
      </c>
      <c r="B210" s="93" t="s">
        <v>439</v>
      </c>
      <c r="C210" s="93" t="s">
        <v>49</v>
      </c>
      <c r="D210" s="320">
        <f>D211</f>
        <v>0</v>
      </c>
    </row>
    <row r="211" spans="1:4" s="109" customFormat="1" hidden="1">
      <c r="A211" s="92" t="s">
        <v>66</v>
      </c>
      <c r="B211" s="93" t="s">
        <v>439</v>
      </c>
      <c r="C211" s="93" t="s">
        <v>64</v>
      </c>
      <c r="D211" s="320">
        <f>'приложение 5.2.'!G774</f>
        <v>0</v>
      </c>
    </row>
    <row r="212" spans="1:4" s="109" customFormat="1" ht="147" hidden="1" customHeight="1">
      <c r="A212" s="92" t="s">
        <v>494</v>
      </c>
      <c r="B212" s="93" t="s">
        <v>440</v>
      </c>
      <c r="C212" s="93"/>
      <c r="D212" s="320">
        <f>D213</f>
        <v>0</v>
      </c>
    </row>
    <row r="213" spans="1:4" s="109" customFormat="1" ht="25.5" hidden="1">
      <c r="A213" s="92" t="s">
        <v>88</v>
      </c>
      <c r="B213" s="93" t="s">
        <v>440</v>
      </c>
      <c r="C213" s="93" t="s">
        <v>49</v>
      </c>
      <c r="D213" s="320">
        <f>D214</f>
        <v>0</v>
      </c>
    </row>
    <row r="214" spans="1:4" s="109" customFormat="1" hidden="1">
      <c r="A214" s="92" t="s">
        <v>66</v>
      </c>
      <c r="B214" s="93" t="s">
        <v>440</v>
      </c>
      <c r="C214" s="93" t="s">
        <v>64</v>
      </c>
      <c r="D214" s="320">
        <f>'приложение 5.2.'!G777</f>
        <v>0</v>
      </c>
    </row>
    <row r="215" spans="1:4" s="109" customFormat="1" ht="25.5" hidden="1">
      <c r="A215" s="6" t="s">
        <v>578</v>
      </c>
      <c r="B215" s="8" t="s">
        <v>577</v>
      </c>
      <c r="C215" s="93"/>
      <c r="D215" s="320">
        <f>D216</f>
        <v>0</v>
      </c>
    </row>
    <row r="216" spans="1:4" s="109" customFormat="1" hidden="1">
      <c r="A216" s="92" t="s">
        <v>217</v>
      </c>
      <c r="B216" s="8" t="s">
        <v>550</v>
      </c>
      <c r="C216" s="8"/>
      <c r="D216" s="320">
        <f>+D217</f>
        <v>0</v>
      </c>
    </row>
    <row r="217" spans="1:4" s="109" customFormat="1" ht="25.5" hidden="1">
      <c r="A217" s="6" t="s">
        <v>88</v>
      </c>
      <c r="B217" s="8" t="s">
        <v>550</v>
      </c>
      <c r="C217" s="8" t="s">
        <v>49</v>
      </c>
      <c r="D217" s="320">
        <f>D218</f>
        <v>0</v>
      </c>
    </row>
    <row r="218" spans="1:4" s="109" customFormat="1" hidden="1">
      <c r="A218" s="6" t="s">
        <v>66</v>
      </c>
      <c r="B218" s="8" t="s">
        <v>550</v>
      </c>
      <c r="C218" s="8" t="s">
        <v>64</v>
      </c>
      <c r="D218" s="320">
        <f>'приложение 5.2.'!G781</f>
        <v>0</v>
      </c>
    </row>
    <row r="219" spans="1:4" s="109" customFormat="1" ht="25.5" hidden="1">
      <c r="A219" s="145" t="s">
        <v>579</v>
      </c>
      <c r="B219" s="8" t="s">
        <v>580</v>
      </c>
      <c r="C219" s="8"/>
      <c r="D219" s="320">
        <f>D220</f>
        <v>0</v>
      </c>
    </row>
    <row r="220" spans="1:4" s="109" customFormat="1" hidden="1">
      <c r="A220" s="1" t="s">
        <v>539</v>
      </c>
      <c r="B220" s="8" t="s">
        <v>582</v>
      </c>
      <c r="C220" s="8"/>
      <c r="D220" s="320">
        <f>D221+D223</f>
        <v>0</v>
      </c>
    </row>
    <row r="221" spans="1:4" s="109" customFormat="1" ht="25.5" hidden="1">
      <c r="A221" s="92" t="s">
        <v>86</v>
      </c>
      <c r="B221" s="8" t="s">
        <v>582</v>
      </c>
      <c r="C221" s="8" t="s">
        <v>57</v>
      </c>
      <c r="D221" s="320">
        <f>D222</f>
        <v>0</v>
      </c>
    </row>
    <row r="222" spans="1:4" s="109" customFormat="1" ht="25.5" hidden="1">
      <c r="A222" s="1" t="s">
        <v>111</v>
      </c>
      <c r="B222" s="8" t="s">
        <v>582</v>
      </c>
      <c r="C222" s="8" t="s">
        <v>59</v>
      </c>
      <c r="D222" s="320">
        <f>'приложение 5.2.'!G785</f>
        <v>0</v>
      </c>
    </row>
    <row r="223" spans="1:4" s="109" customFormat="1" ht="25.5" hidden="1">
      <c r="A223" s="6" t="s">
        <v>344</v>
      </c>
      <c r="B223" s="8" t="s">
        <v>582</v>
      </c>
      <c r="C223" s="146">
        <v>400</v>
      </c>
      <c r="D223" s="320">
        <f>D224+D225</f>
        <v>0</v>
      </c>
    </row>
    <row r="224" spans="1:4" s="109" customFormat="1" hidden="1">
      <c r="A224" s="6" t="s">
        <v>35</v>
      </c>
      <c r="B224" s="8" t="s">
        <v>582</v>
      </c>
      <c r="C224" s="146">
        <v>410</v>
      </c>
      <c r="D224" s="320">
        <f>'приложение 5.2.'!G787</f>
        <v>0</v>
      </c>
    </row>
    <row r="225" spans="1:4" s="109" customFormat="1" ht="76.5" hidden="1">
      <c r="A225" s="6" t="s">
        <v>583</v>
      </c>
      <c r="B225" s="8" t="s">
        <v>582</v>
      </c>
      <c r="C225" s="146">
        <v>460</v>
      </c>
      <c r="D225" s="320">
        <f>'приложение 5.2.'!G788</f>
        <v>0</v>
      </c>
    </row>
    <row r="226" spans="1:4" s="113" customFormat="1" ht="32.25" customHeight="1">
      <c r="A226" s="86" t="s">
        <v>516</v>
      </c>
      <c r="B226" s="87" t="s">
        <v>221</v>
      </c>
      <c r="C226" s="87"/>
      <c r="D226" s="322">
        <f>D227</f>
        <v>0.79999999999999716</v>
      </c>
    </row>
    <row r="227" spans="1:4" s="112" customFormat="1" ht="27">
      <c r="A227" s="90" t="s">
        <v>241</v>
      </c>
      <c r="B227" s="91" t="s">
        <v>223</v>
      </c>
      <c r="C227" s="91"/>
      <c r="D227" s="321">
        <f>D228+D231+D238+D241</f>
        <v>0.79999999999999716</v>
      </c>
    </row>
    <row r="228" spans="1:4" s="109" customFormat="1" ht="25.5" hidden="1">
      <c r="A228" s="92" t="s">
        <v>200</v>
      </c>
      <c r="B228" s="93" t="s">
        <v>242</v>
      </c>
      <c r="C228" s="93"/>
      <c r="D228" s="320">
        <f>D229</f>
        <v>0</v>
      </c>
    </row>
    <row r="229" spans="1:4" s="109" customFormat="1" ht="25.5" hidden="1">
      <c r="A229" s="92" t="s">
        <v>88</v>
      </c>
      <c r="B229" s="93" t="s">
        <v>242</v>
      </c>
      <c r="C229" s="93" t="s">
        <v>49</v>
      </c>
      <c r="D229" s="320">
        <f>D230</f>
        <v>0</v>
      </c>
    </row>
    <row r="230" spans="1:4" s="109" customFormat="1" hidden="1">
      <c r="A230" s="92" t="s">
        <v>51</v>
      </c>
      <c r="B230" s="93" t="s">
        <v>242</v>
      </c>
      <c r="C230" s="93" t="s">
        <v>50</v>
      </c>
      <c r="D230" s="320">
        <f>'приложение 5.2.'!G632</f>
        <v>0</v>
      </c>
    </row>
    <row r="231" spans="1:4" s="109" customFormat="1">
      <c r="A231" s="92" t="s">
        <v>217</v>
      </c>
      <c r="B231" s="99" t="s">
        <v>549</v>
      </c>
      <c r="C231" s="114"/>
      <c r="D231" s="320">
        <f>D232+D234+D236</f>
        <v>0.79999999999999716</v>
      </c>
    </row>
    <row r="232" spans="1:4" s="109" customFormat="1" ht="25.5">
      <c r="A232" s="100" t="s">
        <v>86</v>
      </c>
      <c r="B232" s="101" t="s">
        <v>549</v>
      </c>
      <c r="C232" s="101" t="s">
        <v>57</v>
      </c>
      <c r="D232" s="320">
        <f>D233</f>
        <v>34.9</v>
      </c>
    </row>
    <row r="233" spans="1:4" s="109" customFormat="1" ht="25.5">
      <c r="A233" s="100" t="s">
        <v>111</v>
      </c>
      <c r="B233" s="101" t="s">
        <v>549</v>
      </c>
      <c r="C233" s="101" t="s">
        <v>59</v>
      </c>
      <c r="D233" s="320">
        <f>'приложение 5.2.'!G906</f>
        <v>34.9</v>
      </c>
    </row>
    <row r="234" spans="1:4" s="109" customFormat="1" ht="25.5">
      <c r="A234" s="6" t="s">
        <v>344</v>
      </c>
      <c r="B234" s="2" t="s">
        <v>549</v>
      </c>
      <c r="C234" s="8" t="s">
        <v>77</v>
      </c>
      <c r="D234" s="320">
        <f>D235</f>
        <v>-34.1</v>
      </c>
    </row>
    <row r="235" spans="1:4" s="109" customFormat="1">
      <c r="A235" s="6" t="s">
        <v>35</v>
      </c>
      <c r="B235" s="2" t="s">
        <v>549</v>
      </c>
      <c r="C235" s="8" t="s">
        <v>78</v>
      </c>
      <c r="D235" s="320">
        <f>'приложение 5.2.'!G908</f>
        <v>-34.1</v>
      </c>
    </row>
    <row r="236" spans="1:4" s="109" customFormat="1" ht="25.5" hidden="1">
      <c r="A236" s="92" t="s">
        <v>224</v>
      </c>
      <c r="B236" s="99" t="s">
        <v>549</v>
      </c>
      <c r="C236" s="93" t="s">
        <v>49</v>
      </c>
      <c r="D236" s="320">
        <f>D237</f>
        <v>0</v>
      </c>
    </row>
    <row r="237" spans="1:4" s="109" customFormat="1" hidden="1">
      <c r="A237" s="92" t="s">
        <v>51</v>
      </c>
      <c r="B237" s="99" t="s">
        <v>549</v>
      </c>
      <c r="C237" s="93" t="s">
        <v>50</v>
      </c>
      <c r="D237" s="320">
        <f>'приложение 5.2.'!G669+'приложение 5.2.'!G910</f>
        <v>0</v>
      </c>
    </row>
    <row r="238" spans="1:4" s="109" customFormat="1" ht="148.5" hidden="1" customHeight="1">
      <c r="A238" s="83" t="s">
        <v>494</v>
      </c>
      <c r="B238" s="93" t="s">
        <v>243</v>
      </c>
      <c r="C238" s="93"/>
      <c r="D238" s="320">
        <f>D239</f>
        <v>0</v>
      </c>
    </row>
    <row r="239" spans="1:4" s="109" customFormat="1" ht="25.5" hidden="1">
      <c r="A239" s="92" t="s">
        <v>88</v>
      </c>
      <c r="B239" s="93" t="s">
        <v>243</v>
      </c>
      <c r="C239" s="93" t="s">
        <v>49</v>
      </c>
      <c r="D239" s="320">
        <f>D240</f>
        <v>0</v>
      </c>
    </row>
    <row r="240" spans="1:4" s="109" customFormat="1" hidden="1">
      <c r="A240" s="92" t="s">
        <v>51</v>
      </c>
      <c r="B240" s="93" t="s">
        <v>243</v>
      </c>
      <c r="C240" s="93" t="s">
        <v>50</v>
      </c>
      <c r="D240" s="320">
        <f>'приложение 5.2.'!G635</f>
        <v>0</v>
      </c>
    </row>
    <row r="241" spans="1:4" s="109" customFormat="1" ht="25.5" hidden="1">
      <c r="A241" s="145" t="s">
        <v>588</v>
      </c>
      <c r="B241" s="15" t="s">
        <v>591</v>
      </c>
      <c r="C241" s="8"/>
      <c r="D241" s="320">
        <f>D242</f>
        <v>0</v>
      </c>
    </row>
    <row r="242" spans="1:4" s="109" customFormat="1" ht="25.5" hidden="1">
      <c r="A242" s="6" t="s">
        <v>224</v>
      </c>
      <c r="B242" s="15" t="s">
        <v>591</v>
      </c>
      <c r="C242" s="8" t="s">
        <v>49</v>
      </c>
      <c r="D242" s="320">
        <f>D243</f>
        <v>0</v>
      </c>
    </row>
    <row r="243" spans="1:4" s="109" customFormat="1" hidden="1">
      <c r="A243" s="6" t="s">
        <v>51</v>
      </c>
      <c r="B243" s="15" t="s">
        <v>591</v>
      </c>
      <c r="C243" s="8" t="s">
        <v>50</v>
      </c>
      <c r="D243" s="320">
        <f>'приложение 5.2.'!G672+'приложение 5.2.'!G638</f>
        <v>0</v>
      </c>
    </row>
    <row r="244" spans="1:4" s="113" customFormat="1" ht="43.5">
      <c r="A244" s="86" t="s">
        <v>157</v>
      </c>
      <c r="B244" s="102" t="s">
        <v>225</v>
      </c>
      <c r="C244" s="87"/>
      <c r="D244" s="322">
        <f>D245</f>
        <v>16</v>
      </c>
    </row>
    <row r="245" spans="1:4" s="109" customFormat="1">
      <c r="A245" s="92" t="s">
        <v>217</v>
      </c>
      <c r="B245" s="99" t="s">
        <v>226</v>
      </c>
      <c r="C245" s="93"/>
      <c r="D245" s="320">
        <f>D246</f>
        <v>16</v>
      </c>
    </row>
    <row r="246" spans="1:4" s="109" customFormat="1" ht="25.5">
      <c r="A246" s="92" t="s">
        <v>224</v>
      </c>
      <c r="B246" s="99" t="s">
        <v>226</v>
      </c>
      <c r="C246" s="93" t="s">
        <v>49</v>
      </c>
      <c r="D246" s="320">
        <f>D247</f>
        <v>16</v>
      </c>
    </row>
    <row r="247" spans="1:4" s="109" customFormat="1" ht="25.5">
      <c r="A247" s="92" t="s">
        <v>227</v>
      </c>
      <c r="B247" s="99" t="s">
        <v>226</v>
      </c>
      <c r="C247" s="93" t="s">
        <v>228</v>
      </c>
      <c r="D247" s="320">
        <f>'приложение 5.2.'!G642+'приложение 5.2.'!G676+'приложение 5.2.'!G792+'приложение 5.2.'!G885+'приложение 5.2.'!G914</f>
        <v>16</v>
      </c>
    </row>
    <row r="248" spans="1:4" s="113" customFormat="1" ht="47.25" customHeight="1">
      <c r="A248" s="86" t="s">
        <v>374</v>
      </c>
      <c r="B248" s="87" t="s">
        <v>375</v>
      </c>
      <c r="C248" s="87"/>
      <c r="D248" s="322">
        <f>D249+D256+D259+D262+D265+D268+D271+D274+D277+D280+D283+D286+D291</f>
        <v>36967.600000000006</v>
      </c>
    </row>
    <row r="249" spans="1:4" s="109" customFormat="1" hidden="1">
      <c r="A249" s="92" t="s">
        <v>217</v>
      </c>
      <c r="B249" s="93" t="s">
        <v>376</v>
      </c>
      <c r="C249" s="93"/>
      <c r="D249" s="320">
        <f>D250+D252+D254</f>
        <v>0</v>
      </c>
    </row>
    <row r="250" spans="1:4" s="109" customFormat="1" ht="25.5" hidden="1">
      <c r="A250" s="92" t="s">
        <v>86</v>
      </c>
      <c r="B250" s="93" t="s">
        <v>376</v>
      </c>
      <c r="C250" s="8" t="s">
        <v>57</v>
      </c>
      <c r="D250" s="320">
        <v>0</v>
      </c>
    </row>
    <row r="251" spans="1:4" s="109" customFormat="1" ht="25.5" hidden="1">
      <c r="A251" s="1" t="s">
        <v>111</v>
      </c>
      <c r="B251" s="93" t="s">
        <v>376</v>
      </c>
      <c r="C251" s="8" t="s">
        <v>59</v>
      </c>
      <c r="D251" s="320">
        <v>0</v>
      </c>
    </row>
    <row r="252" spans="1:4" s="109" customFormat="1" ht="25.5" hidden="1">
      <c r="A252" s="6" t="s">
        <v>344</v>
      </c>
      <c r="B252" s="93" t="s">
        <v>376</v>
      </c>
      <c r="C252" s="8" t="s">
        <v>77</v>
      </c>
      <c r="D252" s="320">
        <f>D253</f>
        <v>0</v>
      </c>
    </row>
    <row r="253" spans="1:4" s="109" customFormat="1" hidden="1">
      <c r="A253" s="6" t="s">
        <v>35</v>
      </c>
      <c r="B253" s="93" t="s">
        <v>376</v>
      </c>
      <c r="C253" s="8" t="s">
        <v>78</v>
      </c>
      <c r="D253" s="320">
        <f>'приложение 5.2.'!G378</f>
        <v>0</v>
      </c>
    </row>
    <row r="254" spans="1:4" s="109" customFormat="1" hidden="1">
      <c r="A254" s="92" t="s">
        <v>146</v>
      </c>
      <c r="B254" s="93" t="s">
        <v>376</v>
      </c>
      <c r="C254" s="93" t="s">
        <v>147</v>
      </c>
      <c r="D254" s="320">
        <f>D255</f>
        <v>0</v>
      </c>
    </row>
    <row r="255" spans="1:4" s="109" customFormat="1" ht="25.5" hidden="1">
      <c r="A255" s="92" t="s">
        <v>148</v>
      </c>
      <c r="B255" s="93" t="s">
        <v>376</v>
      </c>
      <c r="C255" s="93" t="s">
        <v>149</v>
      </c>
      <c r="D255" s="320">
        <f>'приложение 5.2.'!G823</f>
        <v>0</v>
      </c>
    </row>
    <row r="256" spans="1:4" s="109" customFormat="1" ht="76.5">
      <c r="A256" s="103" t="s">
        <v>520</v>
      </c>
      <c r="B256" s="93" t="s">
        <v>377</v>
      </c>
      <c r="C256" s="93"/>
      <c r="D256" s="320">
        <f>D257</f>
        <v>2998.9000000000015</v>
      </c>
    </row>
    <row r="257" spans="1:4" s="109" customFormat="1" ht="25.5">
      <c r="A257" s="92" t="s">
        <v>344</v>
      </c>
      <c r="B257" s="93" t="s">
        <v>377</v>
      </c>
      <c r="C257" s="93" t="s">
        <v>77</v>
      </c>
      <c r="D257" s="320">
        <f>D258</f>
        <v>2998.9000000000015</v>
      </c>
    </row>
    <row r="258" spans="1:4" s="109" customFormat="1">
      <c r="A258" s="92" t="s">
        <v>35</v>
      </c>
      <c r="B258" s="93" t="s">
        <v>377</v>
      </c>
      <c r="C258" s="93" t="s">
        <v>78</v>
      </c>
      <c r="D258" s="320">
        <f>'приложение 5.2.'!G381</f>
        <v>2998.9000000000015</v>
      </c>
    </row>
    <row r="259" spans="1:4" s="109" customFormat="1" ht="76.5">
      <c r="A259" s="145" t="s">
        <v>584</v>
      </c>
      <c r="B259" s="8" t="s">
        <v>585</v>
      </c>
      <c r="C259" s="8"/>
      <c r="D259" s="320">
        <f>D260</f>
        <v>-4116.5</v>
      </c>
    </row>
    <row r="260" spans="1:4" s="109" customFormat="1" ht="25.5">
      <c r="A260" s="6" t="s">
        <v>344</v>
      </c>
      <c r="B260" s="8" t="s">
        <v>585</v>
      </c>
      <c r="C260" s="8" t="s">
        <v>77</v>
      </c>
      <c r="D260" s="320">
        <f>D261</f>
        <v>-4116.5</v>
      </c>
    </row>
    <row r="261" spans="1:4" s="109" customFormat="1">
      <c r="A261" s="6" t="s">
        <v>35</v>
      </c>
      <c r="B261" s="8" t="s">
        <v>585</v>
      </c>
      <c r="C261" s="8" t="s">
        <v>78</v>
      </c>
      <c r="D261" s="320">
        <f>'приложение 5.2.'!G384</f>
        <v>-4116.5</v>
      </c>
    </row>
    <row r="262" spans="1:4" s="109" customFormat="1" ht="51">
      <c r="A262" s="100" t="s">
        <v>675</v>
      </c>
      <c r="B262" s="101" t="s">
        <v>676</v>
      </c>
      <c r="C262" s="101"/>
      <c r="D262" s="320">
        <f>D263</f>
        <v>33305.9</v>
      </c>
    </row>
    <row r="263" spans="1:4" s="109" customFormat="1" ht="25.5">
      <c r="A263" s="100" t="s">
        <v>344</v>
      </c>
      <c r="B263" s="101" t="s">
        <v>676</v>
      </c>
      <c r="C263" s="101" t="s">
        <v>77</v>
      </c>
      <c r="D263" s="320">
        <f>D264</f>
        <v>33305.9</v>
      </c>
    </row>
    <row r="264" spans="1:4" s="109" customFormat="1">
      <c r="A264" s="100" t="s">
        <v>35</v>
      </c>
      <c r="B264" s="101" t="s">
        <v>676</v>
      </c>
      <c r="C264" s="101" t="s">
        <v>78</v>
      </c>
      <c r="D264" s="320">
        <f>'приложение 5.2.'!G387</f>
        <v>33305.9</v>
      </c>
    </row>
    <row r="265" spans="1:4" s="109" customFormat="1" ht="63.75">
      <c r="A265" s="100" t="s">
        <v>677</v>
      </c>
      <c r="B265" s="101" t="s">
        <v>678</v>
      </c>
      <c r="C265" s="101"/>
      <c r="D265" s="320">
        <f>D266</f>
        <v>4116.5</v>
      </c>
    </row>
    <row r="266" spans="1:4" s="109" customFormat="1" ht="25.5">
      <c r="A266" s="100" t="s">
        <v>344</v>
      </c>
      <c r="B266" s="101" t="s">
        <v>678</v>
      </c>
      <c r="C266" s="101" t="s">
        <v>77</v>
      </c>
      <c r="D266" s="320">
        <f>D267</f>
        <v>4116.5</v>
      </c>
    </row>
    <row r="267" spans="1:4" s="109" customFormat="1">
      <c r="A267" s="100" t="s">
        <v>35</v>
      </c>
      <c r="B267" s="101" t="s">
        <v>678</v>
      </c>
      <c r="C267" s="101" t="s">
        <v>78</v>
      </c>
      <c r="D267" s="320">
        <f>'приложение 5.2.'!H390</f>
        <v>4116.5</v>
      </c>
    </row>
    <row r="268" spans="1:4" s="109" customFormat="1" ht="141.75" customHeight="1">
      <c r="A268" s="92" t="s">
        <v>480</v>
      </c>
      <c r="B268" s="93" t="s">
        <v>378</v>
      </c>
      <c r="C268" s="93"/>
      <c r="D268" s="320">
        <f>D269</f>
        <v>0</v>
      </c>
    </row>
    <row r="269" spans="1:4" s="109" customFormat="1" ht="25.5">
      <c r="A269" s="92" t="s">
        <v>344</v>
      </c>
      <c r="B269" s="93" t="s">
        <v>378</v>
      </c>
      <c r="C269" s="93" t="s">
        <v>77</v>
      </c>
      <c r="D269" s="320">
        <f>D270</f>
        <v>0</v>
      </c>
    </row>
    <row r="270" spans="1:4" s="109" customFormat="1">
      <c r="A270" s="92" t="s">
        <v>35</v>
      </c>
      <c r="B270" s="93" t="s">
        <v>378</v>
      </c>
      <c r="C270" s="93" t="s">
        <v>78</v>
      </c>
      <c r="D270" s="320">
        <f>'приложение 5.2.'!G393</f>
        <v>0</v>
      </c>
    </row>
    <row r="271" spans="1:4" s="109" customFormat="1" ht="144.75" customHeight="1">
      <c r="A271" s="92" t="s">
        <v>481</v>
      </c>
      <c r="B271" s="93" t="s">
        <v>379</v>
      </c>
      <c r="C271" s="93"/>
      <c r="D271" s="320">
        <f>D272</f>
        <v>0</v>
      </c>
    </row>
    <row r="272" spans="1:4" s="109" customFormat="1" ht="25.5">
      <c r="A272" s="92" t="s">
        <v>344</v>
      </c>
      <c r="B272" s="93" t="s">
        <v>379</v>
      </c>
      <c r="C272" s="93" t="s">
        <v>77</v>
      </c>
      <c r="D272" s="320">
        <f>D273</f>
        <v>0</v>
      </c>
    </row>
    <row r="273" spans="1:4" s="109" customFormat="1">
      <c r="A273" s="92" t="s">
        <v>35</v>
      </c>
      <c r="B273" s="93" t="s">
        <v>379</v>
      </c>
      <c r="C273" s="93" t="s">
        <v>78</v>
      </c>
      <c r="D273" s="320">
        <f>'приложение 5.2.'!G396</f>
        <v>0</v>
      </c>
    </row>
    <row r="274" spans="1:4" s="109" customFormat="1" ht="81" customHeight="1">
      <c r="A274" s="92" t="s">
        <v>499</v>
      </c>
      <c r="B274" s="93" t="s">
        <v>444</v>
      </c>
      <c r="C274" s="93"/>
      <c r="D274" s="320">
        <f>D275</f>
        <v>662.8</v>
      </c>
    </row>
    <row r="275" spans="1:4" s="109" customFormat="1">
      <c r="A275" s="92" t="s">
        <v>146</v>
      </c>
      <c r="B275" s="93" t="s">
        <v>444</v>
      </c>
      <c r="C275" s="93" t="s">
        <v>147</v>
      </c>
      <c r="D275" s="320">
        <f>D276</f>
        <v>662.8</v>
      </c>
    </row>
    <row r="276" spans="1:4" s="109" customFormat="1" ht="25.5">
      <c r="A276" s="92" t="s">
        <v>148</v>
      </c>
      <c r="B276" s="93" t="s">
        <v>444</v>
      </c>
      <c r="C276" s="93" t="s">
        <v>149</v>
      </c>
      <c r="D276" s="320">
        <f>'приложение 5.2.'!G827</f>
        <v>662.8</v>
      </c>
    </row>
    <row r="277" spans="1:4" s="109" customFormat="1" ht="143.25" hidden="1" customHeight="1">
      <c r="A277" s="92" t="s">
        <v>500</v>
      </c>
      <c r="B277" s="93" t="s">
        <v>445</v>
      </c>
      <c r="C277" s="93"/>
      <c r="D277" s="320">
        <f>D278</f>
        <v>0</v>
      </c>
    </row>
    <row r="278" spans="1:4" s="109" customFormat="1" hidden="1">
      <c r="A278" s="92" t="s">
        <v>146</v>
      </c>
      <c r="B278" s="93" t="s">
        <v>445</v>
      </c>
      <c r="C278" s="93" t="s">
        <v>147</v>
      </c>
      <c r="D278" s="320">
        <f>D279</f>
        <v>0</v>
      </c>
    </row>
    <row r="279" spans="1:4" s="109" customFormat="1" ht="25.5" hidden="1">
      <c r="A279" s="92" t="s">
        <v>148</v>
      </c>
      <c r="B279" s="93" t="s">
        <v>445</v>
      </c>
      <c r="C279" s="93" t="s">
        <v>149</v>
      </c>
      <c r="D279" s="320">
        <f>'приложение 5.2.'!G830</f>
        <v>0</v>
      </c>
    </row>
    <row r="280" spans="1:4" s="109" customFormat="1" ht="153" hidden="1">
      <c r="A280" s="92" t="s">
        <v>501</v>
      </c>
      <c r="B280" s="93" t="s">
        <v>446</v>
      </c>
      <c r="C280" s="93"/>
      <c r="D280" s="320">
        <f>D281</f>
        <v>0</v>
      </c>
    </row>
    <row r="281" spans="1:4" s="109" customFormat="1" hidden="1">
      <c r="A281" s="92" t="s">
        <v>146</v>
      </c>
      <c r="B281" s="93" t="s">
        <v>446</v>
      </c>
      <c r="C281" s="93" t="s">
        <v>147</v>
      </c>
      <c r="D281" s="320">
        <f>D282</f>
        <v>0</v>
      </c>
    </row>
    <row r="282" spans="1:4" s="109" customFormat="1" ht="25.5" hidden="1">
      <c r="A282" s="92" t="s">
        <v>148</v>
      </c>
      <c r="B282" s="93" t="s">
        <v>446</v>
      </c>
      <c r="C282" s="93" t="s">
        <v>149</v>
      </c>
      <c r="D282" s="320">
        <f>'приложение 5.2.'!G833</f>
        <v>0</v>
      </c>
    </row>
    <row r="283" spans="1:4" s="109" customFormat="1" ht="102" hidden="1">
      <c r="A283" s="277" t="s">
        <v>596</v>
      </c>
      <c r="B283" s="8" t="s">
        <v>597</v>
      </c>
      <c r="C283" s="8"/>
      <c r="D283" s="320">
        <f>D284</f>
        <v>0</v>
      </c>
    </row>
    <row r="284" spans="1:4" s="109" customFormat="1" hidden="1">
      <c r="A284" s="6" t="s">
        <v>146</v>
      </c>
      <c r="B284" s="8" t="s">
        <v>597</v>
      </c>
      <c r="C284" s="8" t="s">
        <v>147</v>
      </c>
      <c r="D284" s="320">
        <f>D285</f>
        <v>0</v>
      </c>
    </row>
    <row r="285" spans="1:4" s="109" customFormat="1" ht="25.5" hidden="1">
      <c r="A285" s="6" t="s">
        <v>148</v>
      </c>
      <c r="B285" s="8" t="s">
        <v>597</v>
      </c>
      <c r="C285" s="8" t="s">
        <v>149</v>
      </c>
      <c r="D285" s="320">
        <f>'приложение 5.2.'!G836</f>
        <v>0</v>
      </c>
    </row>
    <row r="286" spans="1:4" s="109" customFormat="1" ht="63.75">
      <c r="A286" s="77" t="s">
        <v>502</v>
      </c>
      <c r="B286" s="78" t="s">
        <v>528</v>
      </c>
      <c r="C286" s="78"/>
      <c r="D286" s="320">
        <f>D287+D289</f>
        <v>0</v>
      </c>
    </row>
    <row r="287" spans="1:4" s="109" customFormat="1">
      <c r="A287" s="77" t="s">
        <v>146</v>
      </c>
      <c r="B287" s="78" t="s">
        <v>528</v>
      </c>
      <c r="C287" s="78" t="s">
        <v>147</v>
      </c>
      <c r="D287" s="320">
        <f>D288</f>
        <v>-19208.5</v>
      </c>
    </row>
    <row r="288" spans="1:4" s="109" customFormat="1" ht="25.5">
      <c r="A288" s="77" t="s">
        <v>148</v>
      </c>
      <c r="B288" s="78" t="s">
        <v>528</v>
      </c>
      <c r="C288" s="78" t="s">
        <v>149</v>
      </c>
      <c r="D288" s="320">
        <f>'приложение 5.2.'!G857</f>
        <v>-19208.5</v>
      </c>
    </row>
    <row r="289" spans="1:4" s="109" customFormat="1" ht="25.5">
      <c r="A289" s="6" t="s">
        <v>344</v>
      </c>
      <c r="B289" s="8" t="s">
        <v>528</v>
      </c>
      <c r="C289" s="8" t="s">
        <v>77</v>
      </c>
      <c r="D289" s="320">
        <f>D290</f>
        <v>19208.5</v>
      </c>
    </row>
    <row r="290" spans="1:4" s="109" customFormat="1">
      <c r="A290" s="6" t="s">
        <v>35</v>
      </c>
      <c r="B290" s="8" t="s">
        <v>528</v>
      </c>
      <c r="C290" s="8" t="s">
        <v>78</v>
      </c>
      <c r="D290" s="320">
        <f>'приложение 5.2.'!G859</f>
        <v>19208.5</v>
      </c>
    </row>
    <row r="291" spans="1:4" s="109" customFormat="1" ht="114.75" hidden="1">
      <c r="A291" s="85" t="s">
        <v>463</v>
      </c>
      <c r="B291" s="8" t="s">
        <v>534</v>
      </c>
      <c r="C291" s="8"/>
      <c r="D291" s="320">
        <f>D292</f>
        <v>0</v>
      </c>
    </row>
    <row r="292" spans="1:4" s="109" customFormat="1" hidden="1">
      <c r="A292" s="6" t="s">
        <v>146</v>
      </c>
      <c r="B292" s="8" t="s">
        <v>534</v>
      </c>
      <c r="C292" s="8" t="s">
        <v>147</v>
      </c>
      <c r="D292" s="320">
        <f>D293</f>
        <v>0</v>
      </c>
    </row>
    <row r="293" spans="1:4" s="109" customFormat="1" ht="25.5" hidden="1">
      <c r="A293" s="6" t="s">
        <v>148</v>
      </c>
      <c r="B293" s="8" t="s">
        <v>534</v>
      </c>
      <c r="C293" s="8" t="s">
        <v>149</v>
      </c>
      <c r="D293" s="320">
        <f>'приложение 5.2.'!G839</f>
        <v>0</v>
      </c>
    </row>
    <row r="294" spans="1:4" s="113" customFormat="1" ht="43.5">
      <c r="A294" s="86" t="s">
        <v>515</v>
      </c>
      <c r="B294" s="87" t="s">
        <v>383</v>
      </c>
      <c r="C294" s="87"/>
      <c r="D294" s="291">
        <f>D295+D302+D308+D311+D305</f>
        <v>-3019.3</v>
      </c>
    </row>
    <row r="295" spans="1:4" s="109" customFormat="1">
      <c r="A295" s="92" t="s">
        <v>217</v>
      </c>
      <c r="B295" s="93" t="s">
        <v>397</v>
      </c>
      <c r="C295" s="93"/>
      <c r="D295" s="281">
        <f>D296+D298+D300</f>
        <v>-3019.3</v>
      </c>
    </row>
    <row r="296" spans="1:4" s="109" customFormat="1" ht="25.5">
      <c r="A296" s="92" t="s">
        <v>86</v>
      </c>
      <c r="B296" s="93" t="s">
        <v>397</v>
      </c>
      <c r="C296" s="8" t="s">
        <v>57</v>
      </c>
      <c r="D296" s="281">
        <f>D297</f>
        <v>0</v>
      </c>
    </row>
    <row r="297" spans="1:4" s="109" customFormat="1" ht="25.5">
      <c r="A297" s="1" t="s">
        <v>111</v>
      </c>
      <c r="B297" s="93" t="s">
        <v>397</v>
      </c>
      <c r="C297" s="8" t="s">
        <v>59</v>
      </c>
      <c r="D297" s="281">
        <f>'приложение 5.2.'!G488</f>
        <v>0</v>
      </c>
    </row>
    <row r="298" spans="1:4" s="109" customFormat="1" ht="25.5">
      <c r="A298" s="92" t="s">
        <v>344</v>
      </c>
      <c r="B298" s="93" t="s">
        <v>397</v>
      </c>
      <c r="C298" s="93" t="s">
        <v>77</v>
      </c>
      <c r="D298" s="281">
        <f>D299</f>
        <v>0</v>
      </c>
    </row>
    <row r="299" spans="1:4" s="109" customFormat="1">
      <c r="A299" s="92" t="s">
        <v>35</v>
      </c>
      <c r="B299" s="93" t="s">
        <v>397</v>
      </c>
      <c r="C299" s="93" t="s">
        <v>78</v>
      </c>
      <c r="D299" s="281">
        <f>'приложение 5.2.'!G423</f>
        <v>0</v>
      </c>
    </row>
    <row r="300" spans="1:4" s="109" customFormat="1">
      <c r="A300" s="92" t="s">
        <v>71</v>
      </c>
      <c r="B300" s="93" t="s">
        <v>397</v>
      </c>
      <c r="C300" s="93" t="s">
        <v>72</v>
      </c>
      <c r="D300" s="281">
        <f>D301</f>
        <v>-3019.3</v>
      </c>
    </row>
    <row r="301" spans="1:4" s="109" customFormat="1" ht="38.25">
      <c r="A301" s="92" t="s">
        <v>334</v>
      </c>
      <c r="B301" s="93" t="s">
        <v>397</v>
      </c>
      <c r="C301" s="93" t="s">
        <v>80</v>
      </c>
      <c r="D301" s="281">
        <f>'приложение 5.2.'!G490</f>
        <v>-3019.3</v>
      </c>
    </row>
    <row r="302" spans="1:4" s="109" customFormat="1" ht="76.5" hidden="1">
      <c r="A302" s="92" t="s">
        <v>484</v>
      </c>
      <c r="B302" s="93" t="s">
        <v>384</v>
      </c>
      <c r="C302" s="93"/>
      <c r="D302" s="281">
        <f>D303</f>
        <v>0</v>
      </c>
    </row>
    <row r="303" spans="1:4" s="109" customFormat="1" hidden="1">
      <c r="A303" s="92" t="s">
        <v>71</v>
      </c>
      <c r="B303" s="93" t="s">
        <v>384</v>
      </c>
      <c r="C303" s="93" t="s">
        <v>72</v>
      </c>
      <c r="D303" s="281">
        <f>D304</f>
        <v>0</v>
      </c>
    </row>
    <row r="304" spans="1:4" s="109" customFormat="1" ht="38.25" hidden="1">
      <c r="A304" s="92" t="s">
        <v>334</v>
      </c>
      <c r="B304" s="93" t="s">
        <v>384</v>
      </c>
      <c r="C304" s="93" t="s">
        <v>80</v>
      </c>
      <c r="D304" s="281">
        <f>'приложение 5.2.'!G426</f>
        <v>0</v>
      </c>
    </row>
    <row r="305" spans="1:4" s="109" customFormat="1" ht="89.25" hidden="1">
      <c r="A305" s="227" t="s">
        <v>618</v>
      </c>
      <c r="B305" s="130" t="s">
        <v>619</v>
      </c>
      <c r="C305" s="130"/>
      <c r="D305" s="281">
        <f>D306</f>
        <v>0</v>
      </c>
    </row>
    <row r="306" spans="1:4" s="109" customFormat="1" hidden="1">
      <c r="A306" s="205" t="s">
        <v>71</v>
      </c>
      <c r="B306" s="130" t="s">
        <v>619</v>
      </c>
      <c r="C306" s="130" t="s">
        <v>72</v>
      </c>
      <c r="D306" s="281">
        <f>D307</f>
        <v>0</v>
      </c>
    </row>
    <row r="307" spans="1:4" s="109" customFormat="1" ht="38.25" hidden="1">
      <c r="A307" s="205" t="s">
        <v>334</v>
      </c>
      <c r="B307" s="130" t="s">
        <v>619</v>
      </c>
      <c r="C307" s="130" t="s">
        <v>80</v>
      </c>
      <c r="D307" s="281">
        <f>'приложение 5.2.'!G429</f>
        <v>0</v>
      </c>
    </row>
    <row r="308" spans="1:4" s="109" customFormat="1" ht="140.25" hidden="1">
      <c r="A308" s="92" t="s">
        <v>485</v>
      </c>
      <c r="B308" s="93" t="s">
        <v>385</v>
      </c>
      <c r="C308" s="93"/>
      <c r="D308" s="281">
        <f>D309</f>
        <v>0</v>
      </c>
    </row>
    <row r="309" spans="1:4" s="109" customFormat="1" hidden="1">
      <c r="A309" s="92" t="s">
        <v>71</v>
      </c>
      <c r="B309" s="93" t="s">
        <v>385</v>
      </c>
      <c r="C309" s="93" t="s">
        <v>72</v>
      </c>
      <c r="D309" s="281">
        <f>D310</f>
        <v>0</v>
      </c>
    </row>
    <row r="310" spans="1:4" s="109" customFormat="1" ht="38.25" hidden="1">
      <c r="A310" s="92" t="s">
        <v>334</v>
      </c>
      <c r="B310" s="93" t="s">
        <v>385</v>
      </c>
      <c r="C310" s="93" t="s">
        <v>80</v>
      </c>
      <c r="D310" s="281">
        <f>'приложение 5.2.'!G432+'приложение 5.2.'!G493</f>
        <v>0</v>
      </c>
    </row>
    <row r="311" spans="1:4" s="109" customFormat="1" ht="153" hidden="1">
      <c r="A311" s="92" t="s">
        <v>486</v>
      </c>
      <c r="B311" s="93" t="s">
        <v>386</v>
      </c>
      <c r="C311" s="93"/>
      <c r="D311" s="281">
        <f>D312</f>
        <v>0</v>
      </c>
    </row>
    <row r="312" spans="1:4" s="109" customFormat="1" hidden="1">
      <c r="A312" s="92" t="s">
        <v>71</v>
      </c>
      <c r="B312" s="93" t="s">
        <v>386</v>
      </c>
      <c r="C312" s="93" t="s">
        <v>72</v>
      </c>
      <c r="D312" s="281">
        <f>D313</f>
        <v>0</v>
      </c>
    </row>
    <row r="313" spans="1:4" s="109" customFormat="1" ht="38.25" hidden="1">
      <c r="A313" s="92" t="s">
        <v>334</v>
      </c>
      <c r="B313" s="93" t="s">
        <v>386</v>
      </c>
      <c r="C313" s="93" t="s">
        <v>80</v>
      </c>
      <c r="D313" s="281">
        <f>'приложение 5.2.'!G435+'приложение 5.2.'!G496</f>
        <v>0</v>
      </c>
    </row>
    <row r="314" spans="1:4" s="113" customFormat="1" ht="28.5" customHeight="1">
      <c r="A314" s="86" t="s">
        <v>127</v>
      </c>
      <c r="B314" s="87" t="s">
        <v>264</v>
      </c>
      <c r="C314" s="87"/>
      <c r="D314" s="291">
        <f>D315+D341+D346</f>
        <v>0</v>
      </c>
    </row>
    <row r="315" spans="1:4" s="112" customFormat="1" ht="13.5">
      <c r="A315" s="90" t="s">
        <v>265</v>
      </c>
      <c r="B315" s="91" t="s">
        <v>266</v>
      </c>
      <c r="C315" s="91"/>
      <c r="D315" s="290">
        <f>D316+D321+D326+D329+D332+D335+D338</f>
        <v>0</v>
      </c>
    </row>
    <row r="316" spans="1:4" s="109" customFormat="1" ht="101.25" hidden="1" customHeight="1">
      <c r="A316" s="94" t="s">
        <v>465</v>
      </c>
      <c r="B316" s="93" t="s">
        <v>267</v>
      </c>
      <c r="C316" s="93"/>
      <c r="D316" s="281">
        <f>D317+D319</f>
        <v>0</v>
      </c>
    </row>
    <row r="317" spans="1:4" s="109" customFormat="1" ht="51" hidden="1">
      <c r="A317" s="92" t="s">
        <v>55</v>
      </c>
      <c r="B317" s="93" t="s">
        <v>267</v>
      </c>
      <c r="C317" s="93" t="s">
        <v>56</v>
      </c>
      <c r="D317" s="281">
        <f>D318</f>
        <v>0</v>
      </c>
    </row>
    <row r="318" spans="1:4" s="109" customFormat="1" hidden="1">
      <c r="A318" s="92" t="s">
        <v>104</v>
      </c>
      <c r="B318" s="93" t="s">
        <v>267</v>
      </c>
      <c r="C318" s="93" t="s">
        <v>105</v>
      </c>
      <c r="D318" s="281">
        <f>'приложение 5.2.'!G105</f>
        <v>0</v>
      </c>
    </row>
    <row r="319" spans="1:4" s="109" customFormat="1" ht="25.5" hidden="1">
      <c r="A319" s="92" t="s">
        <v>86</v>
      </c>
      <c r="B319" s="93" t="s">
        <v>267</v>
      </c>
      <c r="C319" s="93" t="s">
        <v>57</v>
      </c>
      <c r="D319" s="281">
        <f>D320</f>
        <v>0</v>
      </c>
    </row>
    <row r="320" spans="1:4" s="109" customFormat="1" ht="25.5" hidden="1">
      <c r="A320" s="92" t="s">
        <v>111</v>
      </c>
      <c r="B320" s="93" t="s">
        <v>267</v>
      </c>
      <c r="C320" s="93" t="s">
        <v>59</v>
      </c>
      <c r="D320" s="281">
        <f>'приложение 5.2.'!G107</f>
        <v>0</v>
      </c>
    </row>
    <row r="321" spans="1:4" s="109" customFormat="1" ht="51">
      <c r="A321" s="94" t="s">
        <v>466</v>
      </c>
      <c r="B321" s="93" t="s">
        <v>268</v>
      </c>
      <c r="C321" s="93"/>
      <c r="D321" s="281">
        <f>D322+D324</f>
        <v>0</v>
      </c>
    </row>
    <row r="322" spans="1:4" s="109" customFormat="1" ht="42.75" customHeight="1">
      <c r="A322" s="92" t="s">
        <v>55</v>
      </c>
      <c r="B322" s="93" t="s">
        <v>268</v>
      </c>
      <c r="C322" s="93" t="s">
        <v>56</v>
      </c>
      <c r="D322" s="320">
        <f>D323</f>
        <v>116</v>
      </c>
    </row>
    <row r="323" spans="1:4" s="109" customFormat="1">
      <c r="A323" s="92" t="s">
        <v>104</v>
      </c>
      <c r="B323" s="93" t="s">
        <v>268</v>
      </c>
      <c r="C323" s="93" t="s">
        <v>105</v>
      </c>
      <c r="D323" s="320">
        <f>'приложение 5.2.'!G110</f>
        <v>116</v>
      </c>
    </row>
    <row r="324" spans="1:4" s="109" customFormat="1" ht="25.5">
      <c r="A324" s="92" t="s">
        <v>86</v>
      </c>
      <c r="B324" s="93" t="s">
        <v>268</v>
      </c>
      <c r="C324" s="93" t="s">
        <v>57</v>
      </c>
      <c r="D324" s="281">
        <f>D325</f>
        <v>-116</v>
      </c>
    </row>
    <row r="325" spans="1:4" s="109" customFormat="1" ht="25.5">
      <c r="A325" s="92" t="s">
        <v>111</v>
      </c>
      <c r="B325" s="93" t="s">
        <v>268</v>
      </c>
      <c r="C325" s="93" t="s">
        <v>59</v>
      </c>
      <c r="D325" s="281">
        <f>'приложение 5.2.'!G112</f>
        <v>-116</v>
      </c>
    </row>
    <row r="326" spans="1:4" s="109" customFormat="1" ht="102" hidden="1">
      <c r="A326" s="94" t="s">
        <v>469</v>
      </c>
      <c r="B326" s="93" t="s">
        <v>281</v>
      </c>
      <c r="C326" s="93"/>
      <c r="D326" s="281">
        <f>D327</f>
        <v>0</v>
      </c>
    </row>
    <row r="327" spans="1:4" s="109" customFormat="1" ht="51" hidden="1">
      <c r="A327" s="92" t="s">
        <v>55</v>
      </c>
      <c r="B327" s="93" t="s">
        <v>281</v>
      </c>
      <c r="C327" s="93" t="s">
        <v>56</v>
      </c>
      <c r="D327" s="281">
        <f>D328</f>
        <v>0</v>
      </c>
    </row>
    <row r="328" spans="1:4" s="109" customFormat="1" hidden="1">
      <c r="A328" s="92" t="s">
        <v>104</v>
      </c>
      <c r="B328" s="93" t="s">
        <v>281</v>
      </c>
      <c r="C328" s="93" t="s">
        <v>105</v>
      </c>
      <c r="D328" s="281">
        <f>'приложение 5.2.'!G156</f>
        <v>0</v>
      </c>
    </row>
    <row r="329" spans="1:4" s="109" customFormat="1" ht="106.5" hidden="1" customHeight="1">
      <c r="A329" s="94" t="s">
        <v>470</v>
      </c>
      <c r="B329" s="93" t="s">
        <v>282</v>
      </c>
      <c r="C329" s="93"/>
      <c r="D329" s="281">
        <f>D330</f>
        <v>0</v>
      </c>
    </row>
    <row r="330" spans="1:4" s="109" customFormat="1" ht="39" hidden="1" customHeight="1">
      <c r="A330" s="92" t="s">
        <v>55</v>
      </c>
      <c r="B330" s="93" t="s">
        <v>282</v>
      </c>
      <c r="C330" s="93" t="s">
        <v>56</v>
      </c>
      <c r="D330" s="281">
        <f>D331</f>
        <v>0</v>
      </c>
    </row>
    <row r="331" spans="1:4" s="109" customFormat="1" hidden="1">
      <c r="A331" s="92" t="s">
        <v>104</v>
      </c>
      <c r="B331" s="93" t="s">
        <v>282</v>
      </c>
      <c r="C331" s="93" t="s">
        <v>105</v>
      </c>
      <c r="D331" s="281">
        <f>'приложение 5.2.'!G159</f>
        <v>0</v>
      </c>
    </row>
    <row r="332" spans="1:4" s="109" customFormat="1" ht="135.75" hidden="1" customHeight="1">
      <c r="A332" s="92" t="s">
        <v>471</v>
      </c>
      <c r="B332" s="93" t="s">
        <v>283</v>
      </c>
      <c r="C332" s="93"/>
      <c r="D332" s="281">
        <f>D333</f>
        <v>0</v>
      </c>
    </row>
    <row r="333" spans="1:4" s="109" customFormat="1" ht="25.5" hidden="1">
      <c r="A333" s="92" t="s">
        <v>86</v>
      </c>
      <c r="B333" s="93" t="s">
        <v>283</v>
      </c>
      <c r="C333" s="93" t="s">
        <v>57</v>
      </c>
      <c r="D333" s="281">
        <f>D334</f>
        <v>0</v>
      </c>
    </row>
    <row r="334" spans="1:4" s="109" customFormat="1" ht="25.5" hidden="1">
      <c r="A334" s="92" t="s">
        <v>111</v>
      </c>
      <c r="B334" s="93" t="s">
        <v>283</v>
      </c>
      <c r="C334" s="93" t="s">
        <v>59</v>
      </c>
      <c r="D334" s="281">
        <f>'приложение 5.2.'!G162</f>
        <v>0</v>
      </c>
    </row>
    <row r="335" spans="1:4" s="109" customFormat="1" ht="144" hidden="1" customHeight="1">
      <c r="A335" s="92" t="s">
        <v>472</v>
      </c>
      <c r="B335" s="93" t="s">
        <v>284</v>
      </c>
      <c r="C335" s="93"/>
      <c r="D335" s="281">
        <f>D336</f>
        <v>0</v>
      </c>
    </row>
    <row r="336" spans="1:4" s="109" customFormat="1" ht="25.5" hidden="1">
      <c r="A336" s="92" t="s">
        <v>86</v>
      </c>
      <c r="B336" s="93" t="s">
        <v>284</v>
      </c>
      <c r="C336" s="93" t="s">
        <v>57</v>
      </c>
      <c r="D336" s="281">
        <f>D337</f>
        <v>0</v>
      </c>
    </row>
    <row r="337" spans="1:4" s="109" customFormat="1" ht="25.5" hidden="1">
      <c r="A337" s="92" t="s">
        <v>111</v>
      </c>
      <c r="B337" s="93" t="s">
        <v>284</v>
      </c>
      <c r="C337" s="93" t="s">
        <v>59</v>
      </c>
      <c r="D337" s="281">
        <f>'приложение 5.2.'!G165+'приложение 5.2.'!G168</f>
        <v>0</v>
      </c>
    </row>
    <row r="338" spans="1:4" s="109" customFormat="1" hidden="1">
      <c r="A338" s="92" t="s">
        <v>217</v>
      </c>
      <c r="B338" s="93" t="s">
        <v>548</v>
      </c>
      <c r="C338" s="93"/>
      <c r="D338" s="281">
        <f>D339</f>
        <v>0</v>
      </c>
    </row>
    <row r="339" spans="1:4" s="109" customFormat="1" ht="25.5" hidden="1">
      <c r="A339" s="92" t="s">
        <v>224</v>
      </c>
      <c r="B339" s="93" t="s">
        <v>548</v>
      </c>
      <c r="C339" s="93" t="s">
        <v>49</v>
      </c>
      <c r="D339" s="281">
        <f>D340</f>
        <v>0</v>
      </c>
    </row>
    <row r="340" spans="1:4" s="109" customFormat="1" hidden="1">
      <c r="A340" s="92" t="s">
        <v>51</v>
      </c>
      <c r="B340" s="93" t="s">
        <v>548</v>
      </c>
      <c r="C340" s="93" t="s">
        <v>50</v>
      </c>
      <c r="D340" s="281">
        <f>'приложение 5.2.'!G170</f>
        <v>0</v>
      </c>
    </row>
    <row r="341" spans="1:4" s="112" customFormat="1" ht="31.5" hidden="1" customHeight="1">
      <c r="A341" s="90" t="s">
        <v>285</v>
      </c>
      <c r="B341" s="91" t="s">
        <v>286</v>
      </c>
      <c r="C341" s="91"/>
      <c r="D341" s="290">
        <f>D342</f>
        <v>0</v>
      </c>
    </row>
    <row r="342" spans="1:4" s="109" customFormat="1" hidden="1">
      <c r="A342" s="92" t="s">
        <v>217</v>
      </c>
      <c r="B342" s="93" t="s">
        <v>547</v>
      </c>
      <c r="C342" s="93"/>
      <c r="D342" s="281">
        <f>D343</f>
        <v>0</v>
      </c>
    </row>
    <row r="343" spans="1:4" s="109" customFormat="1" ht="25.5" hidden="1">
      <c r="A343" s="92" t="s">
        <v>224</v>
      </c>
      <c r="B343" s="93" t="s">
        <v>547</v>
      </c>
      <c r="C343" s="93" t="s">
        <v>49</v>
      </c>
      <c r="D343" s="281">
        <f>D344+D345</f>
        <v>0</v>
      </c>
    </row>
    <row r="344" spans="1:4" s="109" customFormat="1" hidden="1">
      <c r="A344" s="92" t="s">
        <v>51</v>
      </c>
      <c r="B344" s="93" t="s">
        <v>547</v>
      </c>
      <c r="C344" s="93" t="s">
        <v>50</v>
      </c>
      <c r="D344" s="281">
        <f>'приложение 5.2.'!G174</f>
        <v>0</v>
      </c>
    </row>
    <row r="345" spans="1:4" s="109" customFormat="1" hidden="1">
      <c r="A345" s="92" t="s">
        <v>66</v>
      </c>
      <c r="B345" s="93" t="s">
        <v>547</v>
      </c>
      <c r="C345" s="93" t="s">
        <v>64</v>
      </c>
      <c r="D345" s="281">
        <f>'приложение 5.2.'!G175</f>
        <v>0</v>
      </c>
    </row>
    <row r="346" spans="1:4" s="112" customFormat="1" ht="13.5" hidden="1">
      <c r="A346" s="90" t="s">
        <v>287</v>
      </c>
      <c r="B346" s="91" t="s">
        <v>288</v>
      </c>
      <c r="C346" s="91"/>
      <c r="D346" s="290">
        <f>D347</f>
        <v>0</v>
      </c>
    </row>
    <row r="347" spans="1:4" s="109" customFormat="1" hidden="1">
      <c r="A347" s="92" t="s">
        <v>217</v>
      </c>
      <c r="B347" s="93" t="s">
        <v>546</v>
      </c>
      <c r="C347" s="93"/>
      <c r="D347" s="281">
        <f>D348</f>
        <v>0</v>
      </c>
    </row>
    <row r="348" spans="1:4" s="109" customFormat="1" ht="25.5" hidden="1">
      <c r="A348" s="92" t="s">
        <v>224</v>
      </c>
      <c r="B348" s="93" t="s">
        <v>546</v>
      </c>
      <c r="C348" s="93" t="s">
        <v>49</v>
      </c>
      <c r="D348" s="281">
        <f>D349+D350</f>
        <v>0</v>
      </c>
    </row>
    <row r="349" spans="1:4" s="109" customFormat="1" hidden="1">
      <c r="A349" s="92" t="s">
        <v>51</v>
      </c>
      <c r="B349" s="93" t="s">
        <v>546</v>
      </c>
      <c r="C349" s="93" t="s">
        <v>50</v>
      </c>
      <c r="D349" s="281">
        <f>'приложение 5.2.'!G179</f>
        <v>0</v>
      </c>
    </row>
    <row r="350" spans="1:4" s="109" customFormat="1" hidden="1">
      <c r="A350" s="92" t="s">
        <v>66</v>
      </c>
      <c r="B350" s="93" t="s">
        <v>546</v>
      </c>
      <c r="C350" s="93" t="s">
        <v>64</v>
      </c>
      <c r="D350" s="281">
        <f>'приложение 5.2.'!G180</f>
        <v>0</v>
      </c>
    </row>
    <row r="351" spans="1:4" s="113" customFormat="1" ht="57.75">
      <c r="A351" s="86" t="s">
        <v>93</v>
      </c>
      <c r="B351" s="87" t="s">
        <v>277</v>
      </c>
      <c r="C351" s="87"/>
      <c r="D351" s="322">
        <f>D352+D363</f>
        <v>107</v>
      </c>
    </row>
    <row r="352" spans="1:4" s="112" customFormat="1" ht="40.5">
      <c r="A352" s="90" t="s">
        <v>278</v>
      </c>
      <c r="B352" s="91" t="s">
        <v>279</v>
      </c>
      <c r="C352" s="91"/>
      <c r="D352" s="321">
        <f>D353+D360</f>
        <v>107</v>
      </c>
    </row>
    <row r="353" spans="1:4" s="109" customFormat="1" ht="25.5">
      <c r="A353" s="92" t="s">
        <v>200</v>
      </c>
      <c r="B353" s="93" t="s">
        <v>280</v>
      </c>
      <c r="C353" s="93"/>
      <c r="D353" s="320">
        <f>D354+D356+D358</f>
        <v>107</v>
      </c>
    </row>
    <row r="354" spans="1:4" s="109" customFormat="1" ht="41.25" hidden="1" customHeight="1">
      <c r="A354" s="92" t="s">
        <v>55</v>
      </c>
      <c r="B354" s="93" t="s">
        <v>280</v>
      </c>
      <c r="C354" s="93" t="s">
        <v>56</v>
      </c>
      <c r="D354" s="320">
        <f>D355</f>
        <v>0</v>
      </c>
    </row>
    <row r="355" spans="1:4" s="109" customFormat="1" hidden="1">
      <c r="A355" s="92" t="s">
        <v>67</v>
      </c>
      <c r="B355" s="93" t="s">
        <v>280</v>
      </c>
      <c r="C355" s="93" t="s">
        <v>68</v>
      </c>
      <c r="D355" s="320">
        <f>'приложение 5.2.'!G143</f>
        <v>0</v>
      </c>
    </row>
    <row r="356" spans="1:4" s="109" customFormat="1" ht="25.5">
      <c r="A356" s="92" t="s">
        <v>86</v>
      </c>
      <c r="B356" s="93" t="s">
        <v>280</v>
      </c>
      <c r="C356" s="93" t="s">
        <v>57</v>
      </c>
      <c r="D356" s="320">
        <f>D357</f>
        <v>107</v>
      </c>
    </row>
    <row r="357" spans="1:4" s="109" customFormat="1" ht="25.5">
      <c r="A357" s="92" t="s">
        <v>111</v>
      </c>
      <c r="B357" s="93" t="s">
        <v>280</v>
      </c>
      <c r="C357" s="93" t="s">
        <v>59</v>
      </c>
      <c r="D357" s="320">
        <f>'приложение 5.2.'!G145</f>
        <v>107</v>
      </c>
    </row>
    <row r="358" spans="1:4" s="109" customFormat="1" hidden="1">
      <c r="A358" s="96" t="s">
        <v>71</v>
      </c>
      <c r="B358" s="93" t="s">
        <v>280</v>
      </c>
      <c r="C358" s="93" t="s">
        <v>72</v>
      </c>
      <c r="D358" s="320">
        <f>D359</f>
        <v>0</v>
      </c>
    </row>
    <row r="359" spans="1:4" s="109" customFormat="1" ht="13.5" hidden="1" customHeight="1">
      <c r="A359" s="96" t="s">
        <v>73</v>
      </c>
      <c r="B359" s="93" t="s">
        <v>280</v>
      </c>
      <c r="C359" s="93" t="s">
        <v>74</v>
      </c>
      <c r="D359" s="320">
        <f>'приложение 5.2.'!G147</f>
        <v>0</v>
      </c>
    </row>
    <row r="360" spans="1:4" s="109" customFormat="1" hidden="1">
      <c r="A360" s="92" t="s">
        <v>217</v>
      </c>
      <c r="B360" s="93" t="s">
        <v>554</v>
      </c>
      <c r="C360" s="93"/>
      <c r="D360" s="320">
        <f>D361</f>
        <v>0</v>
      </c>
    </row>
    <row r="361" spans="1:4" s="109" customFormat="1" ht="25.5" hidden="1">
      <c r="A361" s="92" t="s">
        <v>86</v>
      </c>
      <c r="B361" s="93" t="s">
        <v>554</v>
      </c>
      <c r="C361" s="93" t="s">
        <v>57</v>
      </c>
      <c r="D361" s="320">
        <f>D362</f>
        <v>0</v>
      </c>
    </row>
    <row r="362" spans="1:4" s="109" customFormat="1" ht="25.5" hidden="1">
      <c r="A362" s="92" t="s">
        <v>111</v>
      </c>
      <c r="B362" s="93" t="s">
        <v>554</v>
      </c>
      <c r="C362" s="93" t="s">
        <v>59</v>
      </c>
      <c r="D362" s="320">
        <f>'приложение 5.2.'!G150+'приложение 5.2.'!G185</f>
        <v>0</v>
      </c>
    </row>
    <row r="363" spans="1:4" s="112" customFormat="1" ht="27" hidden="1">
      <c r="A363" s="90" t="s">
        <v>332</v>
      </c>
      <c r="B363" s="91" t="s">
        <v>333</v>
      </c>
      <c r="C363" s="91"/>
      <c r="D363" s="321">
        <f>D364</f>
        <v>0</v>
      </c>
    </row>
    <row r="364" spans="1:4" s="109" customFormat="1" hidden="1">
      <c r="A364" s="92" t="s">
        <v>217</v>
      </c>
      <c r="B364" s="93" t="s">
        <v>558</v>
      </c>
      <c r="C364" s="93"/>
      <c r="D364" s="320">
        <f>D365</f>
        <v>0</v>
      </c>
    </row>
    <row r="365" spans="1:4" s="109" customFormat="1" ht="25.5" hidden="1">
      <c r="A365" s="92" t="s">
        <v>86</v>
      </c>
      <c r="B365" s="93" t="s">
        <v>558</v>
      </c>
      <c r="C365" s="93" t="s">
        <v>57</v>
      </c>
      <c r="D365" s="320">
        <f>D366</f>
        <v>0</v>
      </c>
    </row>
    <row r="366" spans="1:4" s="109" customFormat="1" ht="25.5" hidden="1">
      <c r="A366" s="92" t="s">
        <v>111</v>
      </c>
      <c r="B366" s="93" t="s">
        <v>558</v>
      </c>
      <c r="C366" s="93" t="s">
        <v>59</v>
      </c>
      <c r="D366" s="320">
        <f>'приложение 5.2.'!G189</f>
        <v>0</v>
      </c>
    </row>
    <row r="367" spans="1:4" s="113" customFormat="1" ht="29.25">
      <c r="A367" s="86" t="s">
        <v>403</v>
      </c>
      <c r="B367" s="87" t="s">
        <v>404</v>
      </c>
      <c r="C367" s="87"/>
      <c r="D367" s="322">
        <f>D368</f>
        <v>2519.9</v>
      </c>
    </row>
    <row r="368" spans="1:4" s="109" customFormat="1">
      <c r="A368" s="92" t="s">
        <v>217</v>
      </c>
      <c r="B368" s="93" t="s">
        <v>405</v>
      </c>
      <c r="C368" s="93"/>
      <c r="D368" s="320">
        <f>D369+D371</f>
        <v>2519.9</v>
      </c>
    </row>
    <row r="369" spans="1:4" s="109" customFormat="1" ht="25.5">
      <c r="A369" s="92" t="s">
        <v>86</v>
      </c>
      <c r="B369" s="93" t="s">
        <v>405</v>
      </c>
      <c r="C369" s="93" t="s">
        <v>57</v>
      </c>
      <c r="D369" s="320">
        <f>D370</f>
        <v>2446.2000000000003</v>
      </c>
    </row>
    <row r="370" spans="1:4" s="109" customFormat="1" ht="25.5">
      <c r="A370" s="92" t="s">
        <v>111</v>
      </c>
      <c r="B370" s="93" t="s">
        <v>405</v>
      </c>
      <c r="C370" s="93" t="s">
        <v>59</v>
      </c>
      <c r="D370" s="320">
        <f>'приложение 5.2.'!G527</f>
        <v>2446.2000000000003</v>
      </c>
    </row>
    <row r="371" spans="1:4" s="109" customFormat="1" ht="25.5">
      <c r="A371" s="100" t="s">
        <v>88</v>
      </c>
      <c r="B371" s="130" t="s">
        <v>405</v>
      </c>
      <c r="C371" s="101" t="s">
        <v>49</v>
      </c>
      <c r="D371" s="320">
        <f>D372+D373</f>
        <v>73.7</v>
      </c>
    </row>
    <row r="372" spans="1:4" s="109" customFormat="1">
      <c r="A372" s="100" t="s">
        <v>51</v>
      </c>
      <c r="B372" s="130" t="s">
        <v>405</v>
      </c>
      <c r="C372" s="101" t="s">
        <v>50</v>
      </c>
      <c r="D372" s="320">
        <f>'приложение 5.2.'!H529</f>
        <v>58.7</v>
      </c>
    </row>
    <row r="373" spans="1:4" s="109" customFormat="1">
      <c r="A373" s="205" t="s">
        <v>66</v>
      </c>
      <c r="B373" s="130" t="s">
        <v>405</v>
      </c>
      <c r="C373" s="130" t="s">
        <v>64</v>
      </c>
      <c r="D373" s="320">
        <f>'приложение 5.2.'!H530</f>
        <v>15</v>
      </c>
    </row>
    <row r="374" spans="1:4" s="113" customFormat="1" ht="55.5" customHeight="1">
      <c r="A374" s="86" t="s">
        <v>356</v>
      </c>
      <c r="B374" s="87" t="s">
        <v>357</v>
      </c>
      <c r="C374" s="87"/>
      <c r="D374" s="322">
        <f>D375+D389+D393</f>
        <v>5113.7999999999984</v>
      </c>
    </row>
    <row r="375" spans="1:4" s="112" customFormat="1" ht="13.5">
      <c r="A375" s="90" t="s">
        <v>358</v>
      </c>
      <c r="B375" s="91" t="s">
        <v>359</v>
      </c>
      <c r="C375" s="91"/>
      <c r="D375" s="321">
        <f>D376+D379+D384</f>
        <v>5115.3999999999987</v>
      </c>
    </row>
    <row r="376" spans="1:4" s="109" customFormat="1">
      <c r="A376" s="92" t="s">
        <v>217</v>
      </c>
      <c r="B376" s="93" t="s">
        <v>563</v>
      </c>
      <c r="C376" s="93"/>
      <c r="D376" s="320">
        <f>D377</f>
        <v>-233.5</v>
      </c>
    </row>
    <row r="377" spans="1:4" s="109" customFormat="1">
      <c r="A377" s="92" t="s">
        <v>71</v>
      </c>
      <c r="B377" s="93" t="s">
        <v>563</v>
      </c>
      <c r="C377" s="93" t="s">
        <v>72</v>
      </c>
      <c r="D377" s="320">
        <f>D378</f>
        <v>-233.5</v>
      </c>
    </row>
    <row r="378" spans="1:4" s="109" customFormat="1" ht="38.25">
      <c r="A378" s="92" t="s">
        <v>334</v>
      </c>
      <c r="B378" s="93" t="s">
        <v>563</v>
      </c>
      <c r="C378" s="93" t="s">
        <v>80</v>
      </c>
      <c r="D378" s="320">
        <f>'приложение 5.2.'!G288</f>
        <v>-233.5</v>
      </c>
    </row>
    <row r="379" spans="1:4" s="109" customFormat="1" ht="63.75">
      <c r="A379" s="5" t="s">
        <v>629</v>
      </c>
      <c r="B379" s="8" t="s">
        <v>630</v>
      </c>
      <c r="C379" s="8"/>
      <c r="D379" s="320">
        <f>D380+D382</f>
        <v>5081.1999999999989</v>
      </c>
    </row>
    <row r="380" spans="1:4" s="109" customFormat="1" ht="25.5">
      <c r="A380" s="100" t="s">
        <v>86</v>
      </c>
      <c r="B380" s="8" t="s">
        <v>630</v>
      </c>
      <c r="C380" s="130" t="s">
        <v>57</v>
      </c>
      <c r="D380" s="320">
        <f>D381</f>
        <v>671.4</v>
      </c>
    </row>
    <row r="381" spans="1:4" s="109" customFormat="1" ht="25.5">
      <c r="A381" s="100" t="s">
        <v>111</v>
      </c>
      <c r="B381" s="8" t="s">
        <v>630</v>
      </c>
      <c r="C381" s="130" t="s">
        <v>59</v>
      </c>
      <c r="D381" s="320">
        <f>'приложение 5.2.'!G291</f>
        <v>671.4</v>
      </c>
    </row>
    <row r="382" spans="1:4" s="109" customFormat="1">
      <c r="A382" s="1" t="s">
        <v>71</v>
      </c>
      <c r="B382" s="8" t="s">
        <v>630</v>
      </c>
      <c r="C382" s="2" t="s">
        <v>72</v>
      </c>
      <c r="D382" s="320">
        <f>D383</f>
        <v>4409.7999999999993</v>
      </c>
    </row>
    <row r="383" spans="1:4" s="109" customFormat="1" ht="38.25">
      <c r="A383" s="1" t="s">
        <v>334</v>
      </c>
      <c r="B383" s="8" t="s">
        <v>630</v>
      </c>
      <c r="C383" s="2" t="s">
        <v>80</v>
      </c>
      <c r="D383" s="320">
        <f>'приложение 5.2.'!G293</f>
        <v>4409.7999999999993</v>
      </c>
    </row>
    <row r="384" spans="1:4" s="109" customFormat="1" ht="76.5">
      <c r="A384" s="85" t="s">
        <v>631</v>
      </c>
      <c r="B384" s="8" t="s">
        <v>632</v>
      </c>
      <c r="C384" s="8"/>
      <c r="D384" s="320">
        <f>D385+D387</f>
        <v>267.7</v>
      </c>
    </row>
    <row r="385" spans="1:4" s="109" customFormat="1" ht="25.5">
      <c r="A385" s="6" t="s">
        <v>86</v>
      </c>
      <c r="B385" s="8" t="s">
        <v>632</v>
      </c>
      <c r="C385" s="8" t="s">
        <v>57</v>
      </c>
      <c r="D385" s="320">
        <f>D386</f>
        <v>35.299999999999997</v>
      </c>
    </row>
    <row r="386" spans="1:4" s="109" customFormat="1" ht="25.5">
      <c r="A386" s="6" t="s">
        <v>111</v>
      </c>
      <c r="B386" s="8" t="s">
        <v>632</v>
      </c>
      <c r="C386" s="8" t="s">
        <v>59</v>
      </c>
      <c r="D386" s="320">
        <f>'приложение 5.2.'!G296</f>
        <v>35.299999999999997</v>
      </c>
    </row>
    <row r="387" spans="1:4" s="109" customFormat="1">
      <c r="A387" s="6" t="s">
        <v>71</v>
      </c>
      <c r="B387" s="8" t="s">
        <v>632</v>
      </c>
      <c r="C387" s="8" t="s">
        <v>72</v>
      </c>
      <c r="D387" s="320">
        <f>D388</f>
        <v>232.4</v>
      </c>
    </row>
    <row r="388" spans="1:4" s="109" customFormat="1" ht="38.25">
      <c r="A388" s="6" t="s">
        <v>334</v>
      </c>
      <c r="B388" s="8" t="s">
        <v>632</v>
      </c>
      <c r="C388" s="8" t="s">
        <v>80</v>
      </c>
      <c r="D388" s="320">
        <f>'приложение 5.2.'!G298</f>
        <v>232.4</v>
      </c>
    </row>
    <row r="389" spans="1:4" s="112" customFormat="1" ht="13.5" hidden="1">
      <c r="A389" s="90" t="s">
        <v>360</v>
      </c>
      <c r="B389" s="91" t="s">
        <v>361</v>
      </c>
      <c r="C389" s="91"/>
      <c r="D389" s="321">
        <f>D390</f>
        <v>0</v>
      </c>
    </row>
    <row r="390" spans="1:4" s="109" customFormat="1" hidden="1">
      <c r="A390" s="92" t="s">
        <v>217</v>
      </c>
      <c r="B390" s="93" t="s">
        <v>564</v>
      </c>
      <c r="C390" s="93"/>
      <c r="D390" s="320">
        <f>D391</f>
        <v>0</v>
      </c>
    </row>
    <row r="391" spans="1:4" s="109" customFormat="1" ht="25.5" hidden="1">
      <c r="A391" s="92" t="s">
        <v>86</v>
      </c>
      <c r="B391" s="93" t="s">
        <v>564</v>
      </c>
      <c r="C391" s="93" t="s">
        <v>57</v>
      </c>
      <c r="D391" s="320">
        <f>D392</f>
        <v>0</v>
      </c>
    </row>
    <row r="392" spans="1:4" s="109" customFormat="1" ht="25.5" hidden="1">
      <c r="A392" s="92" t="s">
        <v>111</v>
      </c>
      <c r="B392" s="93" t="s">
        <v>564</v>
      </c>
      <c r="C392" s="93" t="s">
        <v>59</v>
      </c>
      <c r="D392" s="320">
        <f>'приложение 5.2.'!G302</f>
        <v>0</v>
      </c>
    </row>
    <row r="393" spans="1:4" s="112" customFormat="1" ht="27">
      <c r="A393" s="90" t="s">
        <v>362</v>
      </c>
      <c r="B393" s="91" t="s">
        <v>363</v>
      </c>
      <c r="C393" s="91"/>
      <c r="D393" s="321">
        <f>D394+D397</f>
        <v>-1.6</v>
      </c>
    </row>
    <row r="394" spans="1:4" s="109" customFormat="1">
      <c r="A394" s="92" t="s">
        <v>217</v>
      </c>
      <c r="B394" s="93" t="s">
        <v>565</v>
      </c>
      <c r="C394" s="93"/>
      <c r="D394" s="320">
        <f>D395</f>
        <v>-1.6</v>
      </c>
    </row>
    <row r="395" spans="1:4" s="109" customFormat="1">
      <c r="A395" s="92" t="s">
        <v>71</v>
      </c>
      <c r="B395" s="93" t="s">
        <v>565</v>
      </c>
      <c r="C395" s="93" t="s">
        <v>72</v>
      </c>
      <c r="D395" s="320">
        <f>D396</f>
        <v>-1.6</v>
      </c>
    </row>
    <row r="396" spans="1:4" s="109" customFormat="1" ht="38.25">
      <c r="A396" s="92" t="s">
        <v>334</v>
      </c>
      <c r="B396" s="93" t="s">
        <v>565</v>
      </c>
      <c r="C396" s="93" t="s">
        <v>80</v>
      </c>
      <c r="D396" s="320">
        <f>'приложение 5.2.'!G306</f>
        <v>-1.6</v>
      </c>
    </row>
    <row r="397" spans="1:4" s="109" customFormat="1" ht="63.75">
      <c r="A397" s="77" t="s">
        <v>513</v>
      </c>
      <c r="B397" s="8" t="s">
        <v>523</v>
      </c>
      <c r="C397" s="78"/>
      <c r="D397" s="320">
        <f>D398+D400</f>
        <v>0</v>
      </c>
    </row>
    <row r="398" spans="1:4" s="109" customFormat="1" ht="51">
      <c r="A398" s="100" t="s">
        <v>55</v>
      </c>
      <c r="B398" s="130" t="s">
        <v>523</v>
      </c>
      <c r="C398" s="101" t="s">
        <v>56</v>
      </c>
      <c r="D398" s="320">
        <f>D399</f>
        <v>51</v>
      </c>
    </row>
    <row r="399" spans="1:4" s="109" customFormat="1">
      <c r="A399" s="100" t="s">
        <v>104</v>
      </c>
      <c r="B399" s="130" t="s">
        <v>523</v>
      </c>
      <c r="C399" s="101" t="s">
        <v>105</v>
      </c>
      <c r="D399" s="320">
        <f>'приложение 5.2.'!G212</f>
        <v>51</v>
      </c>
    </row>
    <row r="400" spans="1:4" s="109" customFormat="1">
      <c r="A400" s="77" t="s">
        <v>71</v>
      </c>
      <c r="B400" s="8" t="s">
        <v>523</v>
      </c>
      <c r="C400" s="78" t="s">
        <v>72</v>
      </c>
      <c r="D400" s="320">
        <f>D401</f>
        <v>-51</v>
      </c>
    </row>
    <row r="401" spans="1:4" s="109" customFormat="1" ht="38.25">
      <c r="A401" s="77" t="s">
        <v>334</v>
      </c>
      <c r="B401" s="8" t="s">
        <v>523</v>
      </c>
      <c r="C401" s="78" t="s">
        <v>80</v>
      </c>
      <c r="D401" s="320">
        <f>'приложение 5.2.'!G214</f>
        <v>-51</v>
      </c>
    </row>
    <row r="402" spans="1:4" s="113" customFormat="1" ht="29.25" hidden="1">
      <c r="A402" s="86" t="s">
        <v>244</v>
      </c>
      <c r="B402" s="87" t="s">
        <v>245</v>
      </c>
      <c r="C402" s="87"/>
      <c r="D402" s="291">
        <f>D403+D409</f>
        <v>0</v>
      </c>
    </row>
    <row r="403" spans="1:4" s="109" customFormat="1" hidden="1">
      <c r="A403" s="92" t="s">
        <v>217</v>
      </c>
      <c r="B403" s="99" t="s">
        <v>249</v>
      </c>
      <c r="C403" s="93"/>
      <c r="D403" s="281">
        <f>D404+D406</f>
        <v>0</v>
      </c>
    </row>
    <row r="404" spans="1:4" s="109" customFormat="1" ht="17.25" hidden="1" customHeight="1">
      <c r="A404" s="92" t="s">
        <v>86</v>
      </c>
      <c r="B404" s="99" t="s">
        <v>249</v>
      </c>
      <c r="C404" s="93" t="s">
        <v>57</v>
      </c>
      <c r="D404" s="281">
        <f>D405</f>
        <v>0</v>
      </c>
    </row>
    <row r="405" spans="1:4" s="109" customFormat="1" ht="25.5" hidden="1">
      <c r="A405" s="92" t="s">
        <v>111</v>
      </c>
      <c r="B405" s="99" t="s">
        <v>249</v>
      </c>
      <c r="C405" s="93" t="s">
        <v>59</v>
      </c>
      <c r="D405" s="281">
        <f>'приложение 5.2.'!G279</f>
        <v>0</v>
      </c>
    </row>
    <row r="406" spans="1:4" s="109" customFormat="1" ht="25.5" hidden="1">
      <c r="A406" s="92" t="s">
        <v>247</v>
      </c>
      <c r="B406" s="99" t="s">
        <v>249</v>
      </c>
      <c r="C406" s="93" t="s">
        <v>49</v>
      </c>
      <c r="D406" s="281">
        <f>D407+D408</f>
        <v>0</v>
      </c>
    </row>
    <row r="407" spans="1:4" s="109" customFormat="1" hidden="1">
      <c r="A407" s="92" t="s">
        <v>51</v>
      </c>
      <c r="B407" s="99" t="s">
        <v>249</v>
      </c>
      <c r="C407" s="93" t="s">
        <v>50</v>
      </c>
      <c r="D407" s="281">
        <f>'приложение 5.2.'!G281</f>
        <v>0</v>
      </c>
    </row>
    <row r="408" spans="1:4" s="109" customFormat="1" hidden="1">
      <c r="A408" s="92" t="s">
        <v>66</v>
      </c>
      <c r="B408" s="99" t="s">
        <v>249</v>
      </c>
      <c r="C408" s="93" t="s">
        <v>64</v>
      </c>
      <c r="D408" s="281">
        <f>'приложение 5.2.'!G282</f>
        <v>0</v>
      </c>
    </row>
    <row r="409" spans="1:4" s="109" customFormat="1" ht="25.5" hidden="1">
      <c r="A409" s="92" t="s">
        <v>200</v>
      </c>
      <c r="B409" s="99" t="s">
        <v>246</v>
      </c>
      <c r="C409" s="93"/>
      <c r="D409" s="281">
        <f>D410</f>
        <v>0</v>
      </c>
    </row>
    <row r="410" spans="1:4" s="109" customFormat="1" ht="25.5" hidden="1">
      <c r="A410" s="92" t="s">
        <v>88</v>
      </c>
      <c r="B410" s="99" t="s">
        <v>246</v>
      </c>
      <c r="C410" s="93" t="s">
        <v>49</v>
      </c>
      <c r="D410" s="281">
        <f>D411</f>
        <v>0</v>
      </c>
    </row>
    <row r="411" spans="1:4" s="109" customFormat="1" hidden="1">
      <c r="A411" s="92" t="s">
        <v>51</v>
      </c>
      <c r="B411" s="99" t="s">
        <v>246</v>
      </c>
      <c r="C411" s="93" t="s">
        <v>50</v>
      </c>
      <c r="D411" s="281">
        <f>'приложение 5.2.'!G920</f>
        <v>0</v>
      </c>
    </row>
    <row r="412" spans="1:4" s="113" customFormat="1" ht="29.25">
      <c r="A412" s="86" t="s">
        <v>335</v>
      </c>
      <c r="B412" s="87" t="s">
        <v>336</v>
      </c>
      <c r="C412" s="87"/>
      <c r="D412" s="322">
        <f>D413+D449</f>
        <v>2493.4</v>
      </c>
    </row>
    <row r="413" spans="1:4" s="112" customFormat="1" ht="13.5">
      <c r="A413" s="90" t="s">
        <v>339</v>
      </c>
      <c r="B413" s="91" t="s">
        <v>340</v>
      </c>
      <c r="C413" s="91"/>
      <c r="D413" s="321">
        <f>D414+D430</f>
        <v>2493.4</v>
      </c>
    </row>
    <row r="414" spans="1:4" s="109" customFormat="1" hidden="1">
      <c r="A414" s="92" t="s">
        <v>341</v>
      </c>
      <c r="B414" s="93" t="s">
        <v>342</v>
      </c>
      <c r="C414" s="93"/>
      <c r="D414" s="320">
        <f>D415+D418+D421+D424+D427</f>
        <v>0</v>
      </c>
    </row>
    <row r="415" spans="1:4" s="109" customFormat="1" hidden="1">
      <c r="A415" s="1" t="s">
        <v>539</v>
      </c>
      <c r="B415" s="8" t="s">
        <v>595</v>
      </c>
      <c r="C415" s="93"/>
      <c r="D415" s="320">
        <f>D416</f>
        <v>0</v>
      </c>
    </row>
    <row r="416" spans="1:4" s="109" customFormat="1" ht="25.5" hidden="1">
      <c r="A416" s="6" t="s">
        <v>344</v>
      </c>
      <c r="B416" s="8" t="s">
        <v>595</v>
      </c>
      <c r="C416" s="8" t="s">
        <v>77</v>
      </c>
      <c r="D416" s="320">
        <f>D417</f>
        <v>0</v>
      </c>
    </row>
    <row r="417" spans="1:4" s="109" customFormat="1" hidden="1">
      <c r="A417" s="6" t="s">
        <v>35</v>
      </c>
      <c r="B417" s="8" t="s">
        <v>595</v>
      </c>
      <c r="C417" s="8" t="s">
        <v>78</v>
      </c>
      <c r="D417" s="320">
        <f>'приложение 5.2.'!G236</f>
        <v>0</v>
      </c>
    </row>
    <row r="418" spans="1:4" s="109" customFormat="1" ht="58.5" hidden="1" customHeight="1">
      <c r="A418" s="92" t="s">
        <v>475</v>
      </c>
      <c r="B418" s="93" t="s">
        <v>343</v>
      </c>
      <c r="C418" s="93"/>
      <c r="D418" s="320">
        <f>D419</f>
        <v>0</v>
      </c>
    </row>
    <row r="419" spans="1:4" s="109" customFormat="1" ht="25.5" hidden="1">
      <c r="A419" s="92" t="s">
        <v>344</v>
      </c>
      <c r="B419" s="93" t="s">
        <v>343</v>
      </c>
      <c r="C419" s="93" t="s">
        <v>77</v>
      </c>
      <c r="D419" s="320">
        <f>D420</f>
        <v>0</v>
      </c>
    </row>
    <row r="420" spans="1:4" s="109" customFormat="1" hidden="1">
      <c r="A420" s="92" t="s">
        <v>35</v>
      </c>
      <c r="B420" s="93" t="s">
        <v>343</v>
      </c>
      <c r="C420" s="93" t="s">
        <v>78</v>
      </c>
      <c r="D420" s="320">
        <f>'приложение 5.2.'!G239</f>
        <v>0</v>
      </c>
    </row>
    <row r="421" spans="1:4" s="109" customFormat="1" ht="76.5" hidden="1">
      <c r="A421" s="227" t="s">
        <v>615</v>
      </c>
      <c r="B421" s="130" t="s">
        <v>616</v>
      </c>
      <c r="C421" s="130"/>
      <c r="D421" s="320">
        <f>D422</f>
        <v>0</v>
      </c>
    </row>
    <row r="422" spans="1:4" s="109" customFormat="1" ht="25.5" hidden="1">
      <c r="A422" s="205" t="s">
        <v>344</v>
      </c>
      <c r="B422" s="130" t="s">
        <v>616</v>
      </c>
      <c r="C422" s="130" t="s">
        <v>77</v>
      </c>
      <c r="D422" s="320">
        <f>D423</f>
        <v>0</v>
      </c>
    </row>
    <row r="423" spans="1:4" s="109" customFormat="1" hidden="1">
      <c r="A423" s="205" t="s">
        <v>35</v>
      </c>
      <c r="B423" s="130" t="s">
        <v>616</v>
      </c>
      <c r="C423" s="130" t="s">
        <v>78</v>
      </c>
      <c r="D423" s="320">
        <f>'приложение 5.2.'!G243</f>
        <v>0</v>
      </c>
    </row>
    <row r="424" spans="1:4" s="109" customFormat="1" ht="120.75" hidden="1" customHeight="1">
      <c r="A424" s="92" t="s">
        <v>476</v>
      </c>
      <c r="B424" s="93" t="s">
        <v>345</v>
      </c>
      <c r="C424" s="93"/>
      <c r="D424" s="320">
        <f>D425</f>
        <v>0</v>
      </c>
    </row>
    <row r="425" spans="1:4" s="109" customFormat="1" ht="25.5" hidden="1">
      <c r="A425" s="92" t="s">
        <v>344</v>
      </c>
      <c r="B425" s="93" t="s">
        <v>345</v>
      </c>
      <c r="C425" s="93" t="s">
        <v>77</v>
      </c>
      <c r="D425" s="320">
        <f>D426</f>
        <v>0</v>
      </c>
    </row>
    <row r="426" spans="1:4" s="109" customFormat="1" hidden="1">
      <c r="A426" s="92" t="s">
        <v>35</v>
      </c>
      <c r="B426" s="93" t="s">
        <v>345</v>
      </c>
      <c r="C426" s="93" t="s">
        <v>78</v>
      </c>
      <c r="D426" s="320">
        <f>'приложение 5.2.'!G246</f>
        <v>0</v>
      </c>
    </row>
    <row r="427" spans="1:4" s="109" customFormat="1" ht="120.75" hidden="1" customHeight="1">
      <c r="A427" s="92" t="s">
        <v>477</v>
      </c>
      <c r="B427" s="93" t="s">
        <v>346</v>
      </c>
      <c r="C427" s="93"/>
      <c r="D427" s="320">
        <f>D428</f>
        <v>0</v>
      </c>
    </row>
    <row r="428" spans="1:4" s="109" customFormat="1" ht="25.5" hidden="1">
      <c r="A428" s="92" t="s">
        <v>344</v>
      </c>
      <c r="B428" s="93" t="s">
        <v>346</v>
      </c>
      <c r="C428" s="93" t="s">
        <v>77</v>
      </c>
      <c r="D428" s="320">
        <f>D429</f>
        <v>0</v>
      </c>
    </row>
    <row r="429" spans="1:4" s="109" customFormat="1" hidden="1">
      <c r="A429" s="92" t="s">
        <v>35</v>
      </c>
      <c r="B429" s="93" t="s">
        <v>346</v>
      </c>
      <c r="C429" s="93" t="s">
        <v>78</v>
      </c>
      <c r="D429" s="320">
        <f>'приложение 5.2.'!G249</f>
        <v>0</v>
      </c>
    </row>
    <row r="430" spans="1:4" s="109" customFormat="1" ht="25.5">
      <c r="A430" s="92" t="s">
        <v>347</v>
      </c>
      <c r="B430" s="93" t="s">
        <v>348</v>
      </c>
      <c r="C430" s="93"/>
      <c r="D430" s="320">
        <f>D431+D436+D440+D443+D446</f>
        <v>2493.4</v>
      </c>
    </row>
    <row r="431" spans="1:4" s="109" customFormat="1">
      <c r="A431" s="92" t="s">
        <v>217</v>
      </c>
      <c r="B431" s="78" t="s">
        <v>561</v>
      </c>
      <c r="C431" s="78"/>
      <c r="D431" s="320">
        <f>D432+D434</f>
        <v>2493.4</v>
      </c>
    </row>
    <row r="432" spans="1:4" s="109" customFormat="1" ht="25.5">
      <c r="A432" s="92" t="s">
        <v>86</v>
      </c>
      <c r="B432" s="78" t="s">
        <v>561</v>
      </c>
      <c r="C432" s="78" t="s">
        <v>57</v>
      </c>
      <c r="D432" s="320">
        <f>D433</f>
        <v>2493.4</v>
      </c>
    </row>
    <row r="433" spans="1:4" s="109" customFormat="1" ht="25.5">
      <c r="A433" s="73" t="s">
        <v>111</v>
      </c>
      <c r="B433" s="78" t="s">
        <v>561</v>
      </c>
      <c r="C433" s="78" t="s">
        <v>59</v>
      </c>
      <c r="D433" s="320">
        <f>'приложение 5.2.'!G253</f>
        <v>2493.4</v>
      </c>
    </row>
    <row r="434" spans="1:4" s="109" customFormat="1" ht="25.5" hidden="1">
      <c r="A434" s="6" t="s">
        <v>344</v>
      </c>
      <c r="B434" s="8" t="s">
        <v>561</v>
      </c>
      <c r="C434" s="8" t="s">
        <v>77</v>
      </c>
      <c r="D434" s="320">
        <f>D435</f>
        <v>0</v>
      </c>
    </row>
    <row r="435" spans="1:4" s="109" customFormat="1" hidden="1">
      <c r="A435" s="6" t="s">
        <v>35</v>
      </c>
      <c r="B435" s="8" t="s">
        <v>561</v>
      </c>
      <c r="C435" s="8" t="s">
        <v>78</v>
      </c>
      <c r="D435" s="320">
        <f>'приложение 5.2.'!G255</f>
        <v>0</v>
      </c>
    </row>
    <row r="436" spans="1:4" s="109" customFormat="1" ht="54" hidden="1" customHeight="1">
      <c r="A436" s="92" t="s">
        <v>475</v>
      </c>
      <c r="B436" s="93" t="s">
        <v>349</v>
      </c>
      <c r="C436" s="93"/>
      <c r="D436" s="320">
        <f>D437</f>
        <v>0</v>
      </c>
    </row>
    <row r="437" spans="1:4" s="109" customFormat="1" ht="25.5" hidden="1">
      <c r="A437" s="92" t="s">
        <v>86</v>
      </c>
      <c r="B437" s="93" t="s">
        <v>349</v>
      </c>
      <c r="C437" s="93" t="s">
        <v>57</v>
      </c>
      <c r="D437" s="320">
        <f>D438</f>
        <v>0</v>
      </c>
    </row>
    <row r="438" spans="1:4" s="109" customFormat="1" ht="25.5" hidden="1">
      <c r="A438" s="92" t="s">
        <v>111</v>
      </c>
      <c r="B438" s="93" t="s">
        <v>349</v>
      </c>
      <c r="C438" s="93" t="s">
        <v>59</v>
      </c>
      <c r="D438" s="320">
        <f>'приложение 5.2.'!G258</f>
        <v>0</v>
      </c>
    </row>
    <row r="439" spans="1:4" s="109" customFormat="1" hidden="1">
      <c r="A439" s="92" t="s">
        <v>453</v>
      </c>
      <c r="B439" s="93" t="s">
        <v>349</v>
      </c>
      <c r="C439" s="93" t="s">
        <v>59</v>
      </c>
      <c r="D439" s="320">
        <v>0</v>
      </c>
    </row>
    <row r="440" spans="1:4" s="109" customFormat="1" ht="76.5" hidden="1">
      <c r="A440" s="103" t="s">
        <v>615</v>
      </c>
      <c r="B440" s="130" t="s">
        <v>617</v>
      </c>
      <c r="C440" s="130"/>
      <c r="D440" s="320">
        <f>D441</f>
        <v>0</v>
      </c>
    </row>
    <row r="441" spans="1:4" s="109" customFormat="1" ht="25.5" hidden="1">
      <c r="A441" s="92" t="s">
        <v>86</v>
      </c>
      <c r="B441" s="130" t="s">
        <v>617</v>
      </c>
      <c r="C441" s="130" t="s">
        <v>57</v>
      </c>
      <c r="D441" s="320">
        <f>D442</f>
        <v>0</v>
      </c>
    </row>
    <row r="442" spans="1:4" s="109" customFormat="1" ht="25.5" hidden="1">
      <c r="A442" s="100" t="s">
        <v>111</v>
      </c>
      <c r="B442" s="130" t="s">
        <v>617</v>
      </c>
      <c r="C442" s="130" t="s">
        <v>59</v>
      </c>
      <c r="D442" s="320">
        <f>'приложение 5.2.'!G262</f>
        <v>0</v>
      </c>
    </row>
    <row r="443" spans="1:4" s="109" customFormat="1" ht="121.5" hidden="1" customHeight="1">
      <c r="A443" s="92" t="s">
        <v>476</v>
      </c>
      <c r="B443" s="93" t="s">
        <v>350</v>
      </c>
      <c r="C443" s="93"/>
      <c r="D443" s="320">
        <f>D444</f>
        <v>0</v>
      </c>
    </row>
    <row r="444" spans="1:4" s="109" customFormat="1" ht="25.5" hidden="1">
      <c r="A444" s="92" t="s">
        <v>86</v>
      </c>
      <c r="B444" s="93" t="s">
        <v>350</v>
      </c>
      <c r="C444" s="93" t="s">
        <v>57</v>
      </c>
      <c r="D444" s="320">
        <f>D445</f>
        <v>0</v>
      </c>
    </row>
    <row r="445" spans="1:4" s="109" customFormat="1" ht="25.5" hidden="1">
      <c r="A445" s="92" t="s">
        <v>111</v>
      </c>
      <c r="B445" s="93" t="s">
        <v>350</v>
      </c>
      <c r="C445" s="93" t="s">
        <v>59</v>
      </c>
      <c r="D445" s="320">
        <f>'приложение 5.2.'!G265</f>
        <v>0</v>
      </c>
    </row>
    <row r="446" spans="1:4" s="109" customFormat="1" ht="120" hidden="1" customHeight="1">
      <c r="A446" s="92" t="s">
        <v>477</v>
      </c>
      <c r="B446" s="93" t="s">
        <v>351</v>
      </c>
      <c r="C446" s="93"/>
      <c r="D446" s="320">
        <f>D447</f>
        <v>0</v>
      </c>
    </row>
    <row r="447" spans="1:4" s="109" customFormat="1" ht="25.5" hidden="1">
      <c r="A447" s="92" t="s">
        <v>86</v>
      </c>
      <c r="B447" s="93" t="s">
        <v>351</v>
      </c>
      <c r="C447" s="93" t="s">
        <v>57</v>
      </c>
      <c r="D447" s="320">
        <f>D448</f>
        <v>0</v>
      </c>
    </row>
    <row r="448" spans="1:4" s="109" customFormat="1" ht="25.5" hidden="1">
      <c r="A448" s="92" t="s">
        <v>111</v>
      </c>
      <c r="B448" s="93" t="s">
        <v>351</v>
      </c>
      <c r="C448" s="93" t="s">
        <v>59</v>
      </c>
      <c r="D448" s="320">
        <f>'приложение 5.2.'!G268</f>
        <v>0</v>
      </c>
    </row>
    <row r="449" spans="1:4" s="112" customFormat="1" ht="13.5" hidden="1">
      <c r="A449" s="90" t="s">
        <v>337</v>
      </c>
      <c r="B449" s="91" t="s">
        <v>338</v>
      </c>
      <c r="C449" s="91"/>
      <c r="D449" s="321">
        <f>D450</f>
        <v>0</v>
      </c>
    </row>
    <row r="450" spans="1:4" s="109" customFormat="1" hidden="1">
      <c r="A450" s="92" t="s">
        <v>217</v>
      </c>
      <c r="B450" s="93" t="s">
        <v>560</v>
      </c>
      <c r="C450" s="93"/>
      <c r="D450" s="320">
        <f>D451</f>
        <v>0</v>
      </c>
    </row>
    <row r="451" spans="1:4" s="109" customFormat="1" hidden="1">
      <c r="A451" s="92" t="s">
        <v>71</v>
      </c>
      <c r="B451" s="93" t="s">
        <v>560</v>
      </c>
      <c r="C451" s="93" t="s">
        <v>72</v>
      </c>
      <c r="D451" s="320">
        <f>D452</f>
        <v>0</v>
      </c>
    </row>
    <row r="452" spans="1:4" s="109" customFormat="1" ht="25.5" hidden="1">
      <c r="A452" s="92" t="s">
        <v>79</v>
      </c>
      <c r="B452" s="93" t="s">
        <v>560</v>
      </c>
      <c r="C452" s="93" t="s">
        <v>80</v>
      </c>
      <c r="D452" s="320">
        <f>'приложение 5.2.'!G228</f>
        <v>0</v>
      </c>
    </row>
    <row r="453" spans="1:4" s="113" customFormat="1" ht="88.5" customHeight="1">
      <c r="A453" s="115" t="s">
        <v>133</v>
      </c>
      <c r="B453" s="87" t="s">
        <v>289</v>
      </c>
      <c r="C453" s="87"/>
      <c r="D453" s="322">
        <f>D454+D462</f>
        <v>-2431.7000000000003</v>
      </c>
    </row>
    <row r="454" spans="1:4" s="118" customFormat="1" ht="27">
      <c r="A454" s="116" t="s">
        <v>290</v>
      </c>
      <c r="B454" s="117" t="s">
        <v>291</v>
      </c>
      <c r="C454" s="117"/>
      <c r="D454" s="321">
        <f>D455</f>
        <v>44.6</v>
      </c>
    </row>
    <row r="455" spans="1:4" s="113" customFormat="1" ht="15">
      <c r="A455" s="100" t="s">
        <v>124</v>
      </c>
      <c r="B455" s="101" t="s">
        <v>292</v>
      </c>
      <c r="C455" s="101"/>
      <c r="D455" s="320">
        <f>D456+D458+D460</f>
        <v>44.6</v>
      </c>
    </row>
    <row r="456" spans="1:4" s="113" customFormat="1" ht="39.75" hidden="1" customHeight="1">
      <c r="A456" s="100" t="s">
        <v>55</v>
      </c>
      <c r="B456" s="101" t="s">
        <v>292</v>
      </c>
      <c r="C456" s="101" t="s">
        <v>56</v>
      </c>
      <c r="D456" s="320">
        <f>D457</f>
        <v>0</v>
      </c>
    </row>
    <row r="457" spans="1:4" s="113" customFormat="1" ht="15" hidden="1">
      <c r="A457" s="100" t="s">
        <v>104</v>
      </c>
      <c r="B457" s="101" t="s">
        <v>292</v>
      </c>
      <c r="C457" s="101" t="s">
        <v>105</v>
      </c>
      <c r="D457" s="320">
        <f>'приложение 5.2.'!G67</f>
        <v>0</v>
      </c>
    </row>
    <row r="458" spans="1:4" s="113" customFormat="1" ht="26.25">
      <c r="A458" s="92" t="s">
        <v>86</v>
      </c>
      <c r="B458" s="101" t="s">
        <v>292</v>
      </c>
      <c r="C458" s="101" t="s">
        <v>57</v>
      </c>
      <c r="D458" s="320">
        <f>D459</f>
        <v>44.6</v>
      </c>
    </row>
    <row r="459" spans="1:4" s="113" customFormat="1" ht="26.25">
      <c r="A459" s="100" t="s">
        <v>58</v>
      </c>
      <c r="B459" s="101" t="s">
        <v>292</v>
      </c>
      <c r="C459" s="101" t="s">
        <v>59</v>
      </c>
      <c r="D459" s="320">
        <f>'приложение 5.2.'!G69</f>
        <v>44.6</v>
      </c>
    </row>
    <row r="460" spans="1:4" s="109" customFormat="1" hidden="1">
      <c r="A460" s="96" t="s">
        <v>71</v>
      </c>
      <c r="B460" s="93" t="s">
        <v>292</v>
      </c>
      <c r="C460" s="93" t="s">
        <v>72</v>
      </c>
      <c r="D460" s="320">
        <f>D461</f>
        <v>0</v>
      </c>
    </row>
    <row r="461" spans="1:4" s="109" customFormat="1" hidden="1">
      <c r="A461" s="96" t="s">
        <v>73</v>
      </c>
      <c r="B461" s="93" t="s">
        <v>292</v>
      </c>
      <c r="C461" s="93" t="s">
        <v>74</v>
      </c>
      <c r="D461" s="320">
        <f>'приложение 5.2.'!G71</f>
        <v>0</v>
      </c>
    </row>
    <row r="462" spans="1:4" s="112" customFormat="1" ht="27">
      <c r="A462" s="119" t="s">
        <v>296</v>
      </c>
      <c r="B462" s="91" t="s">
        <v>297</v>
      </c>
      <c r="C462" s="91"/>
      <c r="D462" s="321">
        <f>D463</f>
        <v>-2476.3000000000002</v>
      </c>
    </row>
    <row r="463" spans="1:4" s="109" customFormat="1">
      <c r="A463" s="92" t="s">
        <v>273</v>
      </c>
      <c r="B463" s="93" t="s">
        <v>298</v>
      </c>
      <c r="C463" s="93"/>
      <c r="D463" s="320">
        <f>D464+D466+D468</f>
        <v>-2476.3000000000002</v>
      </c>
    </row>
    <row r="464" spans="1:4" s="109" customFormat="1" ht="25.5" hidden="1">
      <c r="A464" s="92" t="s">
        <v>86</v>
      </c>
      <c r="B464" s="101" t="s">
        <v>292</v>
      </c>
      <c r="C464" s="101" t="s">
        <v>57</v>
      </c>
      <c r="D464" s="320">
        <f>D465</f>
        <v>0</v>
      </c>
    </row>
    <row r="465" spans="1:4" s="109" customFormat="1" ht="25.5" hidden="1">
      <c r="A465" s="100" t="s">
        <v>58</v>
      </c>
      <c r="B465" s="101" t="s">
        <v>292</v>
      </c>
      <c r="C465" s="101" t="s">
        <v>59</v>
      </c>
      <c r="D465" s="320">
        <f>'приложение 5.2.'!G75</f>
        <v>0</v>
      </c>
    </row>
    <row r="466" spans="1:4" s="109" customFormat="1">
      <c r="A466" s="92" t="s">
        <v>138</v>
      </c>
      <c r="B466" s="93" t="s">
        <v>298</v>
      </c>
      <c r="C466" s="93" t="s">
        <v>139</v>
      </c>
      <c r="D466" s="320">
        <f>D467</f>
        <v>-2476.3000000000002</v>
      </c>
    </row>
    <row r="467" spans="1:4" s="109" customFormat="1">
      <c r="A467" s="92" t="s">
        <v>299</v>
      </c>
      <c r="B467" s="93" t="s">
        <v>298</v>
      </c>
      <c r="C467" s="93" t="s">
        <v>140</v>
      </c>
      <c r="D467" s="320">
        <f>'приложение 5.2.'!G927</f>
        <v>-2476.3000000000002</v>
      </c>
    </row>
    <row r="468" spans="1:4" s="109" customFormat="1" hidden="1">
      <c r="A468" s="92" t="s">
        <v>71</v>
      </c>
      <c r="B468" s="93" t="s">
        <v>298</v>
      </c>
      <c r="C468" s="93" t="s">
        <v>72</v>
      </c>
      <c r="D468" s="320">
        <f>D469</f>
        <v>0</v>
      </c>
    </row>
    <row r="469" spans="1:4" s="109" customFormat="1" hidden="1">
      <c r="A469" s="92" t="s">
        <v>135</v>
      </c>
      <c r="B469" s="93" t="s">
        <v>298</v>
      </c>
      <c r="C469" s="93" t="s">
        <v>136</v>
      </c>
      <c r="D469" s="320">
        <f>'приложение 5.2.'!G99</f>
        <v>0</v>
      </c>
    </row>
    <row r="470" spans="1:4" s="109" customFormat="1" ht="28.5" customHeight="1">
      <c r="A470" s="86" t="s">
        <v>98</v>
      </c>
      <c r="B470" s="102" t="s">
        <v>250</v>
      </c>
      <c r="C470" s="102"/>
      <c r="D470" s="322">
        <f>D471+D579+D583+D566</f>
        <v>92301.200000000012</v>
      </c>
    </row>
    <row r="471" spans="1:4" s="112" customFormat="1" ht="27">
      <c r="A471" s="90" t="s">
        <v>251</v>
      </c>
      <c r="B471" s="120" t="s">
        <v>252</v>
      </c>
      <c r="C471" s="120"/>
      <c r="D471" s="321">
        <f>D472+D475+D482+D488+D491+D496+D511+D514+D517+D520+D525+D528+D533+D536+D543+D546+D505+D508+D549+D554</f>
        <v>66709.900000000009</v>
      </c>
    </row>
    <row r="472" spans="1:4" s="109" customFormat="1" hidden="1">
      <c r="A472" s="92" t="s">
        <v>123</v>
      </c>
      <c r="B472" s="93" t="s">
        <v>263</v>
      </c>
      <c r="C472" s="93"/>
      <c r="D472" s="320">
        <f>D473</f>
        <v>0</v>
      </c>
    </row>
    <row r="473" spans="1:4" s="109" customFormat="1" ht="40.5" hidden="1" customHeight="1">
      <c r="A473" s="92" t="s">
        <v>55</v>
      </c>
      <c r="B473" s="93" t="s">
        <v>263</v>
      </c>
      <c r="C473" s="93" t="s">
        <v>56</v>
      </c>
      <c r="D473" s="320">
        <f>D474</f>
        <v>0</v>
      </c>
    </row>
    <row r="474" spans="1:4" s="109" customFormat="1" ht="15.75" hidden="1" customHeight="1">
      <c r="A474" s="92" t="s">
        <v>104</v>
      </c>
      <c r="B474" s="93" t="s">
        <v>263</v>
      </c>
      <c r="C474" s="93" t="s">
        <v>105</v>
      </c>
      <c r="D474" s="320">
        <f>'приложение 5.2.'!G55+'приложение 5.2.'!G19</f>
        <v>0</v>
      </c>
    </row>
    <row r="475" spans="1:4" s="109" customFormat="1">
      <c r="A475" s="92" t="s">
        <v>124</v>
      </c>
      <c r="B475" s="99" t="s">
        <v>257</v>
      </c>
      <c r="C475" s="95"/>
      <c r="D475" s="320">
        <f>D476+D478+D480</f>
        <v>-88.299999999998818</v>
      </c>
    </row>
    <row r="476" spans="1:4" s="109" customFormat="1" ht="38.25" customHeight="1">
      <c r="A476" s="92" t="s">
        <v>55</v>
      </c>
      <c r="B476" s="99" t="s">
        <v>257</v>
      </c>
      <c r="C476" s="93" t="s">
        <v>56</v>
      </c>
      <c r="D476" s="320">
        <f>D477</f>
        <v>2244.0000000000014</v>
      </c>
    </row>
    <row r="477" spans="1:4" s="109" customFormat="1">
      <c r="A477" s="92" t="s">
        <v>104</v>
      </c>
      <c r="B477" s="99" t="s">
        <v>257</v>
      </c>
      <c r="C477" s="93" t="s">
        <v>105</v>
      </c>
      <c r="D477" s="320">
        <f>'приложение 5.2.'!G22+'приложение 5.2.'!G33+'приложение 5.2.'!G48+'приложение 5.2.'!G80</f>
        <v>2244.0000000000014</v>
      </c>
    </row>
    <row r="478" spans="1:4" s="109" customFormat="1" ht="25.5">
      <c r="A478" s="92" t="s">
        <v>86</v>
      </c>
      <c r="B478" s="99" t="s">
        <v>257</v>
      </c>
      <c r="C478" s="93" t="s">
        <v>57</v>
      </c>
      <c r="D478" s="320">
        <f>D479</f>
        <v>-2548.3000000000002</v>
      </c>
    </row>
    <row r="479" spans="1:4" s="109" customFormat="1" ht="25.5">
      <c r="A479" s="92" t="s">
        <v>111</v>
      </c>
      <c r="B479" s="99" t="s">
        <v>257</v>
      </c>
      <c r="C479" s="93" t="s">
        <v>59</v>
      </c>
      <c r="D479" s="320">
        <f>'приложение 5.2.'!G24+'приложение 5.2.'!G35+'приложение 5.2.'!G50+'приложение 5.2.'!G82</f>
        <v>-2548.3000000000002</v>
      </c>
    </row>
    <row r="480" spans="1:4" s="109" customFormat="1">
      <c r="A480" s="96" t="s">
        <v>71</v>
      </c>
      <c r="B480" s="99" t="s">
        <v>257</v>
      </c>
      <c r="C480" s="93" t="s">
        <v>72</v>
      </c>
      <c r="D480" s="320">
        <f>D481</f>
        <v>216</v>
      </c>
    </row>
    <row r="481" spans="1:4" s="109" customFormat="1" ht="15" customHeight="1">
      <c r="A481" s="96" t="s">
        <v>73</v>
      </c>
      <c r="B481" s="99" t="s">
        <v>257</v>
      </c>
      <c r="C481" s="93" t="s">
        <v>74</v>
      </c>
      <c r="D481" s="320">
        <f>'приложение 5.2.'!G36+'приложение 5.2.'!G52</f>
        <v>216</v>
      </c>
    </row>
    <row r="482" spans="1:4" s="109" customFormat="1" hidden="1">
      <c r="A482" s="94" t="s">
        <v>262</v>
      </c>
      <c r="B482" s="99" t="s">
        <v>256</v>
      </c>
      <c r="C482" s="99"/>
      <c r="D482" s="320">
        <f>D483</f>
        <v>0</v>
      </c>
    </row>
    <row r="483" spans="1:4" s="109" customFormat="1" ht="39" hidden="1" customHeight="1">
      <c r="A483" s="92" t="s">
        <v>55</v>
      </c>
      <c r="B483" s="99" t="s">
        <v>256</v>
      </c>
      <c r="C483" s="99" t="s">
        <v>56</v>
      </c>
      <c r="D483" s="320">
        <f>D484</f>
        <v>0</v>
      </c>
    </row>
    <row r="484" spans="1:4" s="109" customFormat="1" hidden="1">
      <c r="A484" s="92" t="s">
        <v>104</v>
      </c>
      <c r="B484" s="99" t="s">
        <v>256</v>
      </c>
      <c r="C484" s="99" t="s">
        <v>105</v>
      </c>
      <c r="D484" s="320">
        <f>'приложение 5.2.'!G27+'приложение 5.2.'!G42+'приложение 5.2.'!G39</f>
        <v>0</v>
      </c>
    </row>
    <row r="485" spans="1:4" s="109" customFormat="1" hidden="1">
      <c r="A485" s="73" t="s">
        <v>112</v>
      </c>
      <c r="B485" s="74" t="s">
        <v>258</v>
      </c>
      <c r="C485" s="74"/>
      <c r="D485" s="323">
        <f>D486</f>
        <v>0</v>
      </c>
    </row>
    <row r="486" spans="1:4" s="109" customFormat="1" ht="38.25" hidden="1" customHeight="1">
      <c r="A486" s="73" t="s">
        <v>55</v>
      </c>
      <c r="B486" s="74" t="s">
        <v>258</v>
      </c>
      <c r="C486" s="74" t="s">
        <v>56</v>
      </c>
      <c r="D486" s="323">
        <f>D487</f>
        <v>0</v>
      </c>
    </row>
    <row r="487" spans="1:4" s="109" customFormat="1" ht="17.25" hidden="1" customHeight="1">
      <c r="A487" s="73" t="s">
        <v>104</v>
      </c>
      <c r="B487" s="74" t="s">
        <v>258</v>
      </c>
      <c r="C487" s="74" t="s">
        <v>105</v>
      </c>
      <c r="D487" s="323">
        <v>0</v>
      </c>
    </row>
    <row r="488" spans="1:4" s="109" customFormat="1" ht="25.5" hidden="1">
      <c r="A488" s="92" t="s">
        <v>115</v>
      </c>
      <c r="B488" s="93" t="s">
        <v>259</v>
      </c>
      <c r="C488" s="93"/>
      <c r="D488" s="320">
        <f>D489</f>
        <v>0</v>
      </c>
    </row>
    <row r="489" spans="1:4" s="109" customFormat="1" ht="41.25" hidden="1" customHeight="1">
      <c r="A489" s="92" t="s">
        <v>55</v>
      </c>
      <c r="B489" s="93" t="s">
        <v>259</v>
      </c>
      <c r="C489" s="93" t="s">
        <v>56</v>
      </c>
      <c r="D489" s="320">
        <f>D490</f>
        <v>0</v>
      </c>
    </row>
    <row r="490" spans="1:4" s="109" customFormat="1" hidden="1">
      <c r="A490" s="92" t="s">
        <v>104</v>
      </c>
      <c r="B490" s="93" t="s">
        <v>259</v>
      </c>
      <c r="C490" s="93" t="s">
        <v>105</v>
      </c>
      <c r="D490" s="320">
        <f>'приложение 5.2.'!G87</f>
        <v>0</v>
      </c>
    </row>
    <row r="491" spans="1:4" s="109" customFormat="1" hidden="1">
      <c r="A491" s="92" t="s">
        <v>273</v>
      </c>
      <c r="B491" s="93" t="s">
        <v>274</v>
      </c>
      <c r="C491" s="95"/>
      <c r="D491" s="320">
        <f>D492</f>
        <v>0</v>
      </c>
    </row>
    <row r="492" spans="1:4" s="109" customFormat="1" ht="25.5" hidden="1">
      <c r="A492" s="92" t="s">
        <v>86</v>
      </c>
      <c r="B492" s="93" t="s">
        <v>274</v>
      </c>
      <c r="C492" s="93" t="s">
        <v>57</v>
      </c>
      <c r="D492" s="320">
        <f>D493</f>
        <v>0</v>
      </c>
    </row>
    <row r="493" spans="1:4" s="109" customFormat="1" ht="25.5" hidden="1">
      <c r="A493" s="92" t="s">
        <v>111</v>
      </c>
      <c r="B493" s="93" t="s">
        <v>274</v>
      </c>
      <c r="C493" s="93" t="s">
        <v>59</v>
      </c>
      <c r="D493" s="320">
        <f>'приложение 5.2.'!G93+'приложение 5.2.'!G117</f>
        <v>0</v>
      </c>
    </row>
    <row r="494" spans="1:4" s="109" customFormat="1" hidden="1">
      <c r="A494" s="92" t="s">
        <v>146</v>
      </c>
      <c r="B494" s="93" t="s">
        <v>274</v>
      </c>
      <c r="C494" s="93" t="s">
        <v>147</v>
      </c>
      <c r="D494" s="320">
        <f>D495</f>
        <v>0</v>
      </c>
    </row>
    <row r="495" spans="1:4" s="109" customFormat="1" ht="25.5" hidden="1">
      <c r="A495" s="92" t="s">
        <v>148</v>
      </c>
      <c r="B495" s="93" t="s">
        <v>274</v>
      </c>
      <c r="C495" s="93" t="s">
        <v>149</v>
      </c>
      <c r="D495" s="320">
        <f>'приложение 5.2.'!G818</f>
        <v>0</v>
      </c>
    </row>
    <row r="496" spans="1:4" s="109" customFormat="1" ht="25.5">
      <c r="A496" s="92" t="s">
        <v>200</v>
      </c>
      <c r="B496" s="99" t="s">
        <v>364</v>
      </c>
      <c r="C496" s="93"/>
      <c r="D496" s="320">
        <f>D497+D499+D501+D503</f>
        <v>-9617.7000000000007</v>
      </c>
    </row>
    <row r="497" spans="1:4" s="109" customFormat="1" ht="38.25" customHeight="1">
      <c r="A497" s="92" t="s">
        <v>55</v>
      </c>
      <c r="B497" s="93" t="s">
        <v>364</v>
      </c>
      <c r="C497" s="93" t="s">
        <v>56</v>
      </c>
      <c r="D497" s="320">
        <f>D498</f>
        <v>0</v>
      </c>
    </row>
    <row r="498" spans="1:4" s="109" customFormat="1">
      <c r="A498" s="92" t="s">
        <v>67</v>
      </c>
      <c r="B498" s="93" t="s">
        <v>364</v>
      </c>
      <c r="C498" s="93" t="s">
        <v>68</v>
      </c>
      <c r="D498" s="320">
        <f>'приложение 5.2.'!G501</f>
        <v>0</v>
      </c>
    </row>
    <row r="499" spans="1:4" s="109" customFormat="1" ht="25.5">
      <c r="A499" s="92" t="s">
        <v>86</v>
      </c>
      <c r="B499" s="93" t="s">
        <v>364</v>
      </c>
      <c r="C499" s="93" t="s">
        <v>57</v>
      </c>
      <c r="D499" s="320">
        <f>D500</f>
        <v>-117.2</v>
      </c>
    </row>
    <row r="500" spans="1:4" s="109" customFormat="1" ht="25.5">
      <c r="A500" s="92" t="s">
        <v>111</v>
      </c>
      <c r="B500" s="93" t="s">
        <v>364</v>
      </c>
      <c r="C500" s="93" t="s">
        <v>59</v>
      </c>
      <c r="D500" s="320">
        <f>'приложение 5.2.'!G503</f>
        <v>-117.2</v>
      </c>
    </row>
    <row r="501" spans="1:4" s="109" customFormat="1" ht="25.5">
      <c r="A501" s="92" t="s">
        <v>88</v>
      </c>
      <c r="B501" s="99" t="s">
        <v>364</v>
      </c>
      <c r="C501" s="93" t="s">
        <v>49</v>
      </c>
      <c r="D501" s="320">
        <f>D502</f>
        <v>-9500.5</v>
      </c>
    </row>
    <row r="502" spans="1:4" s="109" customFormat="1">
      <c r="A502" s="92" t="s">
        <v>66</v>
      </c>
      <c r="B502" s="99" t="s">
        <v>364</v>
      </c>
      <c r="C502" s="93" t="s">
        <v>64</v>
      </c>
      <c r="D502" s="320">
        <f>'приложение 5.2.'!G311</f>
        <v>-9500.5</v>
      </c>
    </row>
    <row r="503" spans="1:4" s="109" customFormat="1" hidden="1">
      <c r="A503" s="96" t="s">
        <v>71</v>
      </c>
      <c r="B503" s="93" t="s">
        <v>364</v>
      </c>
      <c r="C503" s="93" t="s">
        <v>72</v>
      </c>
      <c r="D503" s="320">
        <f>D504</f>
        <v>0</v>
      </c>
    </row>
    <row r="504" spans="1:4" s="109" customFormat="1" hidden="1">
      <c r="A504" s="96" t="s">
        <v>73</v>
      </c>
      <c r="B504" s="93" t="s">
        <v>364</v>
      </c>
      <c r="C504" s="93" t="s">
        <v>74</v>
      </c>
      <c r="D504" s="320">
        <f>'приложение 5.2.'!G505</f>
        <v>0</v>
      </c>
    </row>
    <row r="505" spans="1:4" s="109" customFormat="1" ht="76.5" hidden="1">
      <c r="A505" s="19" t="s">
        <v>642</v>
      </c>
      <c r="B505" s="3" t="s">
        <v>643</v>
      </c>
      <c r="C505" s="2"/>
      <c r="D505" s="320">
        <f>D506</f>
        <v>0</v>
      </c>
    </row>
    <row r="506" spans="1:4" s="109" customFormat="1" ht="25.5" hidden="1">
      <c r="A506" s="6" t="s">
        <v>88</v>
      </c>
      <c r="B506" s="3" t="s">
        <v>643</v>
      </c>
      <c r="C506" s="8" t="s">
        <v>49</v>
      </c>
      <c r="D506" s="320">
        <f>D507</f>
        <v>0</v>
      </c>
    </row>
    <row r="507" spans="1:4" s="109" customFormat="1" hidden="1">
      <c r="A507" s="6" t="s">
        <v>66</v>
      </c>
      <c r="B507" s="3" t="s">
        <v>643</v>
      </c>
      <c r="C507" s="8" t="s">
        <v>64</v>
      </c>
      <c r="D507" s="320">
        <f>'приложение 5.2.'!G314</f>
        <v>0</v>
      </c>
    </row>
    <row r="508" spans="1:4" s="109" customFormat="1" ht="89.25" hidden="1">
      <c r="A508" s="19" t="s">
        <v>644</v>
      </c>
      <c r="B508" s="3" t="s">
        <v>645</v>
      </c>
      <c r="C508" s="2"/>
      <c r="D508" s="320">
        <f>D509</f>
        <v>0</v>
      </c>
    </row>
    <row r="509" spans="1:4" s="109" customFormat="1" ht="25.5" hidden="1">
      <c r="A509" s="6" t="s">
        <v>88</v>
      </c>
      <c r="B509" s="3" t="s">
        <v>645</v>
      </c>
      <c r="C509" s="8" t="s">
        <v>49</v>
      </c>
      <c r="D509" s="320">
        <f>D510</f>
        <v>0</v>
      </c>
    </row>
    <row r="510" spans="1:4" s="109" customFormat="1" hidden="1">
      <c r="A510" s="6" t="s">
        <v>66</v>
      </c>
      <c r="B510" s="3" t="s">
        <v>645</v>
      </c>
      <c r="C510" s="8" t="s">
        <v>64</v>
      </c>
      <c r="D510" s="320">
        <f>'приложение 5.2.'!G317</f>
        <v>0</v>
      </c>
    </row>
    <row r="511" spans="1:4" s="109" customFormat="1" ht="88.5" customHeight="1">
      <c r="A511" s="145" t="s">
        <v>587</v>
      </c>
      <c r="B511" s="3" t="s">
        <v>586</v>
      </c>
      <c r="C511" s="2"/>
      <c r="D511" s="320">
        <f>D512</f>
        <v>-12078.1</v>
      </c>
    </row>
    <row r="512" spans="1:4" s="109" customFormat="1" ht="25.5">
      <c r="A512" s="6" t="s">
        <v>88</v>
      </c>
      <c r="B512" s="3" t="s">
        <v>586</v>
      </c>
      <c r="C512" s="8" t="s">
        <v>49</v>
      </c>
      <c r="D512" s="320">
        <f>D513</f>
        <v>-12078.1</v>
      </c>
    </row>
    <row r="513" spans="1:4" s="109" customFormat="1">
      <c r="A513" s="6" t="s">
        <v>66</v>
      </c>
      <c r="B513" s="3" t="s">
        <v>586</v>
      </c>
      <c r="C513" s="8" t="s">
        <v>64</v>
      </c>
      <c r="D513" s="320">
        <f>'приложение 5.2.'!G320</f>
        <v>-12078.1</v>
      </c>
    </row>
    <row r="514" spans="1:4" s="109" customFormat="1" ht="129.75" hidden="1" customHeight="1">
      <c r="A514" s="103" t="s">
        <v>461</v>
      </c>
      <c r="B514" s="101" t="s">
        <v>536</v>
      </c>
      <c r="C514" s="101"/>
      <c r="D514" s="320">
        <f>D515</f>
        <v>0</v>
      </c>
    </row>
    <row r="515" spans="1:4" s="109" customFormat="1" ht="25.5" hidden="1">
      <c r="A515" s="92" t="s">
        <v>86</v>
      </c>
      <c r="B515" s="101" t="s">
        <v>536</v>
      </c>
      <c r="C515" s="101" t="s">
        <v>57</v>
      </c>
      <c r="D515" s="320">
        <f>D516</f>
        <v>0</v>
      </c>
    </row>
    <row r="516" spans="1:4" s="109" customFormat="1" ht="25.5" hidden="1">
      <c r="A516" s="100" t="s">
        <v>111</v>
      </c>
      <c r="B516" s="101" t="s">
        <v>536</v>
      </c>
      <c r="C516" s="101" t="s">
        <v>59</v>
      </c>
      <c r="D516" s="320">
        <f>'приложение 5.2.'!G61</f>
        <v>0</v>
      </c>
    </row>
    <row r="517" spans="1:4" s="109" customFormat="1" ht="169.5" hidden="1" customHeight="1">
      <c r="A517" s="103" t="s">
        <v>467</v>
      </c>
      <c r="B517" s="123" t="s">
        <v>462</v>
      </c>
      <c r="C517" s="124"/>
      <c r="D517" s="320">
        <f>D518</f>
        <v>0</v>
      </c>
    </row>
    <row r="518" spans="1:4" s="109" customFormat="1" ht="43.5" hidden="1" customHeight="1">
      <c r="A518" s="100" t="s">
        <v>55</v>
      </c>
      <c r="B518" s="123" t="s">
        <v>462</v>
      </c>
      <c r="C518" s="101" t="s">
        <v>56</v>
      </c>
      <c r="D518" s="320">
        <f>D519</f>
        <v>0</v>
      </c>
    </row>
    <row r="519" spans="1:4" s="109" customFormat="1" ht="17.25" hidden="1" customHeight="1">
      <c r="A519" s="100" t="s">
        <v>104</v>
      </c>
      <c r="B519" s="123" t="s">
        <v>462</v>
      </c>
      <c r="C519" s="101" t="s">
        <v>105</v>
      </c>
      <c r="D519" s="320">
        <f>'приложение 5.2.'!G132</f>
        <v>0</v>
      </c>
    </row>
    <row r="520" spans="1:4" s="109" customFormat="1" ht="172.5" customHeight="1">
      <c r="A520" s="94" t="s">
        <v>468</v>
      </c>
      <c r="B520" s="99" t="s">
        <v>275</v>
      </c>
      <c r="C520" s="95"/>
      <c r="D520" s="320">
        <f>D521+D523</f>
        <v>0</v>
      </c>
    </row>
    <row r="521" spans="1:4" s="109" customFormat="1" ht="40.5" customHeight="1">
      <c r="A521" s="92" t="s">
        <v>55</v>
      </c>
      <c r="B521" s="99" t="s">
        <v>275</v>
      </c>
      <c r="C521" s="93" t="s">
        <v>56</v>
      </c>
      <c r="D521" s="320">
        <f>D522</f>
        <v>129.1</v>
      </c>
    </row>
    <row r="522" spans="1:4" s="109" customFormat="1">
      <c r="A522" s="92" t="s">
        <v>104</v>
      </c>
      <c r="B522" s="99" t="s">
        <v>275</v>
      </c>
      <c r="C522" s="93" t="s">
        <v>105</v>
      </c>
      <c r="D522" s="320">
        <f>'приложение 5.2.'!G135</f>
        <v>129.1</v>
      </c>
    </row>
    <row r="523" spans="1:4" s="109" customFormat="1" ht="25.5">
      <c r="A523" s="92" t="s">
        <v>86</v>
      </c>
      <c r="B523" s="99" t="s">
        <v>275</v>
      </c>
      <c r="C523" s="93" t="s">
        <v>57</v>
      </c>
      <c r="D523" s="320">
        <f>D524</f>
        <v>-129.1</v>
      </c>
    </row>
    <row r="524" spans="1:4" s="109" customFormat="1" ht="25.5">
      <c r="A524" s="92" t="s">
        <v>111</v>
      </c>
      <c r="B524" s="99" t="s">
        <v>275</v>
      </c>
      <c r="C524" s="93" t="s">
        <v>59</v>
      </c>
      <c r="D524" s="320">
        <f>'приложение 5.2.'!G137</f>
        <v>-129.1</v>
      </c>
    </row>
    <row r="525" spans="1:4" s="109" customFormat="1" ht="76.5" hidden="1">
      <c r="A525" s="92" t="s">
        <v>498</v>
      </c>
      <c r="B525" s="93" t="s">
        <v>442</v>
      </c>
      <c r="C525" s="93"/>
      <c r="D525" s="320">
        <f>D526</f>
        <v>0</v>
      </c>
    </row>
    <row r="526" spans="1:4" s="109" customFormat="1" ht="25.5" hidden="1">
      <c r="A526" s="92" t="s">
        <v>86</v>
      </c>
      <c r="B526" s="93" t="s">
        <v>442</v>
      </c>
      <c r="C526" s="93" t="s">
        <v>57</v>
      </c>
      <c r="D526" s="320">
        <f>D527</f>
        <v>0</v>
      </c>
    </row>
    <row r="527" spans="1:4" s="109" customFormat="1" ht="25.5" hidden="1">
      <c r="A527" s="92" t="s">
        <v>111</v>
      </c>
      <c r="B527" s="93" t="s">
        <v>442</v>
      </c>
      <c r="C527" s="93" t="s">
        <v>59</v>
      </c>
      <c r="D527" s="320">
        <f>'приложение 5.2.'!G798</f>
        <v>0</v>
      </c>
    </row>
    <row r="528" spans="1:4" s="109" customFormat="1" ht="62.25" customHeight="1">
      <c r="A528" s="92" t="s">
        <v>478</v>
      </c>
      <c r="B528" s="99" t="s">
        <v>365</v>
      </c>
      <c r="C528" s="95"/>
      <c r="D528" s="320">
        <f>D529+D531</f>
        <v>0</v>
      </c>
    </row>
    <row r="529" spans="1:4" s="109" customFormat="1" ht="37.5" customHeight="1">
      <c r="A529" s="92" t="s">
        <v>55</v>
      </c>
      <c r="B529" s="99" t="s">
        <v>365</v>
      </c>
      <c r="C529" s="93" t="s">
        <v>56</v>
      </c>
      <c r="D529" s="320">
        <f>D530</f>
        <v>128</v>
      </c>
    </row>
    <row r="530" spans="1:4" s="109" customFormat="1" ht="13.5" customHeight="1">
      <c r="A530" s="92" t="s">
        <v>104</v>
      </c>
      <c r="B530" s="99" t="s">
        <v>365</v>
      </c>
      <c r="C530" s="93" t="s">
        <v>105</v>
      </c>
      <c r="D530" s="320">
        <f>'приложение 5.2.'!G323</f>
        <v>128</v>
      </c>
    </row>
    <row r="531" spans="1:4" s="109" customFormat="1" ht="25.5">
      <c r="A531" s="92" t="s">
        <v>86</v>
      </c>
      <c r="B531" s="99" t="s">
        <v>365</v>
      </c>
      <c r="C531" s="93" t="s">
        <v>57</v>
      </c>
      <c r="D531" s="320">
        <f>D532</f>
        <v>-128</v>
      </c>
    </row>
    <row r="532" spans="1:4" s="109" customFormat="1" ht="25.5">
      <c r="A532" s="92" t="s">
        <v>111</v>
      </c>
      <c r="B532" s="99" t="s">
        <v>365</v>
      </c>
      <c r="C532" s="93" t="s">
        <v>59</v>
      </c>
      <c r="D532" s="320">
        <f>'приложение 5.2.'!G325</f>
        <v>-128</v>
      </c>
    </row>
    <row r="533" spans="1:4" s="109" customFormat="1" hidden="1">
      <c r="A533" s="92" t="s">
        <v>217</v>
      </c>
      <c r="B533" s="93" t="s">
        <v>559</v>
      </c>
      <c r="C533" s="93"/>
      <c r="D533" s="320">
        <f>D534</f>
        <v>0</v>
      </c>
    </row>
    <row r="534" spans="1:4" s="109" customFormat="1" ht="46.5" hidden="1" customHeight="1">
      <c r="A534" s="92" t="s">
        <v>55</v>
      </c>
      <c r="B534" s="93" t="s">
        <v>559</v>
      </c>
      <c r="C534" s="93" t="s">
        <v>56</v>
      </c>
      <c r="D534" s="320">
        <f>D535</f>
        <v>0</v>
      </c>
    </row>
    <row r="535" spans="1:4" s="109" customFormat="1" hidden="1">
      <c r="A535" s="92" t="s">
        <v>67</v>
      </c>
      <c r="B535" s="93" t="s">
        <v>559</v>
      </c>
      <c r="C535" s="93" t="s">
        <v>68</v>
      </c>
      <c r="D535" s="320">
        <f>'приложение 5.2.'!G206</f>
        <v>0</v>
      </c>
    </row>
    <row r="536" spans="1:4" s="109" customFormat="1" ht="49.5" hidden="1" customHeight="1">
      <c r="A536" s="92" t="s">
        <v>473</v>
      </c>
      <c r="B536" s="93" t="s">
        <v>253</v>
      </c>
      <c r="C536" s="95"/>
      <c r="D536" s="320">
        <f>D537+D539+D541</f>
        <v>0</v>
      </c>
    </row>
    <row r="537" spans="1:4" s="109" customFormat="1" ht="39" hidden="1" customHeight="1">
      <c r="A537" s="92" t="s">
        <v>55</v>
      </c>
      <c r="B537" s="93" t="s">
        <v>253</v>
      </c>
      <c r="C537" s="93" t="s">
        <v>56</v>
      </c>
      <c r="D537" s="320">
        <f>D538</f>
        <v>0</v>
      </c>
    </row>
    <row r="538" spans="1:4" s="109" customFormat="1" hidden="1">
      <c r="A538" s="92" t="s">
        <v>67</v>
      </c>
      <c r="B538" s="93" t="s">
        <v>253</v>
      </c>
      <c r="C538" s="93" t="s">
        <v>68</v>
      </c>
      <c r="D538" s="320">
        <f>'приложение 5.2.'!G196</f>
        <v>0</v>
      </c>
    </row>
    <row r="539" spans="1:4" s="109" customFormat="1" ht="18.75" hidden="1" customHeight="1">
      <c r="A539" s="92" t="s">
        <v>86</v>
      </c>
      <c r="B539" s="93" t="s">
        <v>253</v>
      </c>
      <c r="C539" s="93" t="s">
        <v>57</v>
      </c>
      <c r="D539" s="320">
        <f>D540</f>
        <v>0</v>
      </c>
    </row>
    <row r="540" spans="1:4" s="109" customFormat="1" ht="25.5" hidden="1">
      <c r="A540" s="92" t="s">
        <v>111</v>
      </c>
      <c r="B540" s="93" t="s">
        <v>253</v>
      </c>
      <c r="C540" s="93" t="s">
        <v>59</v>
      </c>
      <c r="D540" s="320">
        <f>'приложение 5.2.'!G198</f>
        <v>0</v>
      </c>
    </row>
    <row r="541" spans="1:4" s="109" customFormat="1" ht="25.5" hidden="1">
      <c r="A541" s="92" t="s">
        <v>247</v>
      </c>
      <c r="B541" s="93" t="s">
        <v>253</v>
      </c>
      <c r="C541" s="93" t="s">
        <v>49</v>
      </c>
      <c r="D541" s="320">
        <f>D542</f>
        <v>0</v>
      </c>
    </row>
    <row r="542" spans="1:4" s="109" customFormat="1" hidden="1">
      <c r="A542" s="92" t="s">
        <v>51</v>
      </c>
      <c r="B542" s="93" t="s">
        <v>253</v>
      </c>
      <c r="C542" s="93" t="s">
        <v>50</v>
      </c>
      <c r="D542" s="320">
        <f>'приложение 5.2.'!G200</f>
        <v>0</v>
      </c>
    </row>
    <row r="543" spans="1:4" s="109" customFormat="1" ht="51" hidden="1">
      <c r="A543" s="92" t="s">
        <v>474</v>
      </c>
      <c r="B543" s="93" t="s">
        <v>254</v>
      </c>
      <c r="C543" s="95"/>
      <c r="D543" s="320">
        <f>D544</f>
        <v>0</v>
      </c>
    </row>
    <row r="544" spans="1:4" s="109" customFormat="1" ht="41.25" hidden="1" customHeight="1">
      <c r="A544" s="92" t="s">
        <v>55</v>
      </c>
      <c r="B544" s="93" t="s">
        <v>254</v>
      </c>
      <c r="C544" s="93" t="s">
        <v>56</v>
      </c>
      <c r="D544" s="320">
        <f>D545</f>
        <v>0</v>
      </c>
    </row>
    <row r="545" spans="1:4" s="109" customFormat="1" hidden="1">
      <c r="A545" s="92" t="s">
        <v>67</v>
      </c>
      <c r="B545" s="93" t="s">
        <v>254</v>
      </c>
      <c r="C545" s="93" t="s">
        <v>68</v>
      </c>
      <c r="D545" s="320">
        <f>'приложение 5.2.'!G203</f>
        <v>0</v>
      </c>
    </row>
    <row r="546" spans="1:4" s="109" customFormat="1" ht="140.25" hidden="1">
      <c r="A546" s="77" t="s">
        <v>491</v>
      </c>
      <c r="B546" s="78" t="s">
        <v>525</v>
      </c>
      <c r="C546" s="78"/>
      <c r="D546" s="320">
        <f>D547</f>
        <v>0</v>
      </c>
    </row>
    <row r="547" spans="1:4" s="109" customFormat="1" ht="51" hidden="1">
      <c r="A547" s="73" t="s">
        <v>55</v>
      </c>
      <c r="B547" s="78" t="s">
        <v>525</v>
      </c>
      <c r="C547" s="70" t="s">
        <v>56</v>
      </c>
      <c r="D547" s="320">
        <f>D548</f>
        <v>0</v>
      </c>
    </row>
    <row r="548" spans="1:4" s="109" customFormat="1" hidden="1">
      <c r="A548" s="73" t="s">
        <v>104</v>
      </c>
      <c r="B548" s="78" t="s">
        <v>525</v>
      </c>
      <c r="C548" s="70" t="s">
        <v>105</v>
      </c>
      <c r="D548" s="320">
        <f>'приложение 5.2.'!G508</f>
        <v>0</v>
      </c>
    </row>
    <row r="549" spans="1:4" s="109" customFormat="1" ht="76.5">
      <c r="A549" s="205" t="s">
        <v>503</v>
      </c>
      <c r="B549" s="130" t="s">
        <v>647</v>
      </c>
      <c r="C549" s="130"/>
      <c r="D549" s="320">
        <f>D550+D552</f>
        <v>73879.600000000006</v>
      </c>
    </row>
    <row r="550" spans="1:4" s="109" customFormat="1" ht="25.5">
      <c r="A550" s="100" t="s">
        <v>86</v>
      </c>
      <c r="B550" s="130" t="s">
        <v>647</v>
      </c>
      <c r="C550" s="101" t="s">
        <v>57</v>
      </c>
      <c r="D550" s="320">
        <f>D551</f>
        <v>72024.600000000006</v>
      </c>
    </row>
    <row r="551" spans="1:4" s="109" customFormat="1" ht="25.5">
      <c r="A551" s="100" t="s">
        <v>111</v>
      </c>
      <c r="B551" s="130" t="s">
        <v>647</v>
      </c>
      <c r="C551" s="101" t="s">
        <v>59</v>
      </c>
      <c r="D551" s="320">
        <f>'приложение 5.2.'!G864</f>
        <v>72024.600000000006</v>
      </c>
    </row>
    <row r="552" spans="1:4" s="109" customFormat="1">
      <c r="A552" s="205" t="s">
        <v>146</v>
      </c>
      <c r="B552" s="130" t="s">
        <v>647</v>
      </c>
      <c r="C552" s="130" t="s">
        <v>147</v>
      </c>
      <c r="D552" s="320">
        <f>D553</f>
        <v>1855</v>
      </c>
    </row>
    <row r="553" spans="1:4" s="109" customFormat="1">
      <c r="A553" s="205" t="s">
        <v>163</v>
      </c>
      <c r="B553" s="130" t="s">
        <v>647</v>
      </c>
      <c r="C553" s="130" t="s">
        <v>164</v>
      </c>
      <c r="D553" s="320">
        <f>'приложение 5.2.'!G866</f>
        <v>1855</v>
      </c>
    </row>
    <row r="554" spans="1:4" s="109" customFormat="1" ht="38.25">
      <c r="A554" s="6" t="s">
        <v>504</v>
      </c>
      <c r="B554" s="8" t="s">
        <v>649</v>
      </c>
      <c r="C554" s="8"/>
      <c r="D554" s="320">
        <f>D555+D557+D559+D561</f>
        <v>14614.400000000001</v>
      </c>
    </row>
    <row r="555" spans="1:4" s="109" customFormat="1" ht="51">
      <c r="A555" s="1" t="s">
        <v>55</v>
      </c>
      <c r="B555" s="8" t="s">
        <v>650</v>
      </c>
      <c r="C555" s="2" t="s">
        <v>56</v>
      </c>
      <c r="D555" s="320">
        <f>D556</f>
        <v>12855.900000000001</v>
      </c>
    </row>
    <row r="556" spans="1:4" s="109" customFormat="1">
      <c r="A556" s="1" t="s">
        <v>104</v>
      </c>
      <c r="B556" s="8" t="s">
        <v>650</v>
      </c>
      <c r="C556" s="2" t="s">
        <v>105</v>
      </c>
      <c r="D556" s="320">
        <f>'приложение 5.2.'!G890</f>
        <v>12855.900000000001</v>
      </c>
    </row>
    <row r="557" spans="1:4" s="109" customFormat="1" ht="25.5">
      <c r="A557" s="1" t="s">
        <v>653</v>
      </c>
      <c r="B557" s="8" t="s">
        <v>650</v>
      </c>
      <c r="C557" s="2" t="s">
        <v>57</v>
      </c>
      <c r="D557" s="320">
        <f>D558</f>
        <v>1643.7</v>
      </c>
    </row>
    <row r="558" spans="1:4" s="109" customFormat="1" ht="25.5">
      <c r="A558" s="1" t="s">
        <v>111</v>
      </c>
      <c r="B558" s="8" t="s">
        <v>650</v>
      </c>
      <c r="C558" s="2" t="s">
        <v>59</v>
      </c>
      <c r="D558" s="320">
        <f>'приложение 5.2.'!G892</f>
        <v>1643.7</v>
      </c>
    </row>
    <row r="559" spans="1:4" s="109" customFormat="1">
      <c r="A559" s="16" t="s">
        <v>71</v>
      </c>
      <c r="B559" s="8" t="s">
        <v>650</v>
      </c>
      <c r="C559" s="2" t="s">
        <v>72</v>
      </c>
      <c r="D559" s="320">
        <f>D560</f>
        <v>0.4</v>
      </c>
    </row>
    <row r="560" spans="1:4" s="109" customFormat="1">
      <c r="A560" s="16" t="s">
        <v>73</v>
      </c>
      <c r="B560" s="8" t="s">
        <v>650</v>
      </c>
      <c r="C560" s="2" t="s">
        <v>74</v>
      </c>
      <c r="D560" s="320">
        <f>'приложение 5.2.'!G894</f>
        <v>0.4</v>
      </c>
    </row>
    <row r="561" spans="1:4" s="109" customFormat="1" ht="76.5">
      <c r="A561" s="6" t="s">
        <v>505</v>
      </c>
      <c r="B561" s="15" t="s">
        <v>654</v>
      </c>
      <c r="C561" s="8"/>
      <c r="D561" s="320">
        <f>D562+D564</f>
        <v>114.4</v>
      </c>
    </row>
    <row r="562" spans="1:4" s="109" customFormat="1" ht="51">
      <c r="A562" s="1" t="s">
        <v>55</v>
      </c>
      <c r="B562" s="15" t="s">
        <v>654</v>
      </c>
      <c r="C562" s="2" t="s">
        <v>56</v>
      </c>
      <c r="D562" s="320">
        <f>D563</f>
        <v>99.5</v>
      </c>
    </row>
    <row r="563" spans="1:4" s="109" customFormat="1">
      <c r="A563" s="1" t="s">
        <v>104</v>
      </c>
      <c r="B563" s="15" t="s">
        <v>654</v>
      </c>
      <c r="C563" s="2" t="s">
        <v>105</v>
      </c>
      <c r="D563" s="320">
        <f>'приложение 5.2.'!G897</f>
        <v>99.5</v>
      </c>
    </row>
    <row r="564" spans="1:4" s="109" customFormat="1" ht="25.5">
      <c r="A564" s="1" t="s">
        <v>653</v>
      </c>
      <c r="B564" s="15" t="s">
        <v>654</v>
      </c>
      <c r="C564" s="2" t="s">
        <v>57</v>
      </c>
      <c r="D564" s="320">
        <f>D565</f>
        <v>14.9</v>
      </c>
    </row>
    <row r="565" spans="1:4" s="109" customFormat="1" ht="25.5">
      <c r="A565" s="1" t="s">
        <v>111</v>
      </c>
      <c r="B565" s="15" t="s">
        <v>654</v>
      </c>
      <c r="C565" s="2" t="s">
        <v>59</v>
      </c>
      <c r="D565" s="320">
        <f>'приложение 5.2.'!G899</f>
        <v>14.9</v>
      </c>
    </row>
    <row r="566" spans="1:4" s="109" customFormat="1" ht="25.5">
      <c r="A566" s="11" t="s">
        <v>655</v>
      </c>
      <c r="B566" s="14" t="s">
        <v>656</v>
      </c>
      <c r="C566" s="12"/>
      <c r="D566" s="324">
        <f>D567+D570+D573+D576</f>
        <v>26465.200000000001</v>
      </c>
    </row>
    <row r="567" spans="1:4" s="109" customFormat="1" ht="25.5">
      <c r="A567" s="6" t="s">
        <v>200</v>
      </c>
      <c r="B567" s="15" t="s">
        <v>657</v>
      </c>
      <c r="C567" s="8"/>
      <c r="D567" s="320">
        <f>D568</f>
        <v>8957.5</v>
      </c>
    </row>
    <row r="568" spans="1:4" s="109" customFormat="1" ht="25.5">
      <c r="A568" s="6" t="s">
        <v>88</v>
      </c>
      <c r="B568" s="15" t="s">
        <v>657</v>
      </c>
      <c r="C568" s="8" t="s">
        <v>49</v>
      </c>
      <c r="D568" s="320">
        <f>D569</f>
        <v>8957.5</v>
      </c>
    </row>
    <row r="569" spans="1:4" s="109" customFormat="1">
      <c r="A569" s="6" t="s">
        <v>66</v>
      </c>
      <c r="B569" s="15" t="s">
        <v>657</v>
      </c>
      <c r="C569" s="8" t="s">
        <v>64</v>
      </c>
      <c r="D569" s="320">
        <f>'приложение 5.2.'!G329</f>
        <v>8957.5</v>
      </c>
    </row>
    <row r="570" spans="1:4" s="109" customFormat="1" ht="76.5">
      <c r="A570" s="19" t="s">
        <v>642</v>
      </c>
      <c r="B570" s="15" t="s">
        <v>658</v>
      </c>
      <c r="C570" s="8"/>
      <c r="D570" s="320">
        <f>D571</f>
        <v>4886.6000000000004</v>
      </c>
    </row>
    <row r="571" spans="1:4" s="109" customFormat="1" ht="25.5">
      <c r="A571" s="6" t="s">
        <v>88</v>
      </c>
      <c r="B571" s="15" t="s">
        <v>658</v>
      </c>
      <c r="C571" s="8" t="s">
        <v>49</v>
      </c>
      <c r="D571" s="320">
        <f>D572</f>
        <v>4886.6000000000004</v>
      </c>
    </row>
    <row r="572" spans="1:4" s="109" customFormat="1">
      <c r="A572" s="6" t="s">
        <v>66</v>
      </c>
      <c r="B572" s="15" t="s">
        <v>658</v>
      </c>
      <c r="C572" s="8" t="s">
        <v>64</v>
      </c>
      <c r="D572" s="320">
        <f>'приложение 5.2.'!G332</f>
        <v>4886.6000000000004</v>
      </c>
    </row>
    <row r="573" spans="1:4" s="109" customFormat="1" ht="89.25">
      <c r="A573" s="19" t="s">
        <v>644</v>
      </c>
      <c r="B573" s="15" t="s">
        <v>659</v>
      </c>
      <c r="C573" s="8"/>
      <c r="D573" s="320">
        <f>D574</f>
        <v>543</v>
      </c>
    </row>
    <row r="574" spans="1:4" s="109" customFormat="1" ht="25.5">
      <c r="A574" s="6" t="s">
        <v>88</v>
      </c>
      <c r="B574" s="15" t="s">
        <v>659</v>
      </c>
      <c r="C574" s="8" t="s">
        <v>49</v>
      </c>
      <c r="D574" s="320">
        <f>D575</f>
        <v>543</v>
      </c>
    </row>
    <row r="575" spans="1:4" s="109" customFormat="1">
      <c r="A575" s="6" t="s">
        <v>66</v>
      </c>
      <c r="B575" s="15" t="s">
        <v>659</v>
      </c>
      <c r="C575" s="8" t="s">
        <v>64</v>
      </c>
      <c r="D575" s="320">
        <f>'приложение 5.2.'!G335</f>
        <v>543</v>
      </c>
    </row>
    <row r="576" spans="1:4" s="109" customFormat="1" ht="89.25">
      <c r="A576" s="6" t="s">
        <v>587</v>
      </c>
      <c r="B576" s="15" t="s">
        <v>660</v>
      </c>
      <c r="C576" s="8"/>
      <c r="D576" s="320">
        <f>D577</f>
        <v>12078.1</v>
      </c>
    </row>
    <row r="577" spans="1:4" s="109" customFormat="1" ht="25.5">
      <c r="A577" s="6" t="s">
        <v>88</v>
      </c>
      <c r="B577" s="15" t="s">
        <v>660</v>
      </c>
      <c r="C577" s="8" t="s">
        <v>49</v>
      </c>
      <c r="D577" s="320">
        <f>D578</f>
        <v>12078.1</v>
      </c>
    </row>
    <row r="578" spans="1:4" s="109" customFormat="1">
      <c r="A578" s="6" t="s">
        <v>66</v>
      </c>
      <c r="B578" s="15" t="s">
        <v>660</v>
      </c>
      <c r="C578" s="8" t="s">
        <v>64</v>
      </c>
      <c r="D578" s="320">
        <f>'приложение 5.2.'!G338</f>
        <v>12078.1</v>
      </c>
    </row>
    <row r="579" spans="1:4" s="112" customFormat="1" ht="27">
      <c r="A579" s="90" t="s">
        <v>269</v>
      </c>
      <c r="B579" s="91" t="s">
        <v>270</v>
      </c>
      <c r="C579" s="91"/>
      <c r="D579" s="321">
        <f>D580</f>
        <v>392.5</v>
      </c>
    </row>
    <row r="580" spans="1:4" s="109" customFormat="1">
      <c r="A580" s="92" t="s">
        <v>217</v>
      </c>
      <c r="B580" s="93" t="s">
        <v>540</v>
      </c>
      <c r="C580" s="93"/>
      <c r="D580" s="320">
        <f>D581</f>
        <v>392.5</v>
      </c>
    </row>
    <row r="581" spans="1:4" s="109" customFormat="1" ht="25.5">
      <c r="A581" s="92" t="s">
        <v>86</v>
      </c>
      <c r="B581" s="93" t="s">
        <v>540</v>
      </c>
      <c r="C581" s="93" t="s">
        <v>57</v>
      </c>
      <c r="D581" s="320">
        <f>D582</f>
        <v>392.5</v>
      </c>
    </row>
    <row r="582" spans="1:4" s="109" customFormat="1" ht="25.5">
      <c r="A582" s="92" t="s">
        <v>111</v>
      </c>
      <c r="B582" s="93" t="s">
        <v>540</v>
      </c>
      <c r="C582" s="93" t="s">
        <v>59</v>
      </c>
      <c r="D582" s="320">
        <f>'приложение 5.2.'!G121</f>
        <v>392.5</v>
      </c>
    </row>
    <row r="583" spans="1:4" s="112" customFormat="1" ht="27">
      <c r="A583" s="90" t="s">
        <v>271</v>
      </c>
      <c r="B583" s="91" t="s">
        <v>272</v>
      </c>
      <c r="C583" s="91"/>
      <c r="D583" s="321">
        <f>D584</f>
        <v>-1266.4000000000001</v>
      </c>
    </row>
    <row r="584" spans="1:4" s="109" customFormat="1">
      <c r="A584" s="92" t="s">
        <v>217</v>
      </c>
      <c r="B584" s="93" t="s">
        <v>553</v>
      </c>
      <c r="C584" s="93"/>
      <c r="D584" s="320">
        <f>D585</f>
        <v>-1266.4000000000001</v>
      </c>
    </row>
    <row r="585" spans="1:4" s="109" customFormat="1" ht="25.5">
      <c r="A585" s="92" t="s">
        <v>86</v>
      </c>
      <c r="B585" s="93" t="s">
        <v>553</v>
      </c>
      <c r="C585" s="93" t="s">
        <v>57</v>
      </c>
      <c r="D585" s="320">
        <f>D586</f>
        <v>-1266.4000000000001</v>
      </c>
    </row>
    <row r="586" spans="1:4" s="109" customFormat="1" ht="25.5">
      <c r="A586" s="92" t="s">
        <v>111</v>
      </c>
      <c r="B586" s="93" t="s">
        <v>553</v>
      </c>
      <c r="C586" s="93" t="s">
        <v>59</v>
      </c>
      <c r="D586" s="320">
        <f>'приложение 5.2.'!G125+'приложение 5.2.'!G401</f>
        <v>-1266.4000000000001</v>
      </c>
    </row>
    <row r="587" spans="1:4" s="113" customFormat="1" ht="43.5">
      <c r="A587" s="86" t="s">
        <v>366</v>
      </c>
      <c r="B587" s="102" t="s">
        <v>367</v>
      </c>
      <c r="C587" s="87"/>
      <c r="D587" s="322">
        <f>D588+D611+D615+D619</f>
        <v>874.9</v>
      </c>
    </row>
    <row r="588" spans="1:4" s="112" customFormat="1" ht="27">
      <c r="A588" s="90" t="s">
        <v>368</v>
      </c>
      <c r="B588" s="120" t="s">
        <v>369</v>
      </c>
      <c r="C588" s="91"/>
      <c r="D588" s="321">
        <f>D589+D596+D599+D602+D605+D608</f>
        <v>-86.100000000000023</v>
      </c>
    </row>
    <row r="589" spans="1:4" s="109" customFormat="1" ht="25.5" hidden="1">
      <c r="A589" s="92" t="s">
        <v>200</v>
      </c>
      <c r="B589" s="99" t="s">
        <v>331</v>
      </c>
      <c r="C589" s="93"/>
      <c r="D589" s="320">
        <f>D590+D592+D594</f>
        <v>0</v>
      </c>
    </row>
    <row r="590" spans="1:4" s="109" customFormat="1" ht="51" hidden="1">
      <c r="A590" s="92" t="s">
        <v>55</v>
      </c>
      <c r="B590" s="99" t="s">
        <v>331</v>
      </c>
      <c r="C590" s="93" t="s">
        <v>56</v>
      </c>
      <c r="D590" s="320">
        <f>D591</f>
        <v>0</v>
      </c>
    </row>
    <row r="591" spans="1:4" s="109" customFormat="1" hidden="1">
      <c r="A591" s="92" t="s">
        <v>67</v>
      </c>
      <c r="B591" s="99" t="s">
        <v>331</v>
      </c>
      <c r="C591" s="93" t="s">
        <v>68</v>
      </c>
      <c r="D591" s="320">
        <f>'приложение 5.2.'!G343</f>
        <v>0</v>
      </c>
    </row>
    <row r="592" spans="1:4" s="109" customFormat="1" ht="25.5" hidden="1">
      <c r="A592" s="92" t="s">
        <v>86</v>
      </c>
      <c r="B592" s="99" t="s">
        <v>331</v>
      </c>
      <c r="C592" s="93" t="s">
        <v>57</v>
      </c>
      <c r="D592" s="320">
        <f>D593</f>
        <v>0</v>
      </c>
    </row>
    <row r="593" spans="1:4" s="109" customFormat="1" ht="25.5" hidden="1">
      <c r="A593" s="92" t="s">
        <v>111</v>
      </c>
      <c r="B593" s="99" t="s">
        <v>331</v>
      </c>
      <c r="C593" s="93" t="s">
        <v>59</v>
      </c>
      <c r="D593" s="320">
        <f>'приложение 5.2.'!G345</f>
        <v>0</v>
      </c>
    </row>
    <row r="594" spans="1:4" s="109" customFormat="1" hidden="1">
      <c r="A594" s="96" t="s">
        <v>71</v>
      </c>
      <c r="B594" s="99" t="s">
        <v>331</v>
      </c>
      <c r="C594" s="93" t="s">
        <v>72</v>
      </c>
      <c r="D594" s="320">
        <f>D595</f>
        <v>0</v>
      </c>
    </row>
    <row r="595" spans="1:4" s="109" customFormat="1" hidden="1">
      <c r="A595" s="96" t="s">
        <v>73</v>
      </c>
      <c r="B595" s="99" t="s">
        <v>331</v>
      </c>
      <c r="C595" s="93" t="s">
        <v>74</v>
      </c>
      <c r="D595" s="320">
        <f>'приложение 5.2.'!G347</f>
        <v>0</v>
      </c>
    </row>
    <row r="596" spans="1:4" s="109" customFormat="1">
      <c r="A596" s="92" t="s">
        <v>217</v>
      </c>
      <c r="B596" s="99" t="s">
        <v>572</v>
      </c>
      <c r="C596" s="93"/>
      <c r="D596" s="320">
        <f>D597</f>
        <v>-86.1</v>
      </c>
    </row>
    <row r="597" spans="1:4" s="109" customFormat="1" ht="25.5">
      <c r="A597" s="92" t="s">
        <v>86</v>
      </c>
      <c r="B597" s="99" t="s">
        <v>572</v>
      </c>
      <c r="C597" s="93" t="s">
        <v>57</v>
      </c>
      <c r="D597" s="320">
        <f>D598</f>
        <v>-86.1</v>
      </c>
    </row>
    <row r="598" spans="1:4" s="109" customFormat="1" ht="25.5">
      <c r="A598" s="92" t="s">
        <v>111</v>
      </c>
      <c r="B598" s="99" t="s">
        <v>572</v>
      </c>
      <c r="C598" s="93" t="s">
        <v>59</v>
      </c>
      <c r="D598" s="320">
        <f>'приложение 5.2.'!G350</f>
        <v>-86.1</v>
      </c>
    </row>
    <row r="599" spans="1:4" s="109" customFormat="1" ht="63.75" hidden="1">
      <c r="A599" s="205" t="s">
        <v>479</v>
      </c>
      <c r="B599" s="130" t="s">
        <v>624</v>
      </c>
      <c r="C599" s="130"/>
      <c r="D599" s="320">
        <f>D600</f>
        <v>-2527.6</v>
      </c>
    </row>
    <row r="600" spans="1:4" s="109" customFormat="1" ht="25.5" hidden="1">
      <c r="A600" s="92" t="s">
        <v>86</v>
      </c>
      <c r="B600" s="130" t="s">
        <v>624</v>
      </c>
      <c r="C600" s="130" t="s">
        <v>57</v>
      </c>
      <c r="D600" s="320">
        <f>D601</f>
        <v>-2527.6</v>
      </c>
    </row>
    <row r="601" spans="1:4" s="109" customFormat="1" ht="25.5" hidden="1">
      <c r="A601" s="100" t="s">
        <v>111</v>
      </c>
      <c r="B601" s="130" t="s">
        <v>624</v>
      </c>
      <c r="C601" s="130" t="s">
        <v>59</v>
      </c>
      <c r="D601" s="320">
        <f>'приложение 5.2.'!G353</f>
        <v>-2527.6</v>
      </c>
    </row>
    <row r="602" spans="1:4" s="109" customFormat="1" ht="76.5" hidden="1">
      <c r="A602" s="205" t="s">
        <v>584</v>
      </c>
      <c r="B602" s="130" t="s">
        <v>625</v>
      </c>
      <c r="C602" s="130"/>
      <c r="D602" s="320">
        <f>D603</f>
        <v>-312.39999999999998</v>
      </c>
    </row>
    <row r="603" spans="1:4" s="109" customFormat="1" ht="25.5" hidden="1">
      <c r="A603" s="92" t="s">
        <v>86</v>
      </c>
      <c r="B603" s="130" t="s">
        <v>625</v>
      </c>
      <c r="C603" s="130" t="s">
        <v>57</v>
      </c>
      <c r="D603" s="320">
        <f>D604</f>
        <v>-312.39999999999998</v>
      </c>
    </row>
    <row r="604" spans="1:4" s="109" customFormat="1" ht="25.5" hidden="1">
      <c r="A604" s="100" t="s">
        <v>111</v>
      </c>
      <c r="B604" s="130" t="s">
        <v>625</v>
      </c>
      <c r="C604" s="130" t="s">
        <v>59</v>
      </c>
      <c r="D604" s="320">
        <f>'приложение 5.2.'!G356</f>
        <v>-312.39999999999998</v>
      </c>
    </row>
    <row r="605" spans="1:4" s="109" customFormat="1" ht="25.5">
      <c r="A605" s="100" t="s">
        <v>671</v>
      </c>
      <c r="B605" s="101" t="s">
        <v>672</v>
      </c>
      <c r="C605" s="101"/>
      <c r="D605" s="320">
        <f>D606</f>
        <v>2527.6</v>
      </c>
    </row>
    <row r="606" spans="1:4" s="109" customFormat="1" ht="25.5">
      <c r="A606" s="100" t="s">
        <v>86</v>
      </c>
      <c r="B606" s="101" t="s">
        <v>672</v>
      </c>
      <c r="C606" s="101" t="s">
        <v>57</v>
      </c>
      <c r="D606" s="320">
        <f>D607</f>
        <v>2527.6</v>
      </c>
    </row>
    <row r="607" spans="1:4" s="109" customFormat="1" ht="25.5">
      <c r="A607" s="100" t="s">
        <v>111</v>
      </c>
      <c r="B607" s="101" t="s">
        <v>672</v>
      </c>
      <c r="C607" s="101" t="s">
        <v>59</v>
      </c>
      <c r="D607" s="320">
        <f>'приложение 5.2.'!G359</f>
        <v>2527.6</v>
      </c>
    </row>
    <row r="608" spans="1:4" s="109" customFormat="1" ht="25.5">
      <c r="A608" s="100" t="s">
        <v>673</v>
      </c>
      <c r="B608" s="101" t="s">
        <v>674</v>
      </c>
      <c r="C608" s="101"/>
      <c r="D608" s="320">
        <f>D609</f>
        <v>312.39999999999998</v>
      </c>
    </row>
    <row r="609" spans="1:4" s="109" customFormat="1" ht="25.5">
      <c r="A609" s="100" t="s">
        <v>86</v>
      </c>
      <c r="B609" s="101" t="s">
        <v>674</v>
      </c>
      <c r="C609" s="101" t="s">
        <v>57</v>
      </c>
      <c r="D609" s="320">
        <f>D610</f>
        <v>312.39999999999998</v>
      </c>
    </row>
    <row r="610" spans="1:4" s="109" customFormat="1" ht="25.5">
      <c r="A610" s="100" t="s">
        <v>111</v>
      </c>
      <c r="B610" s="101" t="s">
        <v>674</v>
      </c>
      <c r="C610" s="101" t="s">
        <v>59</v>
      </c>
      <c r="D610" s="320">
        <f>'приложение 5.2.'!G362</f>
        <v>312.39999999999998</v>
      </c>
    </row>
    <row r="611" spans="1:4" s="112" customFormat="1" ht="13.5">
      <c r="A611" s="90" t="s">
        <v>370</v>
      </c>
      <c r="B611" s="120" t="s">
        <v>371</v>
      </c>
      <c r="C611" s="91"/>
      <c r="D611" s="321">
        <f>D612</f>
        <v>-95</v>
      </c>
    </row>
    <row r="612" spans="1:4" s="109" customFormat="1">
      <c r="A612" s="92" t="s">
        <v>217</v>
      </c>
      <c r="B612" s="99" t="s">
        <v>571</v>
      </c>
      <c r="C612" s="93"/>
      <c r="D612" s="320">
        <f>D613</f>
        <v>-95</v>
      </c>
    </row>
    <row r="613" spans="1:4" s="109" customFormat="1" ht="25.5">
      <c r="A613" s="92" t="s">
        <v>86</v>
      </c>
      <c r="B613" s="99" t="s">
        <v>571</v>
      </c>
      <c r="C613" s="93" t="s">
        <v>57</v>
      </c>
      <c r="D613" s="320">
        <f>D614</f>
        <v>-95</v>
      </c>
    </row>
    <row r="614" spans="1:4" s="109" customFormat="1" ht="25.5">
      <c r="A614" s="92" t="s">
        <v>111</v>
      </c>
      <c r="B614" s="99" t="s">
        <v>571</v>
      </c>
      <c r="C614" s="93" t="s">
        <v>59</v>
      </c>
      <c r="D614" s="320">
        <f>'приложение 5.2.'!G366</f>
        <v>-95</v>
      </c>
    </row>
    <row r="615" spans="1:4" s="112" customFormat="1" ht="27" hidden="1">
      <c r="A615" s="90" t="s">
        <v>372</v>
      </c>
      <c r="B615" s="120" t="s">
        <v>373</v>
      </c>
      <c r="C615" s="91"/>
      <c r="D615" s="321">
        <f>D616</f>
        <v>0</v>
      </c>
    </row>
    <row r="616" spans="1:4" s="109" customFormat="1" hidden="1">
      <c r="A616" s="92" t="s">
        <v>217</v>
      </c>
      <c r="B616" s="99" t="s">
        <v>570</v>
      </c>
      <c r="C616" s="93"/>
      <c r="D616" s="320">
        <f>D617</f>
        <v>0</v>
      </c>
    </row>
    <row r="617" spans="1:4" s="109" customFormat="1" ht="25.5" hidden="1">
      <c r="A617" s="92" t="s">
        <v>86</v>
      </c>
      <c r="B617" s="99" t="s">
        <v>570</v>
      </c>
      <c r="C617" s="93" t="s">
        <v>57</v>
      </c>
      <c r="D617" s="320">
        <f>D618</f>
        <v>0</v>
      </c>
    </row>
    <row r="618" spans="1:4" s="109" customFormat="1" ht="25.5" hidden="1">
      <c r="A618" s="92" t="s">
        <v>111</v>
      </c>
      <c r="B618" s="99" t="s">
        <v>570</v>
      </c>
      <c r="C618" s="93" t="s">
        <v>59</v>
      </c>
      <c r="D618" s="320">
        <f>'приложение 5.2.'!G370</f>
        <v>0</v>
      </c>
    </row>
    <row r="619" spans="1:4" s="112" customFormat="1" ht="13.5">
      <c r="A619" s="90" t="s">
        <v>392</v>
      </c>
      <c r="B619" s="91" t="s">
        <v>393</v>
      </c>
      <c r="C619" s="91"/>
      <c r="D619" s="321">
        <f>D620+D625+D628</f>
        <v>1056</v>
      </c>
    </row>
    <row r="620" spans="1:4" s="109" customFormat="1">
      <c r="A620" s="92" t="s">
        <v>217</v>
      </c>
      <c r="B620" s="93" t="s">
        <v>569</v>
      </c>
      <c r="C620" s="93"/>
      <c r="D620" s="320">
        <f>D621+D623</f>
        <v>1056</v>
      </c>
    </row>
    <row r="621" spans="1:4" s="109" customFormat="1" ht="25.5">
      <c r="A621" s="92" t="s">
        <v>86</v>
      </c>
      <c r="B621" s="93" t="s">
        <v>569</v>
      </c>
      <c r="C621" s="93" t="s">
        <v>57</v>
      </c>
      <c r="D621" s="320">
        <f>D622</f>
        <v>116.3</v>
      </c>
    </row>
    <row r="622" spans="1:4" s="109" customFormat="1" ht="25.5">
      <c r="A622" s="92" t="s">
        <v>111</v>
      </c>
      <c r="B622" s="93" t="s">
        <v>569</v>
      </c>
      <c r="C622" s="93" t="s">
        <v>59</v>
      </c>
      <c r="D622" s="320">
        <f>'приложение 5.2.'!G464</f>
        <v>116.3</v>
      </c>
    </row>
    <row r="623" spans="1:4" s="109" customFormat="1" ht="25.5">
      <c r="A623" s="92" t="s">
        <v>344</v>
      </c>
      <c r="B623" s="93" t="s">
        <v>569</v>
      </c>
      <c r="C623" s="93" t="s">
        <v>77</v>
      </c>
      <c r="D623" s="320">
        <f>D624</f>
        <v>939.7</v>
      </c>
    </row>
    <row r="624" spans="1:4" s="109" customFormat="1">
      <c r="A624" s="92" t="s">
        <v>35</v>
      </c>
      <c r="B624" s="93" t="s">
        <v>569</v>
      </c>
      <c r="C624" s="93" t="s">
        <v>78</v>
      </c>
      <c r="D624" s="320">
        <f>'приложение 5.2.'!G466</f>
        <v>939.7</v>
      </c>
    </row>
    <row r="625" spans="1:4" s="109" customFormat="1" ht="145.5" hidden="1" customHeight="1">
      <c r="A625" s="92" t="s">
        <v>489</v>
      </c>
      <c r="B625" s="93" t="s">
        <v>394</v>
      </c>
      <c r="C625" s="93"/>
      <c r="D625" s="320">
        <f>D626</f>
        <v>0</v>
      </c>
    </row>
    <row r="626" spans="1:4" s="109" customFormat="1" ht="25.5" hidden="1">
      <c r="A626" s="92" t="s">
        <v>344</v>
      </c>
      <c r="B626" s="93" t="s">
        <v>394</v>
      </c>
      <c r="C626" s="93" t="s">
        <v>77</v>
      </c>
      <c r="D626" s="320">
        <f>D627</f>
        <v>0</v>
      </c>
    </row>
    <row r="627" spans="1:4" s="109" customFormat="1" hidden="1">
      <c r="A627" s="92" t="s">
        <v>35</v>
      </c>
      <c r="B627" s="93" t="s">
        <v>394</v>
      </c>
      <c r="C627" s="93" t="s">
        <v>78</v>
      </c>
      <c r="D627" s="320">
        <f>'приложение 5.2.'!G469</f>
        <v>0</v>
      </c>
    </row>
    <row r="628" spans="1:4" s="109" customFormat="1" ht="146.25" hidden="1" customHeight="1">
      <c r="A628" s="92" t="s">
        <v>490</v>
      </c>
      <c r="B628" s="93" t="s">
        <v>395</v>
      </c>
      <c r="C628" s="93"/>
      <c r="D628" s="320">
        <f>D629</f>
        <v>0</v>
      </c>
    </row>
    <row r="629" spans="1:4" s="109" customFormat="1" ht="25.5" hidden="1">
      <c r="A629" s="92" t="s">
        <v>344</v>
      </c>
      <c r="B629" s="93" t="s">
        <v>395</v>
      </c>
      <c r="C629" s="93" t="s">
        <v>77</v>
      </c>
      <c r="D629" s="320">
        <f>D630</f>
        <v>0</v>
      </c>
    </row>
    <row r="630" spans="1:4" s="109" customFormat="1" hidden="1">
      <c r="A630" s="92" t="s">
        <v>35</v>
      </c>
      <c r="B630" s="93" t="s">
        <v>395</v>
      </c>
      <c r="C630" s="93" t="s">
        <v>78</v>
      </c>
      <c r="D630" s="320">
        <f>'приложение 5.2.'!G472</f>
        <v>0</v>
      </c>
    </row>
    <row r="631" spans="1:4" s="113" customFormat="1" ht="29.25" hidden="1">
      <c r="A631" s="86" t="s">
        <v>215</v>
      </c>
      <c r="B631" s="102" t="s">
        <v>216</v>
      </c>
      <c r="C631" s="87"/>
      <c r="D631" s="291">
        <f>D632+D635</f>
        <v>0</v>
      </c>
    </row>
    <row r="632" spans="1:4" s="109" customFormat="1" ht="25.5" hidden="1">
      <c r="A632" s="92" t="s">
        <v>200</v>
      </c>
      <c r="B632" s="99" t="s">
        <v>219</v>
      </c>
      <c r="C632" s="93"/>
      <c r="D632" s="281">
        <f>D633</f>
        <v>0</v>
      </c>
    </row>
    <row r="633" spans="1:4" s="109" customFormat="1" ht="25.5" hidden="1">
      <c r="A633" s="92" t="s">
        <v>88</v>
      </c>
      <c r="B633" s="99" t="s">
        <v>219</v>
      </c>
      <c r="C633" s="93" t="s">
        <v>49</v>
      </c>
      <c r="D633" s="281">
        <f>D634</f>
        <v>0</v>
      </c>
    </row>
    <row r="634" spans="1:4" s="109" customFormat="1" hidden="1">
      <c r="A634" s="92" t="s">
        <v>51</v>
      </c>
      <c r="B634" s="99" t="s">
        <v>219</v>
      </c>
      <c r="C634" s="93" t="s">
        <v>50</v>
      </c>
      <c r="D634" s="281">
        <f>'приложение 5.2.'!G680</f>
        <v>0</v>
      </c>
    </row>
    <row r="635" spans="1:4" s="109" customFormat="1" hidden="1">
      <c r="A635" s="92" t="s">
        <v>217</v>
      </c>
      <c r="B635" s="99" t="s">
        <v>218</v>
      </c>
      <c r="C635" s="93"/>
      <c r="D635" s="281">
        <f>D636+D638</f>
        <v>0</v>
      </c>
    </row>
    <row r="636" spans="1:4" s="109" customFormat="1" ht="25.5" hidden="1">
      <c r="A636" s="92" t="s">
        <v>86</v>
      </c>
      <c r="B636" s="99" t="s">
        <v>218</v>
      </c>
      <c r="C636" s="93" t="s">
        <v>57</v>
      </c>
      <c r="D636" s="281">
        <f>D637</f>
        <v>0</v>
      </c>
    </row>
    <row r="637" spans="1:4" s="109" customFormat="1" ht="25.5" hidden="1">
      <c r="A637" s="92" t="s">
        <v>111</v>
      </c>
      <c r="B637" s="99" t="s">
        <v>218</v>
      </c>
      <c r="C637" s="93" t="s">
        <v>59</v>
      </c>
      <c r="D637" s="281">
        <f>'приложение 5.2.'!G683</f>
        <v>0</v>
      </c>
    </row>
    <row r="638" spans="1:4" s="109" customFormat="1" ht="25.5" hidden="1">
      <c r="A638" s="92" t="s">
        <v>247</v>
      </c>
      <c r="B638" s="99" t="s">
        <v>218</v>
      </c>
      <c r="C638" s="93" t="s">
        <v>49</v>
      </c>
      <c r="D638" s="281">
        <f>D639+D640</f>
        <v>0</v>
      </c>
    </row>
    <row r="639" spans="1:4" s="109" customFormat="1" hidden="1">
      <c r="A639" s="92" t="s">
        <v>51</v>
      </c>
      <c r="B639" s="99" t="s">
        <v>218</v>
      </c>
      <c r="C639" s="93" t="s">
        <v>50</v>
      </c>
      <c r="D639" s="281">
        <f>'приложение 5.2.'!G664+'приложение 5.2.'!G685</f>
        <v>0</v>
      </c>
    </row>
    <row r="640" spans="1:4" s="109" customFormat="1" hidden="1">
      <c r="A640" s="92" t="s">
        <v>66</v>
      </c>
      <c r="B640" s="99" t="s">
        <v>218</v>
      </c>
      <c r="C640" s="93" t="s">
        <v>64</v>
      </c>
      <c r="D640" s="281">
        <f>'приложение 5.2.'!G686</f>
        <v>0</v>
      </c>
    </row>
    <row r="641" spans="1:4" s="113" customFormat="1" ht="43.5">
      <c r="A641" s="86" t="s">
        <v>352</v>
      </c>
      <c r="B641" s="87" t="s">
        <v>353</v>
      </c>
      <c r="C641" s="87"/>
      <c r="D641" s="322">
        <f>D642+D667</f>
        <v>2380.1000000000004</v>
      </c>
    </row>
    <row r="642" spans="1:4" s="112" customFormat="1" ht="40.5">
      <c r="A642" s="90" t="s">
        <v>354</v>
      </c>
      <c r="B642" s="91" t="s">
        <v>355</v>
      </c>
      <c r="C642" s="91"/>
      <c r="D642" s="321">
        <f>D643+D650+D655+D658+D661+D664</f>
        <v>2380.1000000000004</v>
      </c>
    </row>
    <row r="643" spans="1:4" s="109" customFormat="1" ht="25.5" hidden="1">
      <c r="A643" s="96" t="s">
        <v>200</v>
      </c>
      <c r="B643" s="93" t="s">
        <v>398</v>
      </c>
      <c r="C643" s="93"/>
      <c r="D643" s="320">
        <f>D644+D646+D648</f>
        <v>0</v>
      </c>
    </row>
    <row r="644" spans="1:4" s="109" customFormat="1" ht="42" hidden="1" customHeight="1">
      <c r="A644" s="92" t="s">
        <v>55</v>
      </c>
      <c r="B644" s="93" t="s">
        <v>398</v>
      </c>
      <c r="C644" s="93" t="s">
        <v>56</v>
      </c>
      <c r="D644" s="320">
        <f>D645</f>
        <v>0</v>
      </c>
    </row>
    <row r="645" spans="1:4" s="109" customFormat="1" hidden="1">
      <c r="A645" s="92" t="s">
        <v>67</v>
      </c>
      <c r="B645" s="93" t="s">
        <v>398</v>
      </c>
      <c r="C645" s="93" t="s">
        <v>68</v>
      </c>
      <c r="D645" s="320">
        <f>'приложение 5.2.'!G513</f>
        <v>0</v>
      </c>
    </row>
    <row r="646" spans="1:4" s="109" customFormat="1" ht="25.5" hidden="1">
      <c r="A646" s="92" t="s">
        <v>86</v>
      </c>
      <c r="B646" s="93" t="s">
        <v>398</v>
      </c>
      <c r="C646" s="93" t="s">
        <v>57</v>
      </c>
      <c r="D646" s="320">
        <f>D647</f>
        <v>0</v>
      </c>
    </row>
    <row r="647" spans="1:4" s="109" customFormat="1" ht="25.5" hidden="1">
      <c r="A647" s="92" t="s">
        <v>111</v>
      </c>
      <c r="B647" s="93" t="s">
        <v>398</v>
      </c>
      <c r="C647" s="93" t="s">
        <v>59</v>
      </c>
      <c r="D647" s="320">
        <f>'приложение 5.2.'!G515</f>
        <v>0</v>
      </c>
    </row>
    <row r="648" spans="1:4" s="109" customFormat="1" hidden="1">
      <c r="A648" s="96" t="s">
        <v>71</v>
      </c>
      <c r="B648" s="93" t="s">
        <v>398</v>
      </c>
      <c r="C648" s="93" t="s">
        <v>72</v>
      </c>
      <c r="D648" s="320">
        <f>D649</f>
        <v>0</v>
      </c>
    </row>
    <row r="649" spans="1:4" s="109" customFormat="1" hidden="1">
      <c r="A649" s="96" t="s">
        <v>73</v>
      </c>
      <c r="B649" s="93" t="s">
        <v>398</v>
      </c>
      <c r="C649" s="93" t="s">
        <v>74</v>
      </c>
      <c r="D649" s="320">
        <f>'приложение 5.2.'!G517</f>
        <v>0</v>
      </c>
    </row>
    <row r="650" spans="1:4" s="109" customFormat="1">
      <c r="A650" s="92" t="s">
        <v>217</v>
      </c>
      <c r="B650" s="93" t="s">
        <v>562</v>
      </c>
      <c r="C650" s="93"/>
      <c r="D650" s="320">
        <f>D651+D653</f>
        <v>2380.1000000000004</v>
      </c>
    </row>
    <row r="651" spans="1:4" s="109" customFormat="1" ht="25.5">
      <c r="A651" s="92" t="s">
        <v>86</v>
      </c>
      <c r="B651" s="93" t="s">
        <v>562</v>
      </c>
      <c r="C651" s="93" t="s">
        <v>57</v>
      </c>
      <c r="D651" s="320">
        <f>D652</f>
        <v>2380.1000000000004</v>
      </c>
    </row>
    <row r="652" spans="1:4" s="109" customFormat="1" ht="25.5">
      <c r="A652" s="92" t="s">
        <v>111</v>
      </c>
      <c r="B652" s="93" t="s">
        <v>562</v>
      </c>
      <c r="C652" s="93" t="s">
        <v>59</v>
      </c>
      <c r="D652" s="320">
        <f>'приложение 5.2.'!G273+'приложение 5.2.'!G406+'приложение 5.2.'!G477+'приложение 5.2.'!G219</f>
        <v>2380.1000000000004</v>
      </c>
    </row>
    <row r="653" spans="1:4" s="109" customFormat="1" hidden="1">
      <c r="A653" s="100" t="s">
        <v>71</v>
      </c>
      <c r="B653" s="101" t="s">
        <v>562</v>
      </c>
      <c r="C653" s="101" t="s">
        <v>72</v>
      </c>
      <c r="D653" s="320">
        <f>D654</f>
        <v>0</v>
      </c>
    </row>
    <row r="654" spans="1:4" s="109" customFormat="1" ht="38.25" hidden="1">
      <c r="A654" s="100" t="s">
        <v>334</v>
      </c>
      <c r="B654" s="101" t="s">
        <v>562</v>
      </c>
      <c r="C654" s="101" t="s">
        <v>80</v>
      </c>
      <c r="D654" s="320">
        <f>'приложение 5.2.'!H408</f>
        <v>0</v>
      </c>
    </row>
    <row r="655" spans="1:4" s="109" customFormat="1" ht="140.25" hidden="1">
      <c r="A655" s="92" t="s">
        <v>482</v>
      </c>
      <c r="B655" s="93" t="s">
        <v>380</v>
      </c>
      <c r="C655" s="93"/>
      <c r="D655" s="320">
        <f>D656</f>
        <v>0</v>
      </c>
    </row>
    <row r="656" spans="1:4" s="109" customFormat="1" hidden="1">
      <c r="A656" s="92" t="s">
        <v>71</v>
      </c>
      <c r="B656" s="93" t="s">
        <v>380</v>
      </c>
      <c r="C656" s="93" t="s">
        <v>72</v>
      </c>
      <c r="D656" s="320">
        <f>D657</f>
        <v>0</v>
      </c>
    </row>
    <row r="657" spans="1:4" s="109" customFormat="1" ht="38.25" hidden="1">
      <c r="A657" s="92" t="s">
        <v>334</v>
      </c>
      <c r="B657" s="93" t="s">
        <v>380</v>
      </c>
      <c r="C657" s="93" t="s">
        <v>80</v>
      </c>
      <c r="D657" s="320">
        <f>'приложение 5.2.'!G413</f>
        <v>0</v>
      </c>
    </row>
    <row r="658" spans="1:4" s="109" customFormat="1" ht="147" hidden="1" customHeight="1">
      <c r="A658" s="92" t="s">
        <v>483</v>
      </c>
      <c r="B658" s="93" t="s">
        <v>382</v>
      </c>
      <c r="C658" s="93"/>
      <c r="D658" s="320">
        <f>D659</f>
        <v>0</v>
      </c>
    </row>
    <row r="659" spans="1:4" s="109" customFormat="1" hidden="1">
      <c r="A659" s="92" t="s">
        <v>71</v>
      </c>
      <c r="B659" s="93" t="s">
        <v>382</v>
      </c>
      <c r="C659" s="93" t="s">
        <v>72</v>
      </c>
      <c r="D659" s="320">
        <f>D660</f>
        <v>0</v>
      </c>
    </row>
    <row r="660" spans="1:4" s="109" customFormat="1" ht="38.25" hidden="1">
      <c r="A660" s="92" t="s">
        <v>334</v>
      </c>
      <c r="B660" s="93" t="s">
        <v>382</v>
      </c>
      <c r="C660" s="93" t="s">
        <v>80</v>
      </c>
      <c r="D660" s="320">
        <f>'приложение 5.2.'!G418</f>
        <v>0</v>
      </c>
    </row>
    <row r="661" spans="1:4" s="109" customFormat="1" ht="102" hidden="1">
      <c r="A661" s="73" t="s">
        <v>514</v>
      </c>
      <c r="B661" s="70" t="s">
        <v>524</v>
      </c>
      <c r="C661" s="127"/>
      <c r="D661" s="320">
        <f>D662</f>
        <v>0</v>
      </c>
    </row>
    <row r="662" spans="1:4" s="109" customFormat="1" ht="25.5" hidden="1">
      <c r="A662" s="92" t="s">
        <v>86</v>
      </c>
      <c r="B662" s="70" t="s">
        <v>524</v>
      </c>
      <c r="C662" s="127" t="s">
        <v>57</v>
      </c>
      <c r="D662" s="320">
        <f>D663</f>
        <v>0</v>
      </c>
    </row>
    <row r="663" spans="1:4" s="109" customFormat="1" ht="25.5" hidden="1">
      <c r="A663" s="73" t="s">
        <v>111</v>
      </c>
      <c r="B663" s="70" t="s">
        <v>524</v>
      </c>
      <c r="C663" s="127" t="s">
        <v>59</v>
      </c>
      <c r="D663" s="320">
        <f>'приложение 5.2.'!G480+'приложение 5.2.'!G222</f>
        <v>0</v>
      </c>
    </row>
    <row r="664" spans="1:4" s="109" customFormat="1" hidden="1">
      <c r="A664" s="77" t="s">
        <v>396</v>
      </c>
      <c r="B664" s="78" t="s">
        <v>526</v>
      </c>
      <c r="C664" s="78"/>
      <c r="D664" s="320">
        <f>D665</f>
        <v>0</v>
      </c>
    </row>
    <row r="665" spans="1:4" s="109" customFormat="1" ht="25.5" hidden="1">
      <c r="A665" s="92" t="s">
        <v>86</v>
      </c>
      <c r="B665" s="78" t="s">
        <v>526</v>
      </c>
      <c r="C665" s="78" t="s">
        <v>57</v>
      </c>
      <c r="D665" s="320">
        <f>D666</f>
        <v>0</v>
      </c>
    </row>
    <row r="666" spans="1:4" s="109" customFormat="1" ht="25.5" hidden="1">
      <c r="A666" s="77" t="s">
        <v>111</v>
      </c>
      <c r="B666" s="78" t="s">
        <v>526</v>
      </c>
      <c r="C666" s="78" t="s">
        <v>59</v>
      </c>
      <c r="D666" s="320">
        <f>'приложение 5.2.'!G483</f>
        <v>0</v>
      </c>
    </row>
    <row r="667" spans="1:4" s="112" customFormat="1" ht="27" hidden="1">
      <c r="A667" s="121" t="s">
        <v>399</v>
      </c>
      <c r="B667" s="91" t="s">
        <v>400</v>
      </c>
      <c r="C667" s="91"/>
      <c r="D667" s="321">
        <f>D668+D671</f>
        <v>0</v>
      </c>
    </row>
    <row r="668" spans="1:4" s="109" customFormat="1" hidden="1">
      <c r="A668" s="92" t="s">
        <v>217</v>
      </c>
      <c r="B668" s="93" t="s">
        <v>568</v>
      </c>
      <c r="C668" s="93"/>
      <c r="D668" s="320">
        <f>D669</f>
        <v>0</v>
      </c>
    </row>
    <row r="669" spans="1:4" s="109" customFormat="1" ht="25.5" hidden="1">
      <c r="A669" s="92" t="s">
        <v>86</v>
      </c>
      <c r="B669" s="93" t="s">
        <v>568</v>
      </c>
      <c r="C669" s="93" t="s">
        <v>57</v>
      </c>
      <c r="D669" s="320">
        <f>D670</f>
        <v>0</v>
      </c>
    </row>
    <row r="670" spans="1:4" s="109" customFormat="1" ht="25.5" hidden="1">
      <c r="A670" s="92" t="s">
        <v>111</v>
      </c>
      <c r="B670" s="93" t="s">
        <v>568</v>
      </c>
      <c r="C670" s="93" t="s">
        <v>59</v>
      </c>
      <c r="D670" s="320">
        <f>'приложение 5.2.'!G521</f>
        <v>0</v>
      </c>
    </row>
    <row r="671" spans="1:4" s="109" customFormat="1" ht="127.5" hidden="1">
      <c r="A671" s="77" t="s">
        <v>488</v>
      </c>
      <c r="B671" s="78" t="s">
        <v>527</v>
      </c>
      <c r="C671" s="78"/>
      <c r="D671" s="320">
        <f>D672</f>
        <v>0</v>
      </c>
    </row>
    <row r="672" spans="1:4" s="109" customFormat="1" hidden="1">
      <c r="A672" s="77" t="s">
        <v>71</v>
      </c>
      <c r="B672" s="78" t="s">
        <v>527</v>
      </c>
      <c r="C672" s="78" t="s">
        <v>72</v>
      </c>
      <c r="D672" s="320">
        <f>D673</f>
        <v>0</v>
      </c>
    </row>
    <row r="673" spans="1:4" s="109" customFormat="1" ht="38.25" hidden="1">
      <c r="A673" s="77" t="s">
        <v>334</v>
      </c>
      <c r="B673" s="78" t="s">
        <v>527</v>
      </c>
      <c r="C673" s="78" t="s">
        <v>80</v>
      </c>
      <c r="D673" s="320">
        <f>'приложение 5.2.'!G440</f>
        <v>0</v>
      </c>
    </row>
    <row r="674" spans="1:4" s="113" customFormat="1" ht="43.5">
      <c r="A674" s="86" t="s">
        <v>387</v>
      </c>
      <c r="B674" s="87" t="s">
        <v>388</v>
      </c>
      <c r="C674" s="87"/>
      <c r="D674" s="291">
        <f>D680+D686+D689+D675+D683</f>
        <v>-1691.3000000000002</v>
      </c>
    </row>
    <row r="675" spans="1:4" s="113" customFormat="1" ht="15">
      <c r="A675" s="92" t="s">
        <v>217</v>
      </c>
      <c r="B675" s="8" t="s">
        <v>538</v>
      </c>
      <c r="C675" s="78"/>
      <c r="D675" s="281">
        <f>D676+D678</f>
        <v>-1691.3000000000002</v>
      </c>
    </row>
    <row r="676" spans="1:4" s="113" customFormat="1" ht="26.25">
      <c r="A676" s="100" t="s">
        <v>86</v>
      </c>
      <c r="B676" s="8" t="s">
        <v>538</v>
      </c>
      <c r="C676" s="101" t="s">
        <v>57</v>
      </c>
      <c r="D676" s="281">
        <f>D677</f>
        <v>193.1</v>
      </c>
    </row>
    <row r="677" spans="1:4" s="113" customFormat="1" ht="26.25">
      <c r="A677" s="100" t="s">
        <v>111</v>
      </c>
      <c r="B677" s="8" t="s">
        <v>538</v>
      </c>
      <c r="C677" s="101" t="s">
        <v>59</v>
      </c>
      <c r="D677" s="281">
        <f>'приложение 5.2.'!G444</f>
        <v>193.1</v>
      </c>
    </row>
    <row r="678" spans="1:4" s="113" customFormat="1" ht="26.25">
      <c r="A678" s="77" t="s">
        <v>344</v>
      </c>
      <c r="B678" s="8" t="s">
        <v>538</v>
      </c>
      <c r="C678" s="78" t="s">
        <v>77</v>
      </c>
      <c r="D678" s="281">
        <f>D679</f>
        <v>-1884.4</v>
      </c>
    </row>
    <row r="679" spans="1:4" s="113" customFormat="1" ht="15">
      <c r="A679" s="77" t="s">
        <v>35</v>
      </c>
      <c r="B679" s="8" t="s">
        <v>538</v>
      </c>
      <c r="C679" s="78" t="s">
        <v>78</v>
      </c>
      <c r="D679" s="281">
        <f>'приложение 5.2.'!G446</f>
        <v>-1884.4</v>
      </c>
    </row>
    <row r="680" spans="1:4" s="109" customFormat="1" ht="66.75" hidden="1" customHeight="1">
      <c r="A680" s="92" t="s">
        <v>487</v>
      </c>
      <c r="B680" s="93" t="s">
        <v>389</v>
      </c>
      <c r="C680" s="93"/>
      <c r="D680" s="281">
        <f>D681</f>
        <v>0</v>
      </c>
    </row>
    <row r="681" spans="1:4" s="109" customFormat="1" ht="25.5" hidden="1">
      <c r="A681" s="92" t="s">
        <v>344</v>
      </c>
      <c r="B681" s="93" t="s">
        <v>389</v>
      </c>
      <c r="C681" s="93" t="s">
        <v>77</v>
      </c>
      <c r="D681" s="281">
        <f>D682</f>
        <v>0</v>
      </c>
    </row>
    <row r="682" spans="1:4" s="109" customFormat="1" hidden="1">
      <c r="A682" s="92" t="s">
        <v>35</v>
      </c>
      <c r="B682" s="93" t="s">
        <v>389</v>
      </c>
      <c r="C682" s="93" t="s">
        <v>78</v>
      </c>
      <c r="D682" s="281">
        <f>'приложение 5.2.'!G449</f>
        <v>0</v>
      </c>
    </row>
    <row r="683" spans="1:4" s="109" customFormat="1" ht="76.5" hidden="1">
      <c r="A683" s="205" t="s">
        <v>621</v>
      </c>
      <c r="B683" s="130" t="s">
        <v>620</v>
      </c>
      <c r="C683" s="130"/>
      <c r="D683" s="281">
        <f>D684</f>
        <v>0</v>
      </c>
    </row>
    <row r="684" spans="1:4" s="109" customFormat="1" ht="25.5" hidden="1">
      <c r="A684" s="205" t="s">
        <v>344</v>
      </c>
      <c r="B684" s="130" t="s">
        <v>620</v>
      </c>
      <c r="C684" s="130" t="s">
        <v>77</v>
      </c>
      <c r="D684" s="281">
        <f>D685</f>
        <v>0</v>
      </c>
    </row>
    <row r="685" spans="1:4" s="109" customFormat="1" hidden="1">
      <c r="A685" s="205" t="s">
        <v>35</v>
      </c>
      <c r="B685" s="130" t="s">
        <v>620</v>
      </c>
      <c r="C685" s="130" t="s">
        <v>78</v>
      </c>
      <c r="D685" s="281">
        <f>'приложение 5.2.'!G452</f>
        <v>0</v>
      </c>
    </row>
    <row r="686" spans="1:4" s="109" customFormat="1" ht="140.25" hidden="1">
      <c r="A686" s="200" t="s">
        <v>628</v>
      </c>
      <c r="B686" s="93" t="s">
        <v>390</v>
      </c>
      <c r="C686" s="93"/>
      <c r="D686" s="281">
        <f>D687</f>
        <v>0</v>
      </c>
    </row>
    <row r="687" spans="1:4" s="109" customFormat="1" ht="25.5" hidden="1">
      <c r="A687" s="92" t="s">
        <v>344</v>
      </c>
      <c r="B687" s="93" t="s">
        <v>390</v>
      </c>
      <c r="C687" s="93" t="s">
        <v>77</v>
      </c>
      <c r="D687" s="281">
        <f>D688</f>
        <v>0</v>
      </c>
    </row>
    <row r="688" spans="1:4" s="109" customFormat="1" hidden="1">
      <c r="A688" s="92" t="s">
        <v>35</v>
      </c>
      <c r="B688" s="93" t="s">
        <v>390</v>
      </c>
      <c r="C688" s="93" t="s">
        <v>78</v>
      </c>
      <c r="D688" s="281">
        <f>'приложение 5.2.'!G455</f>
        <v>0</v>
      </c>
    </row>
    <row r="689" spans="1:4" s="109" customFormat="1" ht="140.25" hidden="1">
      <c r="A689" s="92" t="s">
        <v>627</v>
      </c>
      <c r="B689" s="93" t="s">
        <v>391</v>
      </c>
      <c r="C689" s="93"/>
      <c r="D689" s="281">
        <f>D690</f>
        <v>0</v>
      </c>
    </row>
    <row r="690" spans="1:4" s="109" customFormat="1" ht="25.5" hidden="1">
      <c r="A690" s="92" t="s">
        <v>344</v>
      </c>
      <c r="B690" s="93" t="s">
        <v>391</v>
      </c>
      <c r="C690" s="93" t="s">
        <v>77</v>
      </c>
      <c r="D690" s="281">
        <f>D691</f>
        <v>0</v>
      </c>
    </row>
    <row r="691" spans="1:4" s="109" customFormat="1" hidden="1">
      <c r="A691" s="92" t="s">
        <v>35</v>
      </c>
      <c r="B691" s="93" t="s">
        <v>391</v>
      </c>
      <c r="C691" s="93" t="s">
        <v>78</v>
      </c>
      <c r="D691" s="281">
        <f>'приложение 5.2.'!G458</f>
        <v>0</v>
      </c>
    </row>
    <row r="692" spans="1:4" s="107" customFormat="1" ht="24" customHeight="1">
      <c r="A692" s="122" t="s">
        <v>522</v>
      </c>
      <c r="B692" s="122"/>
      <c r="C692" s="122"/>
      <c r="D692" s="292">
        <f>D9+D20+D129+D226+D244+D248+D294+D314+D351+D367+D374+D402+D412+D453+D470+D587+D631+D641+D674</f>
        <v>58641.400000000016</v>
      </c>
    </row>
    <row r="693" spans="1:4">
      <c r="D693" s="293"/>
    </row>
    <row r="694" spans="1:4">
      <c r="D694" s="293"/>
    </row>
    <row r="695" spans="1:4">
      <c r="D695" s="293"/>
    </row>
    <row r="696" spans="1:4">
      <c r="D696" s="293"/>
    </row>
  </sheetData>
  <autoFilter ref="A8:D692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workbookViewId="0">
      <selection activeCell="F4" sqref="F4:I4"/>
    </sheetView>
  </sheetViews>
  <sheetFormatPr defaultColWidth="9.140625" defaultRowHeight="15"/>
  <cols>
    <col min="1" max="1" width="4.140625" style="52" customWidth="1"/>
    <col min="2" max="2" width="46.5703125" style="21" customWidth="1"/>
    <col min="3" max="3" width="4.85546875" style="21" customWidth="1"/>
    <col min="4" max="4" width="4.28515625" style="21" customWidth="1"/>
    <col min="5" max="5" width="15.140625" style="50" customWidth="1"/>
    <col min="6" max="7" width="16.140625" style="21" customWidth="1"/>
    <col min="8" max="8" width="16.5703125" style="21" customWidth="1"/>
    <col min="9" max="9" width="16.140625" style="21" customWidth="1"/>
    <col min="10" max="12" width="9.28515625" style="21" bestFit="1" customWidth="1"/>
    <col min="13" max="13" width="13.28515625" style="22" customWidth="1"/>
    <col min="14" max="16" width="9.140625" style="21"/>
    <col min="17" max="17" width="9.28515625" style="21" bestFit="1" customWidth="1"/>
    <col min="18" max="256" width="9.140625" style="21"/>
    <col min="257" max="257" width="4.140625" style="21" customWidth="1"/>
    <col min="258" max="258" width="46.5703125" style="21" customWidth="1"/>
    <col min="259" max="259" width="4.85546875" style="21" customWidth="1"/>
    <col min="260" max="260" width="4.28515625" style="21" customWidth="1"/>
    <col min="261" max="261" width="11.5703125" style="21" customWidth="1"/>
    <col min="262" max="262" width="12" style="21" customWidth="1"/>
    <col min="263" max="263" width="11.7109375" style="21" customWidth="1"/>
    <col min="264" max="264" width="11.140625" style="21" customWidth="1"/>
    <col min="265" max="265" width="12.85546875" style="21" customWidth="1"/>
    <col min="266" max="268" width="9.28515625" style="21" bestFit="1" customWidth="1"/>
    <col min="269" max="269" width="13.28515625" style="21" customWidth="1"/>
    <col min="270" max="272" width="9.140625" style="21"/>
    <col min="273" max="273" width="9.28515625" style="21" bestFit="1" customWidth="1"/>
    <col min="274" max="512" width="9.140625" style="21"/>
    <col min="513" max="513" width="4.140625" style="21" customWidth="1"/>
    <col min="514" max="514" width="46.5703125" style="21" customWidth="1"/>
    <col min="515" max="515" width="4.85546875" style="21" customWidth="1"/>
    <col min="516" max="516" width="4.28515625" style="21" customWidth="1"/>
    <col min="517" max="517" width="11.5703125" style="21" customWidth="1"/>
    <col min="518" max="518" width="12" style="21" customWidth="1"/>
    <col min="519" max="519" width="11.7109375" style="21" customWidth="1"/>
    <col min="520" max="520" width="11.140625" style="21" customWidth="1"/>
    <col min="521" max="521" width="12.85546875" style="21" customWidth="1"/>
    <col min="522" max="524" width="9.28515625" style="21" bestFit="1" customWidth="1"/>
    <col min="525" max="525" width="13.28515625" style="21" customWidth="1"/>
    <col min="526" max="528" width="9.140625" style="21"/>
    <col min="529" max="529" width="9.28515625" style="21" bestFit="1" customWidth="1"/>
    <col min="530" max="768" width="9.140625" style="21"/>
    <col min="769" max="769" width="4.140625" style="21" customWidth="1"/>
    <col min="770" max="770" width="46.5703125" style="21" customWidth="1"/>
    <col min="771" max="771" width="4.85546875" style="21" customWidth="1"/>
    <col min="772" max="772" width="4.28515625" style="21" customWidth="1"/>
    <col min="773" max="773" width="11.5703125" style="21" customWidth="1"/>
    <col min="774" max="774" width="12" style="21" customWidth="1"/>
    <col min="775" max="775" width="11.7109375" style="21" customWidth="1"/>
    <col min="776" max="776" width="11.140625" style="21" customWidth="1"/>
    <col min="777" max="777" width="12.85546875" style="21" customWidth="1"/>
    <col min="778" max="780" width="9.28515625" style="21" bestFit="1" customWidth="1"/>
    <col min="781" max="781" width="13.28515625" style="21" customWidth="1"/>
    <col min="782" max="784" width="9.140625" style="21"/>
    <col min="785" max="785" width="9.28515625" style="21" bestFit="1" customWidth="1"/>
    <col min="786" max="1024" width="9.140625" style="21"/>
    <col min="1025" max="1025" width="4.140625" style="21" customWidth="1"/>
    <col min="1026" max="1026" width="46.5703125" style="21" customWidth="1"/>
    <col min="1027" max="1027" width="4.85546875" style="21" customWidth="1"/>
    <col min="1028" max="1028" width="4.28515625" style="21" customWidth="1"/>
    <col min="1029" max="1029" width="11.5703125" style="21" customWidth="1"/>
    <col min="1030" max="1030" width="12" style="21" customWidth="1"/>
    <col min="1031" max="1031" width="11.7109375" style="21" customWidth="1"/>
    <col min="1032" max="1032" width="11.140625" style="21" customWidth="1"/>
    <col min="1033" max="1033" width="12.85546875" style="21" customWidth="1"/>
    <col min="1034" max="1036" width="9.28515625" style="21" bestFit="1" customWidth="1"/>
    <col min="1037" max="1037" width="13.28515625" style="21" customWidth="1"/>
    <col min="1038" max="1040" width="9.140625" style="21"/>
    <col min="1041" max="1041" width="9.28515625" style="21" bestFit="1" customWidth="1"/>
    <col min="1042" max="1280" width="9.140625" style="21"/>
    <col min="1281" max="1281" width="4.140625" style="21" customWidth="1"/>
    <col min="1282" max="1282" width="46.5703125" style="21" customWidth="1"/>
    <col min="1283" max="1283" width="4.85546875" style="21" customWidth="1"/>
    <col min="1284" max="1284" width="4.28515625" style="21" customWidth="1"/>
    <col min="1285" max="1285" width="11.5703125" style="21" customWidth="1"/>
    <col min="1286" max="1286" width="12" style="21" customWidth="1"/>
    <col min="1287" max="1287" width="11.7109375" style="21" customWidth="1"/>
    <col min="1288" max="1288" width="11.140625" style="21" customWidth="1"/>
    <col min="1289" max="1289" width="12.85546875" style="21" customWidth="1"/>
    <col min="1290" max="1292" width="9.28515625" style="21" bestFit="1" customWidth="1"/>
    <col min="1293" max="1293" width="13.28515625" style="21" customWidth="1"/>
    <col min="1294" max="1296" width="9.140625" style="21"/>
    <col min="1297" max="1297" width="9.28515625" style="21" bestFit="1" customWidth="1"/>
    <col min="1298" max="1536" width="9.140625" style="21"/>
    <col min="1537" max="1537" width="4.140625" style="21" customWidth="1"/>
    <col min="1538" max="1538" width="46.5703125" style="21" customWidth="1"/>
    <col min="1539" max="1539" width="4.85546875" style="21" customWidth="1"/>
    <col min="1540" max="1540" width="4.28515625" style="21" customWidth="1"/>
    <col min="1541" max="1541" width="11.5703125" style="21" customWidth="1"/>
    <col min="1542" max="1542" width="12" style="21" customWidth="1"/>
    <col min="1543" max="1543" width="11.7109375" style="21" customWidth="1"/>
    <col min="1544" max="1544" width="11.140625" style="21" customWidth="1"/>
    <col min="1545" max="1545" width="12.85546875" style="21" customWidth="1"/>
    <col min="1546" max="1548" width="9.28515625" style="21" bestFit="1" customWidth="1"/>
    <col min="1549" max="1549" width="13.28515625" style="21" customWidth="1"/>
    <col min="1550" max="1552" width="9.140625" style="21"/>
    <col min="1553" max="1553" width="9.28515625" style="21" bestFit="1" customWidth="1"/>
    <col min="1554" max="1792" width="9.140625" style="21"/>
    <col min="1793" max="1793" width="4.140625" style="21" customWidth="1"/>
    <col min="1794" max="1794" width="46.5703125" style="21" customWidth="1"/>
    <col min="1795" max="1795" width="4.85546875" style="21" customWidth="1"/>
    <col min="1796" max="1796" width="4.28515625" style="21" customWidth="1"/>
    <col min="1797" max="1797" width="11.5703125" style="21" customWidth="1"/>
    <col min="1798" max="1798" width="12" style="21" customWidth="1"/>
    <col min="1799" max="1799" width="11.7109375" style="21" customWidth="1"/>
    <col min="1800" max="1800" width="11.140625" style="21" customWidth="1"/>
    <col min="1801" max="1801" width="12.85546875" style="21" customWidth="1"/>
    <col min="1802" max="1804" width="9.28515625" style="21" bestFit="1" customWidth="1"/>
    <col min="1805" max="1805" width="13.28515625" style="21" customWidth="1"/>
    <col min="1806" max="1808" width="9.140625" style="21"/>
    <col min="1809" max="1809" width="9.28515625" style="21" bestFit="1" customWidth="1"/>
    <col min="1810" max="2048" width="9.140625" style="21"/>
    <col min="2049" max="2049" width="4.140625" style="21" customWidth="1"/>
    <col min="2050" max="2050" width="46.5703125" style="21" customWidth="1"/>
    <col min="2051" max="2051" width="4.85546875" style="21" customWidth="1"/>
    <col min="2052" max="2052" width="4.28515625" style="21" customWidth="1"/>
    <col min="2053" max="2053" width="11.5703125" style="21" customWidth="1"/>
    <col min="2054" max="2054" width="12" style="21" customWidth="1"/>
    <col min="2055" max="2055" width="11.7109375" style="21" customWidth="1"/>
    <col min="2056" max="2056" width="11.140625" style="21" customWidth="1"/>
    <col min="2057" max="2057" width="12.85546875" style="21" customWidth="1"/>
    <col min="2058" max="2060" width="9.28515625" style="21" bestFit="1" customWidth="1"/>
    <col min="2061" max="2061" width="13.28515625" style="21" customWidth="1"/>
    <col min="2062" max="2064" width="9.140625" style="21"/>
    <col min="2065" max="2065" width="9.28515625" style="21" bestFit="1" customWidth="1"/>
    <col min="2066" max="2304" width="9.140625" style="21"/>
    <col min="2305" max="2305" width="4.140625" style="21" customWidth="1"/>
    <col min="2306" max="2306" width="46.5703125" style="21" customWidth="1"/>
    <col min="2307" max="2307" width="4.85546875" style="21" customWidth="1"/>
    <col min="2308" max="2308" width="4.28515625" style="21" customWidth="1"/>
    <col min="2309" max="2309" width="11.5703125" style="21" customWidth="1"/>
    <col min="2310" max="2310" width="12" style="21" customWidth="1"/>
    <col min="2311" max="2311" width="11.7109375" style="21" customWidth="1"/>
    <col min="2312" max="2312" width="11.140625" style="21" customWidth="1"/>
    <col min="2313" max="2313" width="12.85546875" style="21" customWidth="1"/>
    <col min="2314" max="2316" width="9.28515625" style="21" bestFit="1" customWidth="1"/>
    <col min="2317" max="2317" width="13.28515625" style="21" customWidth="1"/>
    <col min="2318" max="2320" width="9.140625" style="21"/>
    <col min="2321" max="2321" width="9.28515625" style="21" bestFit="1" customWidth="1"/>
    <col min="2322" max="2560" width="9.140625" style="21"/>
    <col min="2561" max="2561" width="4.140625" style="21" customWidth="1"/>
    <col min="2562" max="2562" width="46.5703125" style="21" customWidth="1"/>
    <col min="2563" max="2563" width="4.85546875" style="21" customWidth="1"/>
    <col min="2564" max="2564" width="4.28515625" style="21" customWidth="1"/>
    <col min="2565" max="2565" width="11.5703125" style="21" customWidth="1"/>
    <col min="2566" max="2566" width="12" style="21" customWidth="1"/>
    <col min="2567" max="2567" width="11.7109375" style="21" customWidth="1"/>
    <col min="2568" max="2568" width="11.140625" style="21" customWidth="1"/>
    <col min="2569" max="2569" width="12.85546875" style="21" customWidth="1"/>
    <col min="2570" max="2572" width="9.28515625" style="21" bestFit="1" customWidth="1"/>
    <col min="2573" max="2573" width="13.28515625" style="21" customWidth="1"/>
    <col min="2574" max="2576" width="9.140625" style="21"/>
    <col min="2577" max="2577" width="9.28515625" style="21" bestFit="1" customWidth="1"/>
    <col min="2578" max="2816" width="9.140625" style="21"/>
    <col min="2817" max="2817" width="4.140625" style="21" customWidth="1"/>
    <col min="2818" max="2818" width="46.5703125" style="21" customWidth="1"/>
    <col min="2819" max="2819" width="4.85546875" style="21" customWidth="1"/>
    <col min="2820" max="2820" width="4.28515625" style="21" customWidth="1"/>
    <col min="2821" max="2821" width="11.5703125" style="21" customWidth="1"/>
    <col min="2822" max="2822" width="12" style="21" customWidth="1"/>
    <col min="2823" max="2823" width="11.7109375" style="21" customWidth="1"/>
    <col min="2824" max="2824" width="11.140625" style="21" customWidth="1"/>
    <col min="2825" max="2825" width="12.85546875" style="21" customWidth="1"/>
    <col min="2826" max="2828" width="9.28515625" style="21" bestFit="1" customWidth="1"/>
    <col min="2829" max="2829" width="13.28515625" style="21" customWidth="1"/>
    <col min="2830" max="2832" width="9.140625" style="21"/>
    <col min="2833" max="2833" width="9.28515625" style="21" bestFit="1" customWidth="1"/>
    <col min="2834" max="3072" width="9.140625" style="21"/>
    <col min="3073" max="3073" width="4.140625" style="21" customWidth="1"/>
    <col min="3074" max="3074" width="46.5703125" style="21" customWidth="1"/>
    <col min="3075" max="3075" width="4.85546875" style="21" customWidth="1"/>
    <col min="3076" max="3076" width="4.28515625" style="21" customWidth="1"/>
    <col min="3077" max="3077" width="11.5703125" style="21" customWidth="1"/>
    <col min="3078" max="3078" width="12" style="21" customWidth="1"/>
    <col min="3079" max="3079" width="11.7109375" style="21" customWidth="1"/>
    <col min="3080" max="3080" width="11.140625" style="21" customWidth="1"/>
    <col min="3081" max="3081" width="12.85546875" style="21" customWidth="1"/>
    <col min="3082" max="3084" width="9.28515625" style="21" bestFit="1" customWidth="1"/>
    <col min="3085" max="3085" width="13.28515625" style="21" customWidth="1"/>
    <col min="3086" max="3088" width="9.140625" style="21"/>
    <col min="3089" max="3089" width="9.28515625" style="21" bestFit="1" customWidth="1"/>
    <col min="3090" max="3328" width="9.140625" style="21"/>
    <col min="3329" max="3329" width="4.140625" style="21" customWidth="1"/>
    <col min="3330" max="3330" width="46.5703125" style="21" customWidth="1"/>
    <col min="3331" max="3331" width="4.85546875" style="21" customWidth="1"/>
    <col min="3332" max="3332" width="4.28515625" style="21" customWidth="1"/>
    <col min="3333" max="3333" width="11.5703125" style="21" customWidth="1"/>
    <col min="3334" max="3334" width="12" style="21" customWidth="1"/>
    <col min="3335" max="3335" width="11.7109375" style="21" customWidth="1"/>
    <col min="3336" max="3336" width="11.140625" style="21" customWidth="1"/>
    <col min="3337" max="3337" width="12.85546875" style="21" customWidth="1"/>
    <col min="3338" max="3340" width="9.28515625" style="21" bestFit="1" customWidth="1"/>
    <col min="3341" max="3341" width="13.28515625" style="21" customWidth="1"/>
    <col min="3342" max="3344" width="9.140625" style="21"/>
    <col min="3345" max="3345" width="9.28515625" style="21" bestFit="1" customWidth="1"/>
    <col min="3346" max="3584" width="9.140625" style="21"/>
    <col min="3585" max="3585" width="4.140625" style="21" customWidth="1"/>
    <col min="3586" max="3586" width="46.5703125" style="21" customWidth="1"/>
    <col min="3587" max="3587" width="4.85546875" style="21" customWidth="1"/>
    <col min="3588" max="3588" width="4.28515625" style="21" customWidth="1"/>
    <col min="3589" max="3589" width="11.5703125" style="21" customWidth="1"/>
    <col min="3590" max="3590" width="12" style="21" customWidth="1"/>
    <col min="3591" max="3591" width="11.7109375" style="21" customWidth="1"/>
    <col min="3592" max="3592" width="11.140625" style="21" customWidth="1"/>
    <col min="3593" max="3593" width="12.85546875" style="21" customWidth="1"/>
    <col min="3594" max="3596" width="9.28515625" style="21" bestFit="1" customWidth="1"/>
    <col min="3597" max="3597" width="13.28515625" style="21" customWidth="1"/>
    <col min="3598" max="3600" width="9.140625" style="21"/>
    <col min="3601" max="3601" width="9.28515625" style="21" bestFit="1" customWidth="1"/>
    <col min="3602" max="3840" width="9.140625" style="21"/>
    <col min="3841" max="3841" width="4.140625" style="21" customWidth="1"/>
    <col min="3842" max="3842" width="46.5703125" style="21" customWidth="1"/>
    <col min="3843" max="3843" width="4.85546875" style="21" customWidth="1"/>
    <col min="3844" max="3844" width="4.28515625" style="21" customWidth="1"/>
    <col min="3845" max="3845" width="11.5703125" style="21" customWidth="1"/>
    <col min="3846" max="3846" width="12" style="21" customWidth="1"/>
    <col min="3847" max="3847" width="11.7109375" style="21" customWidth="1"/>
    <col min="3848" max="3848" width="11.140625" style="21" customWidth="1"/>
    <col min="3849" max="3849" width="12.85546875" style="21" customWidth="1"/>
    <col min="3850" max="3852" width="9.28515625" style="21" bestFit="1" customWidth="1"/>
    <col min="3853" max="3853" width="13.28515625" style="21" customWidth="1"/>
    <col min="3854" max="3856" width="9.140625" style="21"/>
    <col min="3857" max="3857" width="9.28515625" style="21" bestFit="1" customWidth="1"/>
    <col min="3858" max="4096" width="9.140625" style="21"/>
    <col min="4097" max="4097" width="4.140625" style="21" customWidth="1"/>
    <col min="4098" max="4098" width="46.5703125" style="21" customWidth="1"/>
    <col min="4099" max="4099" width="4.85546875" style="21" customWidth="1"/>
    <col min="4100" max="4100" width="4.28515625" style="21" customWidth="1"/>
    <col min="4101" max="4101" width="11.5703125" style="21" customWidth="1"/>
    <col min="4102" max="4102" width="12" style="21" customWidth="1"/>
    <col min="4103" max="4103" width="11.7109375" style="21" customWidth="1"/>
    <col min="4104" max="4104" width="11.140625" style="21" customWidth="1"/>
    <col min="4105" max="4105" width="12.85546875" style="21" customWidth="1"/>
    <col min="4106" max="4108" width="9.28515625" style="21" bestFit="1" customWidth="1"/>
    <col min="4109" max="4109" width="13.28515625" style="21" customWidth="1"/>
    <col min="4110" max="4112" width="9.140625" style="21"/>
    <col min="4113" max="4113" width="9.28515625" style="21" bestFit="1" customWidth="1"/>
    <col min="4114" max="4352" width="9.140625" style="21"/>
    <col min="4353" max="4353" width="4.140625" style="21" customWidth="1"/>
    <col min="4354" max="4354" width="46.5703125" style="21" customWidth="1"/>
    <col min="4355" max="4355" width="4.85546875" style="21" customWidth="1"/>
    <col min="4356" max="4356" width="4.28515625" style="21" customWidth="1"/>
    <col min="4357" max="4357" width="11.5703125" style="21" customWidth="1"/>
    <col min="4358" max="4358" width="12" style="21" customWidth="1"/>
    <col min="4359" max="4359" width="11.7109375" style="21" customWidth="1"/>
    <col min="4360" max="4360" width="11.140625" style="21" customWidth="1"/>
    <col min="4361" max="4361" width="12.85546875" style="21" customWidth="1"/>
    <col min="4362" max="4364" width="9.28515625" style="21" bestFit="1" customWidth="1"/>
    <col min="4365" max="4365" width="13.28515625" style="21" customWidth="1"/>
    <col min="4366" max="4368" width="9.140625" style="21"/>
    <col min="4369" max="4369" width="9.28515625" style="21" bestFit="1" customWidth="1"/>
    <col min="4370" max="4608" width="9.140625" style="21"/>
    <col min="4609" max="4609" width="4.140625" style="21" customWidth="1"/>
    <col min="4610" max="4610" width="46.5703125" style="21" customWidth="1"/>
    <col min="4611" max="4611" width="4.85546875" style="21" customWidth="1"/>
    <col min="4612" max="4612" width="4.28515625" style="21" customWidth="1"/>
    <col min="4613" max="4613" width="11.5703125" style="21" customWidth="1"/>
    <col min="4614" max="4614" width="12" style="21" customWidth="1"/>
    <col min="4615" max="4615" width="11.7109375" style="21" customWidth="1"/>
    <col min="4616" max="4616" width="11.140625" style="21" customWidth="1"/>
    <col min="4617" max="4617" width="12.85546875" style="21" customWidth="1"/>
    <col min="4618" max="4620" width="9.28515625" style="21" bestFit="1" customWidth="1"/>
    <col min="4621" max="4621" width="13.28515625" style="21" customWidth="1"/>
    <col min="4622" max="4624" width="9.140625" style="21"/>
    <col min="4625" max="4625" width="9.28515625" style="21" bestFit="1" customWidth="1"/>
    <col min="4626" max="4864" width="9.140625" style="21"/>
    <col min="4865" max="4865" width="4.140625" style="21" customWidth="1"/>
    <col min="4866" max="4866" width="46.5703125" style="21" customWidth="1"/>
    <col min="4867" max="4867" width="4.85546875" style="21" customWidth="1"/>
    <col min="4868" max="4868" width="4.28515625" style="21" customWidth="1"/>
    <col min="4869" max="4869" width="11.5703125" style="21" customWidth="1"/>
    <col min="4870" max="4870" width="12" style="21" customWidth="1"/>
    <col min="4871" max="4871" width="11.7109375" style="21" customWidth="1"/>
    <col min="4872" max="4872" width="11.140625" style="21" customWidth="1"/>
    <col min="4873" max="4873" width="12.85546875" style="21" customWidth="1"/>
    <col min="4874" max="4876" width="9.28515625" style="21" bestFit="1" customWidth="1"/>
    <col min="4877" max="4877" width="13.28515625" style="21" customWidth="1"/>
    <col min="4878" max="4880" width="9.140625" style="21"/>
    <col min="4881" max="4881" width="9.28515625" style="21" bestFit="1" customWidth="1"/>
    <col min="4882" max="5120" width="9.140625" style="21"/>
    <col min="5121" max="5121" width="4.140625" style="21" customWidth="1"/>
    <col min="5122" max="5122" width="46.5703125" style="21" customWidth="1"/>
    <col min="5123" max="5123" width="4.85546875" style="21" customWidth="1"/>
    <col min="5124" max="5124" width="4.28515625" style="21" customWidth="1"/>
    <col min="5125" max="5125" width="11.5703125" style="21" customWidth="1"/>
    <col min="5126" max="5126" width="12" style="21" customWidth="1"/>
    <col min="5127" max="5127" width="11.7109375" style="21" customWidth="1"/>
    <col min="5128" max="5128" width="11.140625" style="21" customWidth="1"/>
    <col min="5129" max="5129" width="12.85546875" style="21" customWidth="1"/>
    <col min="5130" max="5132" width="9.28515625" style="21" bestFit="1" customWidth="1"/>
    <col min="5133" max="5133" width="13.28515625" style="21" customWidth="1"/>
    <col min="5134" max="5136" width="9.140625" style="21"/>
    <col min="5137" max="5137" width="9.28515625" style="21" bestFit="1" customWidth="1"/>
    <col min="5138" max="5376" width="9.140625" style="21"/>
    <col min="5377" max="5377" width="4.140625" style="21" customWidth="1"/>
    <col min="5378" max="5378" width="46.5703125" style="21" customWidth="1"/>
    <col min="5379" max="5379" width="4.85546875" style="21" customWidth="1"/>
    <col min="5380" max="5380" width="4.28515625" style="21" customWidth="1"/>
    <col min="5381" max="5381" width="11.5703125" style="21" customWidth="1"/>
    <col min="5382" max="5382" width="12" style="21" customWidth="1"/>
    <col min="5383" max="5383" width="11.7109375" style="21" customWidth="1"/>
    <col min="5384" max="5384" width="11.140625" style="21" customWidth="1"/>
    <col min="5385" max="5385" width="12.85546875" style="21" customWidth="1"/>
    <col min="5386" max="5388" width="9.28515625" style="21" bestFit="1" customWidth="1"/>
    <col min="5389" max="5389" width="13.28515625" style="21" customWidth="1"/>
    <col min="5390" max="5392" width="9.140625" style="21"/>
    <col min="5393" max="5393" width="9.28515625" style="21" bestFit="1" customWidth="1"/>
    <col min="5394" max="5632" width="9.140625" style="21"/>
    <col min="5633" max="5633" width="4.140625" style="21" customWidth="1"/>
    <col min="5634" max="5634" width="46.5703125" style="21" customWidth="1"/>
    <col min="5635" max="5635" width="4.85546875" style="21" customWidth="1"/>
    <col min="5636" max="5636" width="4.28515625" style="21" customWidth="1"/>
    <col min="5637" max="5637" width="11.5703125" style="21" customWidth="1"/>
    <col min="5638" max="5638" width="12" style="21" customWidth="1"/>
    <col min="5639" max="5639" width="11.7109375" style="21" customWidth="1"/>
    <col min="5640" max="5640" width="11.140625" style="21" customWidth="1"/>
    <col min="5641" max="5641" width="12.85546875" style="21" customWidth="1"/>
    <col min="5642" max="5644" width="9.28515625" style="21" bestFit="1" customWidth="1"/>
    <col min="5645" max="5645" width="13.28515625" style="21" customWidth="1"/>
    <col min="5646" max="5648" width="9.140625" style="21"/>
    <col min="5649" max="5649" width="9.28515625" style="21" bestFit="1" customWidth="1"/>
    <col min="5650" max="5888" width="9.140625" style="21"/>
    <col min="5889" max="5889" width="4.140625" style="21" customWidth="1"/>
    <col min="5890" max="5890" width="46.5703125" style="21" customWidth="1"/>
    <col min="5891" max="5891" width="4.85546875" style="21" customWidth="1"/>
    <col min="5892" max="5892" width="4.28515625" style="21" customWidth="1"/>
    <col min="5893" max="5893" width="11.5703125" style="21" customWidth="1"/>
    <col min="5894" max="5894" width="12" style="21" customWidth="1"/>
    <col min="5895" max="5895" width="11.7109375" style="21" customWidth="1"/>
    <col min="5896" max="5896" width="11.140625" style="21" customWidth="1"/>
    <col min="5897" max="5897" width="12.85546875" style="21" customWidth="1"/>
    <col min="5898" max="5900" width="9.28515625" style="21" bestFit="1" customWidth="1"/>
    <col min="5901" max="5901" width="13.28515625" style="21" customWidth="1"/>
    <col min="5902" max="5904" width="9.140625" style="21"/>
    <col min="5905" max="5905" width="9.28515625" style="21" bestFit="1" customWidth="1"/>
    <col min="5906" max="6144" width="9.140625" style="21"/>
    <col min="6145" max="6145" width="4.140625" style="21" customWidth="1"/>
    <col min="6146" max="6146" width="46.5703125" style="21" customWidth="1"/>
    <col min="6147" max="6147" width="4.85546875" style="21" customWidth="1"/>
    <col min="6148" max="6148" width="4.28515625" style="21" customWidth="1"/>
    <col min="6149" max="6149" width="11.5703125" style="21" customWidth="1"/>
    <col min="6150" max="6150" width="12" style="21" customWidth="1"/>
    <col min="6151" max="6151" width="11.7109375" style="21" customWidth="1"/>
    <col min="6152" max="6152" width="11.140625" style="21" customWidth="1"/>
    <col min="6153" max="6153" width="12.85546875" style="21" customWidth="1"/>
    <col min="6154" max="6156" width="9.28515625" style="21" bestFit="1" customWidth="1"/>
    <col min="6157" max="6157" width="13.28515625" style="21" customWidth="1"/>
    <col min="6158" max="6160" width="9.140625" style="21"/>
    <col min="6161" max="6161" width="9.28515625" style="21" bestFit="1" customWidth="1"/>
    <col min="6162" max="6400" width="9.140625" style="21"/>
    <col min="6401" max="6401" width="4.140625" style="21" customWidth="1"/>
    <col min="6402" max="6402" width="46.5703125" style="21" customWidth="1"/>
    <col min="6403" max="6403" width="4.85546875" style="21" customWidth="1"/>
    <col min="6404" max="6404" width="4.28515625" style="21" customWidth="1"/>
    <col min="6405" max="6405" width="11.5703125" style="21" customWidth="1"/>
    <col min="6406" max="6406" width="12" style="21" customWidth="1"/>
    <col min="6407" max="6407" width="11.7109375" style="21" customWidth="1"/>
    <col min="6408" max="6408" width="11.140625" style="21" customWidth="1"/>
    <col min="6409" max="6409" width="12.85546875" style="21" customWidth="1"/>
    <col min="6410" max="6412" width="9.28515625" style="21" bestFit="1" customWidth="1"/>
    <col min="6413" max="6413" width="13.28515625" style="21" customWidth="1"/>
    <col min="6414" max="6416" width="9.140625" style="21"/>
    <col min="6417" max="6417" width="9.28515625" style="21" bestFit="1" customWidth="1"/>
    <col min="6418" max="6656" width="9.140625" style="21"/>
    <col min="6657" max="6657" width="4.140625" style="21" customWidth="1"/>
    <col min="6658" max="6658" width="46.5703125" style="21" customWidth="1"/>
    <col min="6659" max="6659" width="4.85546875" style="21" customWidth="1"/>
    <col min="6660" max="6660" width="4.28515625" style="21" customWidth="1"/>
    <col min="6661" max="6661" width="11.5703125" style="21" customWidth="1"/>
    <col min="6662" max="6662" width="12" style="21" customWidth="1"/>
    <col min="6663" max="6663" width="11.7109375" style="21" customWidth="1"/>
    <col min="6664" max="6664" width="11.140625" style="21" customWidth="1"/>
    <col min="6665" max="6665" width="12.85546875" style="21" customWidth="1"/>
    <col min="6666" max="6668" width="9.28515625" style="21" bestFit="1" customWidth="1"/>
    <col min="6669" max="6669" width="13.28515625" style="21" customWidth="1"/>
    <col min="6670" max="6672" width="9.140625" style="21"/>
    <col min="6673" max="6673" width="9.28515625" style="21" bestFit="1" customWidth="1"/>
    <col min="6674" max="6912" width="9.140625" style="21"/>
    <col min="6913" max="6913" width="4.140625" style="21" customWidth="1"/>
    <col min="6914" max="6914" width="46.5703125" style="21" customWidth="1"/>
    <col min="6915" max="6915" width="4.85546875" style="21" customWidth="1"/>
    <col min="6916" max="6916" width="4.28515625" style="21" customWidth="1"/>
    <col min="6917" max="6917" width="11.5703125" style="21" customWidth="1"/>
    <col min="6918" max="6918" width="12" style="21" customWidth="1"/>
    <col min="6919" max="6919" width="11.7109375" style="21" customWidth="1"/>
    <col min="6920" max="6920" width="11.140625" style="21" customWidth="1"/>
    <col min="6921" max="6921" width="12.85546875" style="21" customWidth="1"/>
    <col min="6922" max="6924" width="9.28515625" style="21" bestFit="1" customWidth="1"/>
    <col min="6925" max="6925" width="13.28515625" style="21" customWidth="1"/>
    <col min="6926" max="6928" width="9.140625" style="21"/>
    <col min="6929" max="6929" width="9.28515625" style="21" bestFit="1" customWidth="1"/>
    <col min="6930" max="7168" width="9.140625" style="21"/>
    <col min="7169" max="7169" width="4.140625" style="21" customWidth="1"/>
    <col min="7170" max="7170" width="46.5703125" style="21" customWidth="1"/>
    <col min="7171" max="7171" width="4.85546875" style="21" customWidth="1"/>
    <col min="7172" max="7172" width="4.28515625" style="21" customWidth="1"/>
    <col min="7173" max="7173" width="11.5703125" style="21" customWidth="1"/>
    <col min="7174" max="7174" width="12" style="21" customWidth="1"/>
    <col min="7175" max="7175" width="11.7109375" style="21" customWidth="1"/>
    <col min="7176" max="7176" width="11.140625" style="21" customWidth="1"/>
    <col min="7177" max="7177" width="12.85546875" style="21" customWidth="1"/>
    <col min="7178" max="7180" width="9.28515625" style="21" bestFit="1" customWidth="1"/>
    <col min="7181" max="7181" width="13.28515625" style="21" customWidth="1"/>
    <col min="7182" max="7184" width="9.140625" style="21"/>
    <col min="7185" max="7185" width="9.28515625" style="21" bestFit="1" customWidth="1"/>
    <col min="7186" max="7424" width="9.140625" style="21"/>
    <col min="7425" max="7425" width="4.140625" style="21" customWidth="1"/>
    <col min="7426" max="7426" width="46.5703125" style="21" customWidth="1"/>
    <col min="7427" max="7427" width="4.85546875" style="21" customWidth="1"/>
    <col min="7428" max="7428" width="4.28515625" style="21" customWidth="1"/>
    <col min="7429" max="7429" width="11.5703125" style="21" customWidth="1"/>
    <col min="7430" max="7430" width="12" style="21" customWidth="1"/>
    <col min="7431" max="7431" width="11.7109375" style="21" customWidth="1"/>
    <col min="7432" max="7432" width="11.140625" style="21" customWidth="1"/>
    <col min="7433" max="7433" width="12.85546875" style="21" customWidth="1"/>
    <col min="7434" max="7436" width="9.28515625" style="21" bestFit="1" customWidth="1"/>
    <col min="7437" max="7437" width="13.28515625" style="21" customWidth="1"/>
    <col min="7438" max="7440" width="9.140625" style="21"/>
    <col min="7441" max="7441" width="9.28515625" style="21" bestFit="1" customWidth="1"/>
    <col min="7442" max="7680" width="9.140625" style="21"/>
    <col min="7681" max="7681" width="4.140625" style="21" customWidth="1"/>
    <col min="7682" max="7682" width="46.5703125" style="21" customWidth="1"/>
    <col min="7683" max="7683" width="4.85546875" style="21" customWidth="1"/>
    <col min="7684" max="7684" width="4.28515625" style="21" customWidth="1"/>
    <col min="7685" max="7685" width="11.5703125" style="21" customWidth="1"/>
    <col min="7686" max="7686" width="12" style="21" customWidth="1"/>
    <col min="7687" max="7687" width="11.7109375" style="21" customWidth="1"/>
    <col min="7688" max="7688" width="11.140625" style="21" customWidth="1"/>
    <col min="7689" max="7689" width="12.85546875" style="21" customWidth="1"/>
    <col min="7690" max="7692" width="9.28515625" style="21" bestFit="1" customWidth="1"/>
    <col min="7693" max="7693" width="13.28515625" style="21" customWidth="1"/>
    <col min="7694" max="7696" width="9.140625" style="21"/>
    <col min="7697" max="7697" width="9.28515625" style="21" bestFit="1" customWidth="1"/>
    <col min="7698" max="7936" width="9.140625" style="21"/>
    <col min="7937" max="7937" width="4.140625" style="21" customWidth="1"/>
    <col min="7938" max="7938" width="46.5703125" style="21" customWidth="1"/>
    <col min="7939" max="7939" width="4.85546875" style="21" customWidth="1"/>
    <col min="7940" max="7940" width="4.28515625" style="21" customWidth="1"/>
    <col min="7941" max="7941" width="11.5703125" style="21" customWidth="1"/>
    <col min="7942" max="7942" width="12" style="21" customWidth="1"/>
    <col min="7943" max="7943" width="11.7109375" style="21" customWidth="1"/>
    <col min="7944" max="7944" width="11.140625" style="21" customWidth="1"/>
    <col min="7945" max="7945" width="12.85546875" style="21" customWidth="1"/>
    <col min="7946" max="7948" width="9.28515625" style="21" bestFit="1" customWidth="1"/>
    <col min="7949" max="7949" width="13.28515625" style="21" customWidth="1"/>
    <col min="7950" max="7952" width="9.140625" style="21"/>
    <col min="7953" max="7953" width="9.28515625" style="21" bestFit="1" customWidth="1"/>
    <col min="7954" max="8192" width="9.140625" style="21"/>
    <col min="8193" max="8193" width="4.140625" style="21" customWidth="1"/>
    <col min="8194" max="8194" width="46.5703125" style="21" customWidth="1"/>
    <col min="8195" max="8195" width="4.85546875" style="21" customWidth="1"/>
    <col min="8196" max="8196" width="4.28515625" style="21" customWidth="1"/>
    <col min="8197" max="8197" width="11.5703125" style="21" customWidth="1"/>
    <col min="8198" max="8198" width="12" style="21" customWidth="1"/>
    <col min="8199" max="8199" width="11.7109375" style="21" customWidth="1"/>
    <col min="8200" max="8200" width="11.140625" style="21" customWidth="1"/>
    <col min="8201" max="8201" width="12.85546875" style="21" customWidth="1"/>
    <col min="8202" max="8204" width="9.28515625" style="21" bestFit="1" customWidth="1"/>
    <col min="8205" max="8205" width="13.28515625" style="21" customWidth="1"/>
    <col min="8206" max="8208" width="9.140625" style="21"/>
    <col min="8209" max="8209" width="9.28515625" style="21" bestFit="1" customWidth="1"/>
    <col min="8210" max="8448" width="9.140625" style="21"/>
    <col min="8449" max="8449" width="4.140625" style="21" customWidth="1"/>
    <col min="8450" max="8450" width="46.5703125" style="21" customWidth="1"/>
    <col min="8451" max="8451" width="4.85546875" style="21" customWidth="1"/>
    <col min="8452" max="8452" width="4.28515625" style="21" customWidth="1"/>
    <col min="8453" max="8453" width="11.5703125" style="21" customWidth="1"/>
    <col min="8454" max="8454" width="12" style="21" customWidth="1"/>
    <col min="8455" max="8455" width="11.7109375" style="21" customWidth="1"/>
    <col min="8456" max="8456" width="11.140625" style="21" customWidth="1"/>
    <col min="8457" max="8457" width="12.85546875" style="21" customWidth="1"/>
    <col min="8458" max="8460" width="9.28515625" style="21" bestFit="1" customWidth="1"/>
    <col min="8461" max="8461" width="13.28515625" style="21" customWidth="1"/>
    <col min="8462" max="8464" width="9.140625" style="21"/>
    <col min="8465" max="8465" width="9.28515625" style="21" bestFit="1" customWidth="1"/>
    <col min="8466" max="8704" width="9.140625" style="21"/>
    <col min="8705" max="8705" width="4.140625" style="21" customWidth="1"/>
    <col min="8706" max="8706" width="46.5703125" style="21" customWidth="1"/>
    <col min="8707" max="8707" width="4.85546875" style="21" customWidth="1"/>
    <col min="8708" max="8708" width="4.28515625" style="21" customWidth="1"/>
    <col min="8709" max="8709" width="11.5703125" style="21" customWidth="1"/>
    <col min="8710" max="8710" width="12" style="21" customWidth="1"/>
    <col min="8711" max="8711" width="11.7109375" style="21" customWidth="1"/>
    <col min="8712" max="8712" width="11.140625" style="21" customWidth="1"/>
    <col min="8713" max="8713" width="12.85546875" style="21" customWidth="1"/>
    <col min="8714" max="8716" width="9.28515625" style="21" bestFit="1" customWidth="1"/>
    <col min="8717" max="8717" width="13.28515625" style="21" customWidth="1"/>
    <col min="8718" max="8720" width="9.140625" style="21"/>
    <col min="8721" max="8721" width="9.28515625" style="21" bestFit="1" customWidth="1"/>
    <col min="8722" max="8960" width="9.140625" style="21"/>
    <col min="8961" max="8961" width="4.140625" style="21" customWidth="1"/>
    <col min="8962" max="8962" width="46.5703125" style="21" customWidth="1"/>
    <col min="8963" max="8963" width="4.85546875" style="21" customWidth="1"/>
    <col min="8964" max="8964" width="4.28515625" style="21" customWidth="1"/>
    <col min="8965" max="8965" width="11.5703125" style="21" customWidth="1"/>
    <col min="8966" max="8966" width="12" style="21" customWidth="1"/>
    <col min="8967" max="8967" width="11.7109375" style="21" customWidth="1"/>
    <col min="8968" max="8968" width="11.140625" style="21" customWidth="1"/>
    <col min="8969" max="8969" width="12.85546875" style="21" customWidth="1"/>
    <col min="8970" max="8972" width="9.28515625" style="21" bestFit="1" customWidth="1"/>
    <col min="8973" max="8973" width="13.28515625" style="21" customWidth="1"/>
    <col min="8974" max="8976" width="9.140625" style="21"/>
    <col min="8977" max="8977" width="9.28515625" style="21" bestFit="1" customWidth="1"/>
    <col min="8978" max="9216" width="9.140625" style="21"/>
    <col min="9217" max="9217" width="4.140625" style="21" customWidth="1"/>
    <col min="9218" max="9218" width="46.5703125" style="21" customWidth="1"/>
    <col min="9219" max="9219" width="4.85546875" style="21" customWidth="1"/>
    <col min="9220" max="9220" width="4.28515625" style="21" customWidth="1"/>
    <col min="9221" max="9221" width="11.5703125" style="21" customWidth="1"/>
    <col min="9222" max="9222" width="12" style="21" customWidth="1"/>
    <col min="9223" max="9223" width="11.7109375" style="21" customWidth="1"/>
    <col min="9224" max="9224" width="11.140625" style="21" customWidth="1"/>
    <col min="9225" max="9225" width="12.85546875" style="21" customWidth="1"/>
    <col min="9226" max="9228" width="9.28515625" style="21" bestFit="1" customWidth="1"/>
    <col min="9229" max="9229" width="13.28515625" style="21" customWidth="1"/>
    <col min="9230" max="9232" width="9.140625" style="21"/>
    <col min="9233" max="9233" width="9.28515625" style="21" bestFit="1" customWidth="1"/>
    <col min="9234" max="9472" width="9.140625" style="21"/>
    <col min="9473" max="9473" width="4.140625" style="21" customWidth="1"/>
    <col min="9474" max="9474" width="46.5703125" style="21" customWidth="1"/>
    <col min="9475" max="9475" width="4.85546875" style="21" customWidth="1"/>
    <col min="9476" max="9476" width="4.28515625" style="21" customWidth="1"/>
    <col min="9477" max="9477" width="11.5703125" style="21" customWidth="1"/>
    <col min="9478" max="9478" width="12" style="21" customWidth="1"/>
    <col min="9479" max="9479" width="11.7109375" style="21" customWidth="1"/>
    <col min="9480" max="9480" width="11.140625" style="21" customWidth="1"/>
    <col min="9481" max="9481" width="12.85546875" style="21" customWidth="1"/>
    <col min="9482" max="9484" width="9.28515625" style="21" bestFit="1" customWidth="1"/>
    <col min="9485" max="9485" width="13.28515625" style="21" customWidth="1"/>
    <col min="9486" max="9488" width="9.140625" style="21"/>
    <col min="9489" max="9489" width="9.28515625" style="21" bestFit="1" customWidth="1"/>
    <col min="9490" max="9728" width="9.140625" style="21"/>
    <col min="9729" max="9729" width="4.140625" style="21" customWidth="1"/>
    <col min="9730" max="9730" width="46.5703125" style="21" customWidth="1"/>
    <col min="9731" max="9731" width="4.85546875" style="21" customWidth="1"/>
    <col min="9732" max="9732" width="4.28515625" style="21" customWidth="1"/>
    <col min="9733" max="9733" width="11.5703125" style="21" customWidth="1"/>
    <col min="9734" max="9734" width="12" style="21" customWidth="1"/>
    <col min="9735" max="9735" width="11.7109375" style="21" customWidth="1"/>
    <col min="9736" max="9736" width="11.140625" style="21" customWidth="1"/>
    <col min="9737" max="9737" width="12.85546875" style="21" customWidth="1"/>
    <col min="9738" max="9740" width="9.28515625" style="21" bestFit="1" customWidth="1"/>
    <col min="9741" max="9741" width="13.28515625" style="21" customWidth="1"/>
    <col min="9742" max="9744" width="9.140625" style="21"/>
    <col min="9745" max="9745" width="9.28515625" style="21" bestFit="1" customWidth="1"/>
    <col min="9746" max="9984" width="9.140625" style="21"/>
    <col min="9985" max="9985" width="4.140625" style="21" customWidth="1"/>
    <col min="9986" max="9986" width="46.5703125" style="21" customWidth="1"/>
    <col min="9987" max="9987" width="4.85546875" style="21" customWidth="1"/>
    <col min="9988" max="9988" width="4.28515625" style="21" customWidth="1"/>
    <col min="9989" max="9989" width="11.5703125" style="21" customWidth="1"/>
    <col min="9990" max="9990" width="12" style="21" customWidth="1"/>
    <col min="9991" max="9991" width="11.7109375" style="21" customWidth="1"/>
    <col min="9992" max="9992" width="11.140625" style="21" customWidth="1"/>
    <col min="9993" max="9993" width="12.85546875" style="21" customWidth="1"/>
    <col min="9994" max="9996" width="9.28515625" style="21" bestFit="1" customWidth="1"/>
    <col min="9997" max="9997" width="13.28515625" style="21" customWidth="1"/>
    <col min="9998" max="10000" width="9.140625" style="21"/>
    <col min="10001" max="10001" width="9.28515625" style="21" bestFit="1" customWidth="1"/>
    <col min="10002" max="10240" width="9.140625" style="21"/>
    <col min="10241" max="10241" width="4.140625" style="21" customWidth="1"/>
    <col min="10242" max="10242" width="46.5703125" style="21" customWidth="1"/>
    <col min="10243" max="10243" width="4.85546875" style="21" customWidth="1"/>
    <col min="10244" max="10244" width="4.28515625" style="21" customWidth="1"/>
    <col min="10245" max="10245" width="11.5703125" style="21" customWidth="1"/>
    <col min="10246" max="10246" width="12" style="21" customWidth="1"/>
    <col min="10247" max="10247" width="11.7109375" style="21" customWidth="1"/>
    <col min="10248" max="10248" width="11.140625" style="21" customWidth="1"/>
    <col min="10249" max="10249" width="12.85546875" style="21" customWidth="1"/>
    <col min="10250" max="10252" width="9.28515625" style="21" bestFit="1" customWidth="1"/>
    <col min="10253" max="10253" width="13.28515625" style="21" customWidth="1"/>
    <col min="10254" max="10256" width="9.140625" style="21"/>
    <col min="10257" max="10257" width="9.28515625" style="21" bestFit="1" customWidth="1"/>
    <col min="10258" max="10496" width="9.140625" style="21"/>
    <col min="10497" max="10497" width="4.140625" style="21" customWidth="1"/>
    <col min="10498" max="10498" width="46.5703125" style="21" customWidth="1"/>
    <col min="10499" max="10499" width="4.85546875" style="21" customWidth="1"/>
    <col min="10500" max="10500" width="4.28515625" style="21" customWidth="1"/>
    <col min="10501" max="10501" width="11.5703125" style="21" customWidth="1"/>
    <col min="10502" max="10502" width="12" style="21" customWidth="1"/>
    <col min="10503" max="10503" width="11.7109375" style="21" customWidth="1"/>
    <col min="10504" max="10504" width="11.140625" style="21" customWidth="1"/>
    <col min="10505" max="10505" width="12.85546875" style="21" customWidth="1"/>
    <col min="10506" max="10508" width="9.28515625" style="21" bestFit="1" customWidth="1"/>
    <col min="10509" max="10509" width="13.28515625" style="21" customWidth="1"/>
    <col min="10510" max="10512" width="9.140625" style="21"/>
    <col min="10513" max="10513" width="9.28515625" style="21" bestFit="1" customWidth="1"/>
    <col min="10514" max="10752" width="9.140625" style="21"/>
    <col min="10753" max="10753" width="4.140625" style="21" customWidth="1"/>
    <col min="10754" max="10754" width="46.5703125" style="21" customWidth="1"/>
    <col min="10755" max="10755" width="4.85546875" style="21" customWidth="1"/>
    <col min="10756" max="10756" width="4.28515625" style="21" customWidth="1"/>
    <col min="10757" max="10757" width="11.5703125" style="21" customWidth="1"/>
    <col min="10758" max="10758" width="12" style="21" customWidth="1"/>
    <col min="10759" max="10759" width="11.7109375" style="21" customWidth="1"/>
    <col min="10760" max="10760" width="11.140625" style="21" customWidth="1"/>
    <col min="10761" max="10761" width="12.85546875" style="21" customWidth="1"/>
    <col min="10762" max="10764" width="9.28515625" style="21" bestFit="1" customWidth="1"/>
    <col min="10765" max="10765" width="13.28515625" style="21" customWidth="1"/>
    <col min="10766" max="10768" width="9.140625" style="21"/>
    <col min="10769" max="10769" width="9.28515625" style="21" bestFit="1" customWidth="1"/>
    <col min="10770" max="11008" width="9.140625" style="21"/>
    <col min="11009" max="11009" width="4.140625" style="21" customWidth="1"/>
    <col min="11010" max="11010" width="46.5703125" style="21" customWidth="1"/>
    <col min="11011" max="11011" width="4.85546875" style="21" customWidth="1"/>
    <col min="11012" max="11012" width="4.28515625" style="21" customWidth="1"/>
    <col min="11013" max="11013" width="11.5703125" style="21" customWidth="1"/>
    <col min="11014" max="11014" width="12" style="21" customWidth="1"/>
    <col min="11015" max="11015" width="11.7109375" style="21" customWidth="1"/>
    <col min="11016" max="11016" width="11.140625" style="21" customWidth="1"/>
    <col min="11017" max="11017" width="12.85546875" style="21" customWidth="1"/>
    <col min="11018" max="11020" width="9.28515625" style="21" bestFit="1" customWidth="1"/>
    <col min="11021" max="11021" width="13.28515625" style="21" customWidth="1"/>
    <col min="11022" max="11024" width="9.140625" style="21"/>
    <col min="11025" max="11025" width="9.28515625" style="21" bestFit="1" customWidth="1"/>
    <col min="11026" max="11264" width="9.140625" style="21"/>
    <col min="11265" max="11265" width="4.140625" style="21" customWidth="1"/>
    <col min="11266" max="11266" width="46.5703125" style="21" customWidth="1"/>
    <col min="11267" max="11267" width="4.85546875" style="21" customWidth="1"/>
    <col min="11268" max="11268" width="4.28515625" style="21" customWidth="1"/>
    <col min="11269" max="11269" width="11.5703125" style="21" customWidth="1"/>
    <col min="11270" max="11270" width="12" style="21" customWidth="1"/>
    <col min="11271" max="11271" width="11.7109375" style="21" customWidth="1"/>
    <col min="11272" max="11272" width="11.140625" style="21" customWidth="1"/>
    <col min="11273" max="11273" width="12.85546875" style="21" customWidth="1"/>
    <col min="11274" max="11276" width="9.28515625" style="21" bestFit="1" customWidth="1"/>
    <col min="11277" max="11277" width="13.28515625" style="21" customWidth="1"/>
    <col min="11278" max="11280" width="9.140625" style="21"/>
    <col min="11281" max="11281" width="9.28515625" style="21" bestFit="1" customWidth="1"/>
    <col min="11282" max="11520" width="9.140625" style="21"/>
    <col min="11521" max="11521" width="4.140625" style="21" customWidth="1"/>
    <col min="11522" max="11522" width="46.5703125" style="21" customWidth="1"/>
    <col min="11523" max="11523" width="4.85546875" style="21" customWidth="1"/>
    <col min="11524" max="11524" width="4.28515625" style="21" customWidth="1"/>
    <col min="11525" max="11525" width="11.5703125" style="21" customWidth="1"/>
    <col min="11526" max="11526" width="12" style="21" customWidth="1"/>
    <col min="11527" max="11527" width="11.7109375" style="21" customWidth="1"/>
    <col min="11528" max="11528" width="11.140625" style="21" customWidth="1"/>
    <col min="11529" max="11529" width="12.85546875" style="21" customWidth="1"/>
    <col min="11530" max="11532" width="9.28515625" style="21" bestFit="1" customWidth="1"/>
    <col min="11533" max="11533" width="13.28515625" style="21" customWidth="1"/>
    <col min="11534" max="11536" width="9.140625" style="21"/>
    <col min="11537" max="11537" width="9.28515625" style="21" bestFit="1" customWidth="1"/>
    <col min="11538" max="11776" width="9.140625" style="21"/>
    <col min="11777" max="11777" width="4.140625" style="21" customWidth="1"/>
    <col min="11778" max="11778" width="46.5703125" style="21" customWidth="1"/>
    <col min="11779" max="11779" width="4.85546875" style="21" customWidth="1"/>
    <col min="11780" max="11780" width="4.28515625" style="21" customWidth="1"/>
    <col min="11781" max="11781" width="11.5703125" style="21" customWidth="1"/>
    <col min="11782" max="11782" width="12" style="21" customWidth="1"/>
    <col min="11783" max="11783" width="11.7109375" style="21" customWidth="1"/>
    <col min="11784" max="11784" width="11.140625" style="21" customWidth="1"/>
    <col min="11785" max="11785" width="12.85546875" style="21" customWidth="1"/>
    <col min="11786" max="11788" width="9.28515625" style="21" bestFit="1" customWidth="1"/>
    <col min="11789" max="11789" width="13.28515625" style="21" customWidth="1"/>
    <col min="11790" max="11792" width="9.140625" style="21"/>
    <col min="11793" max="11793" width="9.28515625" style="21" bestFit="1" customWidth="1"/>
    <col min="11794" max="12032" width="9.140625" style="21"/>
    <col min="12033" max="12033" width="4.140625" style="21" customWidth="1"/>
    <col min="12034" max="12034" width="46.5703125" style="21" customWidth="1"/>
    <col min="12035" max="12035" width="4.85546875" style="21" customWidth="1"/>
    <col min="12036" max="12036" width="4.28515625" style="21" customWidth="1"/>
    <col min="12037" max="12037" width="11.5703125" style="21" customWidth="1"/>
    <col min="12038" max="12038" width="12" style="21" customWidth="1"/>
    <col min="12039" max="12039" width="11.7109375" style="21" customWidth="1"/>
    <col min="12040" max="12040" width="11.140625" style="21" customWidth="1"/>
    <col min="12041" max="12041" width="12.85546875" style="21" customWidth="1"/>
    <col min="12042" max="12044" width="9.28515625" style="21" bestFit="1" customWidth="1"/>
    <col min="12045" max="12045" width="13.28515625" style="21" customWidth="1"/>
    <col min="12046" max="12048" width="9.140625" style="21"/>
    <col min="12049" max="12049" width="9.28515625" style="21" bestFit="1" customWidth="1"/>
    <col min="12050" max="12288" width="9.140625" style="21"/>
    <col min="12289" max="12289" width="4.140625" style="21" customWidth="1"/>
    <col min="12290" max="12290" width="46.5703125" style="21" customWidth="1"/>
    <col min="12291" max="12291" width="4.85546875" style="21" customWidth="1"/>
    <col min="12292" max="12292" width="4.28515625" style="21" customWidth="1"/>
    <col min="12293" max="12293" width="11.5703125" style="21" customWidth="1"/>
    <col min="12294" max="12294" width="12" style="21" customWidth="1"/>
    <col min="12295" max="12295" width="11.7109375" style="21" customWidth="1"/>
    <col min="12296" max="12296" width="11.140625" style="21" customWidth="1"/>
    <col min="12297" max="12297" width="12.85546875" style="21" customWidth="1"/>
    <col min="12298" max="12300" width="9.28515625" style="21" bestFit="1" customWidth="1"/>
    <col min="12301" max="12301" width="13.28515625" style="21" customWidth="1"/>
    <col min="12302" max="12304" width="9.140625" style="21"/>
    <col min="12305" max="12305" width="9.28515625" style="21" bestFit="1" customWidth="1"/>
    <col min="12306" max="12544" width="9.140625" style="21"/>
    <col min="12545" max="12545" width="4.140625" style="21" customWidth="1"/>
    <col min="12546" max="12546" width="46.5703125" style="21" customWidth="1"/>
    <col min="12547" max="12547" width="4.85546875" style="21" customWidth="1"/>
    <col min="12548" max="12548" width="4.28515625" style="21" customWidth="1"/>
    <col min="12549" max="12549" width="11.5703125" style="21" customWidth="1"/>
    <col min="12550" max="12550" width="12" style="21" customWidth="1"/>
    <col min="12551" max="12551" width="11.7109375" style="21" customWidth="1"/>
    <col min="12552" max="12552" width="11.140625" style="21" customWidth="1"/>
    <col min="12553" max="12553" width="12.85546875" style="21" customWidth="1"/>
    <col min="12554" max="12556" width="9.28515625" style="21" bestFit="1" customWidth="1"/>
    <col min="12557" max="12557" width="13.28515625" style="21" customWidth="1"/>
    <col min="12558" max="12560" width="9.140625" style="21"/>
    <col min="12561" max="12561" width="9.28515625" style="21" bestFit="1" customWidth="1"/>
    <col min="12562" max="12800" width="9.140625" style="21"/>
    <col min="12801" max="12801" width="4.140625" style="21" customWidth="1"/>
    <col min="12802" max="12802" width="46.5703125" style="21" customWidth="1"/>
    <col min="12803" max="12803" width="4.85546875" style="21" customWidth="1"/>
    <col min="12804" max="12804" width="4.28515625" style="21" customWidth="1"/>
    <col min="12805" max="12805" width="11.5703125" style="21" customWidth="1"/>
    <col min="12806" max="12806" width="12" style="21" customWidth="1"/>
    <col min="12807" max="12807" width="11.7109375" style="21" customWidth="1"/>
    <col min="12808" max="12808" width="11.140625" style="21" customWidth="1"/>
    <col min="12809" max="12809" width="12.85546875" style="21" customWidth="1"/>
    <col min="12810" max="12812" width="9.28515625" style="21" bestFit="1" customWidth="1"/>
    <col min="12813" max="12813" width="13.28515625" style="21" customWidth="1"/>
    <col min="12814" max="12816" width="9.140625" style="21"/>
    <col min="12817" max="12817" width="9.28515625" style="21" bestFit="1" customWidth="1"/>
    <col min="12818" max="13056" width="9.140625" style="21"/>
    <col min="13057" max="13057" width="4.140625" style="21" customWidth="1"/>
    <col min="13058" max="13058" width="46.5703125" style="21" customWidth="1"/>
    <col min="13059" max="13059" width="4.85546875" style="21" customWidth="1"/>
    <col min="13060" max="13060" width="4.28515625" style="21" customWidth="1"/>
    <col min="13061" max="13061" width="11.5703125" style="21" customWidth="1"/>
    <col min="13062" max="13062" width="12" style="21" customWidth="1"/>
    <col min="13063" max="13063" width="11.7109375" style="21" customWidth="1"/>
    <col min="13064" max="13064" width="11.140625" style="21" customWidth="1"/>
    <col min="13065" max="13065" width="12.85546875" style="21" customWidth="1"/>
    <col min="13066" max="13068" width="9.28515625" style="21" bestFit="1" customWidth="1"/>
    <col min="13069" max="13069" width="13.28515625" style="21" customWidth="1"/>
    <col min="13070" max="13072" width="9.140625" style="21"/>
    <col min="13073" max="13073" width="9.28515625" style="21" bestFit="1" customWidth="1"/>
    <col min="13074" max="13312" width="9.140625" style="21"/>
    <col min="13313" max="13313" width="4.140625" style="21" customWidth="1"/>
    <col min="13314" max="13314" width="46.5703125" style="21" customWidth="1"/>
    <col min="13315" max="13315" width="4.85546875" style="21" customWidth="1"/>
    <col min="13316" max="13316" width="4.28515625" style="21" customWidth="1"/>
    <col min="13317" max="13317" width="11.5703125" style="21" customWidth="1"/>
    <col min="13318" max="13318" width="12" style="21" customWidth="1"/>
    <col min="13319" max="13319" width="11.7109375" style="21" customWidth="1"/>
    <col min="13320" max="13320" width="11.140625" style="21" customWidth="1"/>
    <col min="13321" max="13321" width="12.85546875" style="21" customWidth="1"/>
    <col min="13322" max="13324" width="9.28515625" style="21" bestFit="1" customWidth="1"/>
    <col min="13325" max="13325" width="13.28515625" style="21" customWidth="1"/>
    <col min="13326" max="13328" width="9.140625" style="21"/>
    <col min="13329" max="13329" width="9.28515625" style="21" bestFit="1" customWidth="1"/>
    <col min="13330" max="13568" width="9.140625" style="21"/>
    <col min="13569" max="13569" width="4.140625" style="21" customWidth="1"/>
    <col min="13570" max="13570" width="46.5703125" style="21" customWidth="1"/>
    <col min="13571" max="13571" width="4.85546875" style="21" customWidth="1"/>
    <col min="13572" max="13572" width="4.28515625" style="21" customWidth="1"/>
    <col min="13573" max="13573" width="11.5703125" style="21" customWidth="1"/>
    <col min="13574" max="13574" width="12" style="21" customWidth="1"/>
    <col min="13575" max="13575" width="11.7109375" style="21" customWidth="1"/>
    <col min="13576" max="13576" width="11.140625" style="21" customWidth="1"/>
    <col min="13577" max="13577" width="12.85546875" style="21" customWidth="1"/>
    <col min="13578" max="13580" width="9.28515625" style="21" bestFit="1" customWidth="1"/>
    <col min="13581" max="13581" width="13.28515625" style="21" customWidth="1"/>
    <col min="13582" max="13584" width="9.140625" style="21"/>
    <col min="13585" max="13585" width="9.28515625" style="21" bestFit="1" customWidth="1"/>
    <col min="13586" max="13824" width="9.140625" style="21"/>
    <col min="13825" max="13825" width="4.140625" style="21" customWidth="1"/>
    <col min="13826" max="13826" width="46.5703125" style="21" customWidth="1"/>
    <col min="13827" max="13827" width="4.85546875" style="21" customWidth="1"/>
    <col min="13828" max="13828" width="4.28515625" style="21" customWidth="1"/>
    <col min="13829" max="13829" width="11.5703125" style="21" customWidth="1"/>
    <col min="13830" max="13830" width="12" style="21" customWidth="1"/>
    <col min="13831" max="13831" width="11.7109375" style="21" customWidth="1"/>
    <col min="13832" max="13832" width="11.140625" style="21" customWidth="1"/>
    <col min="13833" max="13833" width="12.85546875" style="21" customWidth="1"/>
    <col min="13834" max="13836" width="9.28515625" style="21" bestFit="1" customWidth="1"/>
    <col min="13837" max="13837" width="13.28515625" style="21" customWidth="1"/>
    <col min="13838" max="13840" width="9.140625" style="21"/>
    <col min="13841" max="13841" width="9.28515625" style="21" bestFit="1" customWidth="1"/>
    <col min="13842" max="14080" width="9.140625" style="21"/>
    <col min="14081" max="14081" width="4.140625" style="21" customWidth="1"/>
    <col min="14082" max="14082" width="46.5703125" style="21" customWidth="1"/>
    <col min="14083" max="14083" width="4.85546875" style="21" customWidth="1"/>
    <col min="14084" max="14084" width="4.28515625" style="21" customWidth="1"/>
    <col min="14085" max="14085" width="11.5703125" style="21" customWidth="1"/>
    <col min="14086" max="14086" width="12" style="21" customWidth="1"/>
    <col min="14087" max="14087" width="11.7109375" style="21" customWidth="1"/>
    <col min="14088" max="14088" width="11.140625" style="21" customWidth="1"/>
    <col min="14089" max="14089" width="12.85546875" style="21" customWidth="1"/>
    <col min="14090" max="14092" width="9.28515625" style="21" bestFit="1" customWidth="1"/>
    <col min="14093" max="14093" width="13.28515625" style="21" customWidth="1"/>
    <col min="14094" max="14096" width="9.140625" style="21"/>
    <col min="14097" max="14097" width="9.28515625" style="21" bestFit="1" customWidth="1"/>
    <col min="14098" max="14336" width="9.140625" style="21"/>
    <col min="14337" max="14337" width="4.140625" style="21" customWidth="1"/>
    <col min="14338" max="14338" width="46.5703125" style="21" customWidth="1"/>
    <col min="14339" max="14339" width="4.85546875" style="21" customWidth="1"/>
    <col min="14340" max="14340" width="4.28515625" style="21" customWidth="1"/>
    <col min="14341" max="14341" width="11.5703125" style="21" customWidth="1"/>
    <col min="14342" max="14342" width="12" style="21" customWidth="1"/>
    <col min="14343" max="14343" width="11.7109375" style="21" customWidth="1"/>
    <col min="14344" max="14344" width="11.140625" style="21" customWidth="1"/>
    <col min="14345" max="14345" width="12.85546875" style="21" customWidth="1"/>
    <col min="14346" max="14348" width="9.28515625" style="21" bestFit="1" customWidth="1"/>
    <col min="14349" max="14349" width="13.28515625" style="21" customWidth="1"/>
    <col min="14350" max="14352" width="9.140625" style="21"/>
    <col min="14353" max="14353" width="9.28515625" style="21" bestFit="1" customWidth="1"/>
    <col min="14354" max="14592" width="9.140625" style="21"/>
    <col min="14593" max="14593" width="4.140625" style="21" customWidth="1"/>
    <col min="14594" max="14594" width="46.5703125" style="21" customWidth="1"/>
    <col min="14595" max="14595" width="4.85546875" style="21" customWidth="1"/>
    <col min="14596" max="14596" width="4.28515625" style="21" customWidth="1"/>
    <col min="14597" max="14597" width="11.5703125" style="21" customWidth="1"/>
    <col min="14598" max="14598" width="12" style="21" customWidth="1"/>
    <col min="14599" max="14599" width="11.7109375" style="21" customWidth="1"/>
    <col min="14600" max="14600" width="11.140625" style="21" customWidth="1"/>
    <col min="14601" max="14601" width="12.85546875" style="21" customWidth="1"/>
    <col min="14602" max="14604" width="9.28515625" style="21" bestFit="1" customWidth="1"/>
    <col min="14605" max="14605" width="13.28515625" style="21" customWidth="1"/>
    <col min="14606" max="14608" width="9.140625" style="21"/>
    <col min="14609" max="14609" width="9.28515625" style="21" bestFit="1" customWidth="1"/>
    <col min="14610" max="14848" width="9.140625" style="21"/>
    <col min="14849" max="14849" width="4.140625" style="21" customWidth="1"/>
    <col min="14850" max="14850" width="46.5703125" style="21" customWidth="1"/>
    <col min="14851" max="14851" width="4.85546875" style="21" customWidth="1"/>
    <col min="14852" max="14852" width="4.28515625" style="21" customWidth="1"/>
    <col min="14853" max="14853" width="11.5703125" style="21" customWidth="1"/>
    <col min="14854" max="14854" width="12" style="21" customWidth="1"/>
    <col min="14855" max="14855" width="11.7109375" style="21" customWidth="1"/>
    <col min="14856" max="14856" width="11.140625" style="21" customWidth="1"/>
    <col min="14857" max="14857" width="12.85546875" style="21" customWidth="1"/>
    <col min="14858" max="14860" width="9.28515625" style="21" bestFit="1" customWidth="1"/>
    <col min="14861" max="14861" width="13.28515625" style="21" customWidth="1"/>
    <col min="14862" max="14864" width="9.140625" style="21"/>
    <col min="14865" max="14865" width="9.28515625" style="21" bestFit="1" customWidth="1"/>
    <col min="14866" max="15104" width="9.140625" style="21"/>
    <col min="15105" max="15105" width="4.140625" style="21" customWidth="1"/>
    <col min="15106" max="15106" width="46.5703125" style="21" customWidth="1"/>
    <col min="15107" max="15107" width="4.85546875" style="21" customWidth="1"/>
    <col min="15108" max="15108" width="4.28515625" style="21" customWidth="1"/>
    <col min="15109" max="15109" width="11.5703125" style="21" customWidth="1"/>
    <col min="15110" max="15110" width="12" style="21" customWidth="1"/>
    <col min="15111" max="15111" width="11.7109375" style="21" customWidth="1"/>
    <col min="15112" max="15112" width="11.140625" style="21" customWidth="1"/>
    <col min="15113" max="15113" width="12.85546875" style="21" customWidth="1"/>
    <col min="15114" max="15116" width="9.28515625" style="21" bestFit="1" customWidth="1"/>
    <col min="15117" max="15117" width="13.28515625" style="21" customWidth="1"/>
    <col min="15118" max="15120" width="9.140625" style="21"/>
    <col min="15121" max="15121" width="9.28515625" style="21" bestFit="1" customWidth="1"/>
    <col min="15122" max="15360" width="9.140625" style="21"/>
    <col min="15361" max="15361" width="4.140625" style="21" customWidth="1"/>
    <col min="15362" max="15362" width="46.5703125" style="21" customWidth="1"/>
    <col min="15363" max="15363" width="4.85546875" style="21" customWidth="1"/>
    <col min="15364" max="15364" width="4.28515625" style="21" customWidth="1"/>
    <col min="15365" max="15365" width="11.5703125" style="21" customWidth="1"/>
    <col min="15366" max="15366" width="12" style="21" customWidth="1"/>
    <col min="15367" max="15367" width="11.7109375" style="21" customWidth="1"/>
    <col min="15368" max="15368" width="11.140625" style="21" customWidth="1"/>
    <col min="15369" max="15369" width="12.85546875" style="21" customWidth="1"/>
    <col min="15370" max="15372" width="9.28515625" style="21" bestFit="1" customWidth="1"/>
    <col min="15373" max="15373" width="13.28515625" style="21" customWidth="1"/>
    <col min="15374" max="15376" width="9.140625" style="21"/>
    <col min="15377" max="15377" width="9.28515625" style="21" bestFit="1" customWidth="1"/>
    <col min="15378" max="15616" width="9.140625" style="21"/>
    <col min="15617" max="15617" width="4.140625" style="21" customWidth="1"/>
    <col min="15618" max="15618" width="46.5703125" style="21" customWidth="1"/>
    <col min="15619" max="15619" width="4.85546875" style="21" customWidth="1"/>
    <col min="15620" max="15620" width="4.28515625" style="21" customWidth="1"/>
    <col min="15621" max="15621" width="11.5703125" style="21" customWidth="1"/>
    <col min="15622" max="15622" width="12" style="21" customWidth="1"/>
    <col min="15623" max="15623" width="11.7109375" style="21" customWidth="1"/>
    <col min="15624" max="15624" width="11.140625" style="21" customWidth="1"/>
    <col min="15625" max="15625" width="12.85546875" style="21" customWidth="1"/>
    <col min="15626" max="15628" width="9.28515625" style="21" bestFit="1" customWidth="1"/>
    <col min="15629" max="15629" width="13.28515625" style="21" customWidth="1"/>
    <col min="15630" max="15632" width="9.140625" style="21"/>
    <col min="15633" max="15633" width="9.28515625" style="21" bestFit="1" customWidth="1"/>
    <col min="15634" max="15872" width="9.140625" style="21"/>
    <col min="15873" max="15873" width="4.140625" style="21" customWidth="1"/>
    <col min="15874" max="15874" width="46.5703125" style="21" customWidth="1"/>
    <col min="15875" max="15875" width="4.85546875" style="21" customWidth="1"/>
    <col min="15876" max="15876" width="4.28515625" style="21" customWidth="1"/>
    <col min="15877" max="15877" width="11.5703125" style="21" customWidth="1"/>
    <col min="15878" max="15878" width="12" style="21" customWidth="1"/>
    <col min="15879" max="15879" width="11.7109375" style="21" customWidth="1"/>
    <col min="15880" max="15880" width="11.140625" style="21" customWidth="1"/>
    <col min="15881" max="15881" width="12.85546875" style="21" customWidth="1"/>
    <col min="15882" max="15884" width="9.28515625" style="21" bestFit="1" customWidth="1"/>
    <col min="15885" max="15885" width="13.28515625" style="21" customWidth="1"/>
    <col min="15886" max="15888" width="9.140625" style="21"/>
    <col min="15889" max="15889" width="9.28515625" style="21" bestFit="1" customWidth="1"/>
    <col min="15890" max="16128" width="9.140625" style="21"/>
    <col min="16129" max="16129" width="4.140625" style="21" customWidth="1"/>
    <col min="16130" max="16130" width="46.5703125" style="21" customWidth="1"/>
    <col min="16131" max="16131" width="4.85546875" style="21" customWidth="1"/>
    <col min="16132" max="16132" width="4.28515625" style="21" customWidth="1"/>
    <col min="16133" max="16133" width="11.5703125" style="21" customWidth="1"/>
    <col min="16134" max="16134" width="12" style="21" customWidth="1"/>
    <col min="16135" max="16135" width="11.7109375" style="21" customWidth="1"/>
    <col min="16136" max="16136" width="11.140625" style="21" customWidth="1"/>
    <col min="16137" max="16137" width="12.85546875" style="21" customWidth="1"/>
    <col min="16138" max="16140" width="9.28515625" style="21" bestFit="1" customWidth="1"/>
    <col min="16141" max="16141" width="13.28515625" style="21" customWidth="1"/>
    <col min="16142" max="16144" width="9.140625" style="21"/>
    <col min="16145" max="16145" width="9.28515625" style="21" bestFit="1" customWidth="1"/>
    <col min="16146" max="16384" width="9.140625" style="21"/>
  </cols>
  <sheetData>
    <row r="1" spans="1:13" ht="15.75">
      <c r="A1" s="53"/>
      <c r="B1" s="18"/>
      <c r="C1" s="18"/>
      <c r="D1" s="18"/>
      <c r="E1" s="20"/>
      <c r="F1" s="18"/>
      <c r="G1" s="18"/>
      <c r="H1" s="18"/>
      <c r="I1" s="56" t="s">
        <v>663</v>
      </c>
      <c r="J1" s="18"/>
    </row>
    <row r="2" spans="1:13" ht="15.75">
      <c r="A2" s="53"/>
      <c r="B2" s="18"/>
      <c r="C2" s="18"/>
      <c r="D2" s="18"/>
      <c r="E2" s="23"/>
      <c r="F2" s="18"/>
      <c r="G2" s="18"/>
      <c r="H2" s="18"/>
      <c r="I2" s="56" t="s">
        <v>125</v>
      </c>
      <c r="J2" s="18"/>
    </row>
    <row r="3" spans="1:13" ht="15.75">
      <c r="A3" s="53"/>
      <c r="B3" s="18"/>
      <c r="C3" s="18"/>
      <c r="D3" s="18"/>
      <c r="E3" s="23"/>
      <c r="F3" s="18"/>
      <c r="G3" s="18"/>
      <c r="H3" s="18"/>
      <c r="I3" s="56" t="s">
        <v>576</v>
      </c>
      <c r="J3" s="18"/>
    </row>
    <row r="4" spans="1:13" ht="15.75">
      <c r="A4" s="53"/>
      <c r="B4" s="18"/>
      <c r="C4" s="18"/>
      <c r="D4" s="18"/>
      <c r="E4" s="23"/>
      <c r="F4" s="342"/>
      <c r="G4" s="349"/>
      <c r="H4" s="349"/>
      <c r="I4" s="349"/>
      <c r="J4" s="18"/>
    </row>
    <row r="5" spans="1:13" ht="9.75" customHeight="1">
      <c r="A5" s="53"/>
      <c r="B5" s="18"/>
      <c r="C5" s="18"/>
      <c r="D5" s="18"/>
      <c r="E5" s="23"/>
    </row>
    <row r="6" spans="1:13" ht="15.75">
      <c r="A6" s="350" t="s">
        <v>613</v>
      </c>
      <c r="B6" s="350"/>
      <c r="C6" s="350"/>
      <c r="D6" s="350"/>
      <c r="E6" s="350"/>
      <c r="F6" s="350"/>
      <c r="G6" s="350"/>
      <c r="H6" s="350"/>
      <c r="I6" s="350"/>
      <c r="J6" s="24"/>
    </row>
    <row r="7" spans="1:13" ht="12" customHeight="1">
      <c r="A7" s="350" t="s">
        <v>519</v>
      </c>
      <c r="B7" s="350"/>
      <c r="C7" s="350"/>
      <c r="D7" s="350"/>
      <c r="E7" s="350"/>
      <c r="F7" s="350"/>
      <c r="G7" s="350"/>
      <c r="H7" s="350"/>
      <c r="I7" s="350"/>
      <c r="J7" s="24"/>
    </row>
    <row r="8" spans="1:13" ht="12.75" customHeight="1">
      <c r="A8" s="51" t="s">
        <v>12</v>
      </c>
      <c r="B8" s="25"/>
      <c r="C8" s="26"/>
      <c r="D8" s="26"/>
      <c r="E8" s="27"/>
      <c r="F8" s="28"/>
      <c r="G8" s="29"/>
      <c r="H8" s="28"/>
      <c r="I8" s="52" t="s">
        <v>11</v>
      </c>
    </row>
    <row r="9" spans="1:13" ht="87" customHeight="1">
      <c r="A9" s="54" t="s">
        <v>1</v>
      </c>
      <c r="B9" s="30" t="s">
        <v>3</v>
      </c>
      <c r="C9" s="55" t="s">
        <v>6</v>
      </c>
      <c r="D9" s="55" t="s">
        <v>7</v>
      </c>
      <c r="E9" s="31" t="s">
        <v>4</v>
      </c>
      <c r="F9" s="31" t="s">
        <v>5</v>
      </c>
      <c r="G9" s="31" t="s">
        <v>96</v>
      </c>
      <c r="H9" s="31" t="s">
        <v>206</v>
      </c>
      <c r="I9" s="31" t="s">
        <v>13</v>
      </c>
    </row>
    <row r="10" spans="1:13" s="34" customFormat="1" ht="12" customHeight="1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M10" s="35"/>
    </row>
    <row r="11" spans="1:13" s="36" customFormat="1">
      <c r="A11" s="14" t="s">
        <v>99</v>
      </c>
      <c r="B11" s="11" t="s">
        <v>102</v>
      </c>
      <c r="C11" s="14" t="s">
        <v>14</v>
      </c>
      <c r="D11" s="14" t="s">
        <v>15</v>
      </c>
      <c r="E11" s="152">
        <f t="shared" ref="E11:E23" si="0">F11+G11+H11+I11</f>
        <v>-1341.1999999999987</v>
      </c>
      <c r="F11" s="152">
        <f>SUM(F12:F19)</f>
        <v>-1341.1999999999987</v>
      </c>
      <c r="G11" s="152">
        <f>SUM(G12:G19)</f>
        <v>0</v>
      </c>
      <c r="H11" s="152">
        <f>SUM(H12:H19)</f>
        <v>0</v>
      </c>
      <c r="I11" s="152">
        <f>SUM(I12:I19)</f>
        <v>0</v>
      </c>
      <c r="M11" s="37"/>
    </row>
    <row r="12" spans="1:13" s="36" customFormat="1" ht="39.75" hidden="1" customHeight="1">
      <c r="A12" s="15" t="s">
        <v>165</v>
      </c>
      <c r="B12" s="6" t="s">
        <v>103</v>
      </c>
      <c r="C12" s="15" t="s">
        <v>14</v>
      </c>
      <c r="D12" s="15" t="s">
        <v>16</v>
      </c>
      <c r="E12" s="152">
        <f t="shared" si="0"/>
        <v>0</v>
      </c>
      <c r="F12" s="153">
        <f>'приложение 5.2.'!H14</f>
        <v>0</v>
      </c>
      <c r="G12" s="153">
        <f>'приложение 5.2.'!I14</f>
        <v>0</v>
      </c>
      <c r="H12" s="153">
        <f>'приложение 5.2.'!J14</f>
        <v>0</v>
      </c>
      <c r="I12" s="153">
        <f>'приложение 5.2.'!K14</f>
        <v>0</v>
      </c>
      <c r="M12" s="37"/>
    </row>
    <row r="13" spans="1:13" s="36" customFormat="1" ht="39" hidden="1" customHeight="1">
      <c r="A13" s="15" t="s">
        <v>166</v>
      </c>
      <c r="B13" s="6" t="s">
        <v>110</v>
      </c>
      <c r="C13" s="15" t="s">
        <v>14</v>
      </c>
      <c r="D13" s="15" t="s">
        <v>17</v>
      </c>
      <c r="E13" s="152">
        <f t="shared" si="0"/>
        <v>5.6843418860808015E-14</v>
      </c>
      <c r="F13" s="153">
        <f>'приложение 5.2.'!H28</f>
        <v>5.6843418860808015E-14</v>
      </c>
      <c r="G13" s="153">
        <f>'приложение 5.2.'!I28</f>
        <v>0</v>
      </c>
      <c r="H13" s="153">
        <f>'приложение 5.2.'!J28</f>
        <v>0</v>
      </c>
      <c r="I13" s="153">
        <f>'приложение 5.2.'!K28</f>
        <v>0</v>
      </c>
      <c r="M13" s="37"/>
    </row>
    <row r="14" spans="1:13" s="36" customFormat="1" ht="51" hidden="1">
      <c r="A14" s="8" t="s">
        <v>167</v>
      </c>
      <c r="B14" s="6" t="s">
        <v>120</v>
      </c>
      <c r="C14" s="8" t="s">
        <v>14</v>
      </c>
      <c r="D14" s="8" t="s">
        <v>18</v>
      </c>
      <c r="E14" s="152">
        <f t="shared" si="0"/>
        <v>1.3642420526593924E-12</v>
      </c>
      <c r="F14" s="148">
        <f>'приложение 5.2.'!H43</f>
        <v>1.3642420526593924E-12</v>
      </c>
      <c r="G14" s="148">
        <f>'приложение 5.2.'!I43</f>
        <v>0</v>
      </c>
      <c r="H14" s="148">
        <f>'приложение 5.2.'!J43</f>
        <v>0</v>
      </c>
      <c r="I14" s="148">
        <f>'приложение 5.2.'!K43</f>
        <v>0</v>
      </c>
      <c r="M14" s="37"/>
    </row>
    <row r="15" spans="1:13" s="36" customFormat="1" hidden="1">
      <c r="A15" s="8" t="s">
        <v>168</v>
      </c>
      <c r="B15" s="1" t="s">
        <v>460</v>
      </c>
      <c r="C15" s="8" t="s">
        <v>14</v>
      </c>
      <c r="D15" s="8" t="s">
        <v>19</v>
      </c>
      <c r="E15" s="152">
        <f t="shared" si="0"/>
        <v>0</v>
      </c>
      <c r="F15" s="148">
        <f>'приложение 5.2.'!H56</f>
        <v>0</v>
      </c>
      <c r="G15" s="148">
        <f>'приложение 5.2.'!I56</f>
        <v>0</v>
      </c>
      <c r="H15" s="148">
        <f>'приложение 5.2.'!J56</f>
        <v>0</v>
      </c>
      <c r="I15" s="148">
        <f>'приложение 5.2.'!K56</f>
        <v>0</v>
      </c>
      <c r="M15" s="37"/>
    </row>
    <row r="16" spans="1:13" s="36" customFormat="1" ht="38.25">
      <c r="A16" s="8" t="s">
        <v>169</v>
      </c>
      <c r="B16" s="6" t="s">
        <v>113</v>
      </c>
      <c r="C16" s="8" t="s">
        <v>14</v>
      </c>
      <c r="D16" s="8" t="s">
        <v>114</v>
      </c>
      <c r="E16" s="152">
        <f t="shared" si="0"/>
        <v>-43.70000000000001</v>
      </c>
      <c r="F16" s="148">
        <f>'приложение 5.2.'!H62</f>
        <v>-43.70000000000001</v>
      </c>
      <c r="G16" s="148">
        <f>'приложение 5.2.'!I62</f>
        <v>0</v>
      </c>
      <c r="H16" s="148">
        <f>'приложение 5.2.'!J62</f>
        <v>0</v>
      </c>
      <c r="I16" s="148">
        <f>'приложение 5.2.'!K62</f>
        <v>0</v>
      </c>
      <c r="M16" s="37"/>
    </row>
    <row r="17" spans="1:13" s="36" customFormat="1" hidden="1">
      <c r="A17" s="8" t="s">
        <v>170</v>
      </c>
      <c r="B17" s="1" t="s">
        <v>330</v>
      </c>
      <c r="C17" s="8" t="s">
        <v>14</v>
      </c>
      <c r="D17" s="8" t="s">
        <v>20</v>
      </c>
      <c r="E17" s="152">
        <f>SUM(F17:I17)</f>
        <v>0</v>
      </c>
      <c r="F17" s="148">
        <f>'приложение 5.2.'!H88</f>
        <v>0</v>
      </c>
      <c r="G17" s="148">
        <f>'приложение 5.2.'!I88</f>
        <v>0</v>
      </c>
      <c r="H17" s="148">
        <f>'приложение 5.2.'!J88</f>
        <v>0</v>
      </c>
      <c r="I17" s="148">
        <f>'приложение 5.2.'!K88</f>
        <v>0</v>
      </c>
      <c r="M17" s="37"/>
    </row>
    <row r="18" spans="1:13" s="36" customFormat="1" hidden="1">
      <c r="A18" s="8" t="s">
        <v>450</v>
      </c>
      <c r="B18" s="7" t="s">
        <v>134</v>
      </c>
      <c r="C18" s="8" t="s">
        <v>14</v>
      </c>
      <c r="D18" s="8" t="s">
        <v>41</v>
      </c>
      <c r="E18" s="152">
        <f t="shared" si="0"/>
        <v>0</v>
      </c>
      <c r="F18" s="148">
        <f>'приложение 5.2.'!H94</f>
        <v>0</v>
      </c>
      <c r="G18" s="148">
        <f>'приложение 5.2.'!I94</f>
        <v>0</v>
      </c>
      <c r="H18" s="148">
        <f>'приложение 5.2.'!J94</f>
        <v>0</v>
      </c>
      <c r="I18" s="148">
        <f>'приложение 5.2.'!K94</f>
        <v>0</v>
      </c>
      <c r="J18" s="38"/>
      <c r="M18" s="37"/>
    </row>
    <row r="19" spans="1:13" s="36" customFormat="1">
      <c r="A19" s="8" t="s">
        <v>464</v>
      </c>
      <c r="B19" s="6" t="s">
        <v>121</v>
      </c>
      <c r="C19" s="8" t="s">
        <v>14</v>
      </c>
      <c r="D19" s="8" t="s">
        <v>122</v>
      </c>
      <c r="E19" s="152">
        <f t="shared" si="0"/>
        <v>-1297.5</v>
      </c>
      <c r="F19" s="148">
        <f>'приложение 5.2.'!H100</f>
        <v>-1297.5</v>
      </c>
      <c r="G19" s="148">
        <f>'приложение 5.2.'!I100</f>
        <v>0</v>
      </c>
      <c r="H19" s="148">
        <f>'приложение 5.2.'!J100</f>
        <v>0</v>
      </c>
      <c r="I19" s="148">
        <f>'приложение 5.2.'!K100</f>
        <v>0</v>
      </c>
      <c r="M19" s="37"/>
    </row>
    <row r="20" spans="1:13" s="36" customFormat="1" ht="28.5" customHeight="1">
      <c r="A20" s="12" t="s">
        <v>116</v>
      </c>
      <c r="B20" s="11" t="s">
        <v>2</v>
      </c>
      <c r="C20" s="12" t="s">
        <v>17</v>
      </c>
      <c r="D20" s="12" t="s">
        <v>15</v>
      </c>
      <c r="E20" s="147">
        <f>SUM(F20:I20)</f>
        <v>107</v>
      </c>
      <c r="F20" s="147">
        <f>F23+F22+F21</f>
        <v>107</v>
      </c>
      <c r="G20" s="147">
        <f>G23+G22+G21</f>
        <v>0</v>
      </c>
      <c r="H20" s="147">
        <f>H23+H22+H21</f>
        <v>0</v>
      </c>
      <c r="I20" s="147">
        <f>I23+I22+I21</f>
        <v>0</v>
      </c>
      <c r="M20" s="37"/>
    </row>
    <row r="21" spans="1:13" s="36" customFormat="1" hidden="1">
      <c r="A21" s="8" t="s">
        <v>171</v>
      </c>
      <c r="B21" s="6" t="s">
        <v>128</v>
      </c>
      <c r="C21" s="8" t="s">
        <v>17</v>
      </c>
      <c r="D21" s="8" t="s">
        <v>18</v>
      </c>
      <c r="E21" s="152">
        <f t="shared" si="0"/>
        <v>0</v>
      </c>
      <c r="F21" s="148">
        <f>'приложение 5.2.'!H127</f>
        <v>0</v>
      </c>
      <c r="G21" s="148">
        <f>'приложение 5.2.'!I127</f>
        <v>0</v>
      </c>
      <c r="H21" s="148">
        <f>'приложение 5.2.'!J127</f>
        <v>0</v>
      </c>
      <c r="I21" s="148">
        <f>'приложение 5.2.'!K127</f>
        <v>0</v>
      </c>
      <c r="M21" s="37"/>
    </row>
    <row r="22" spans="1:13" s="36" customFormat="1" ht="42" customHeight="1">
      <c r="A22" s="8" t="s">
        <v>172</v>
      </c>
      <c r="B22" s="39" t="s">
        <v>451</v>
      </c>
      <c r="C22" s="8" t="s">
        <v>17</v>
      </c>
      <c r="D22" s="8" t="s">
        <v>21</v>
      </c>
      <c r="E22" s="152">
        <f t="shared" si="0"/>
        <v>107</v>
      </c>
      <c r="F22" s="148">
        <f>'приложение 5.2.'!H138</f>
        <v>107</v>
      </c>
      <c r="G22" s="148">
        <f>'приложение 5.2.'!I138</f>
        <v>0</v>
      </c>
      <c r="H22" s="148">
        <f>'приложение 5.2.'!J138</f>
        <v>0</v>
      </c>
      <c r="I22" s="148">
        <f>'приложение 5.2.'!K138</f>
        <v>0</v>
      </c>
      <c r="M22" s="37"/>
    </row>
    <row r="23" spans="1:13" s="36" customFormat="1" ht="25.5" hidden="1">
      <c r="A23" s="8" t="s">
        <v>173</v>
      </c>
      <c r="B23" s="6" t="s">
        <v>45</v>
      </c>
      <c r="C23" s="8" t="s">
        <v>17</v>
      </c>
      <c r="D23" s="8" t="s">
        <v>39</v>
      </c>
      <c r="E23" s="152">
        <f t="shared" si="0"/>
        <v>0</v>
      </c>
      <c r="F23" s="148">
        <f>'приложение 5.2.'!H151</f>
        <v>0</v>
      </c>
      <c r="G23" s="148">
        <f>'приложение 5.2.'!I151</f>
        <v>0</v>
      </c>
      <c r="H23" s="148">
        <f>'приложение 5.2.'!J151</f>
        <v>0</v>
      </c>
      <c r="I23" s="148">
        <f>'приложение 5.2.'!K151</f>
        <v>0</v>
      </c>
      <c r="M23" s="37"/>
    </row>
    <row r="24" spans="1:13" s="36" customFormat="1">
      <c r="A24" s="12" t="s">
        <v>158</v>
      </c>
      <c r="B24" s="13" t="s">
        <v>40</v>
      </c>
      <c r="C24" s="12" t="s">
        <v>18</v>
      </c>
      <c r="D24" s="12" t="s">
        <v>15</v>
      </c>
      <c r="E24" s="147">
        <f>F24+G24+H24+I24</f>
        <v>14216.8</v>
      </c>
      <c r="F24" s="147">
        <f>F25+F26+F27+F28+F30+F31</f>
        <v>4249</v>
      </c>
      <c r="G24" s="147">
        <f>SUM(G25:G31)</f>
        <v>0</v>
      </c>
      <c r="H24" s="147">
        <f>H25+H26+H27+H28+H30+H31</f>
        <v>9967.7999999999993</v>
      </c>
      <c r="I24" s="147">
        <f>SUM(I25:I31)</f>
        <v>0</v>
      </c>
      <c r="M24" s="37"/>
    </row>
    <row r="25" spans="1:13" s="36" customFormat="1" hidden="1">
      <c r="A25" s="8" t="s">
        <v>174</v>
      </c>
      <c r="B25" s="7" t="s">
        <v>47</v>
      </c>
      <c r="C25" s="8" t="s">
        <v>18</v>
      </c>
      <c r="D25" s="8" t="s">
        <v>14</v>
      </c>
      <c r="E25" s="147">
        <f t="shared" ref="E25:E46" si="1">F25+G25+H25+I25</f>
        <v>0</v>
      </c>
      <c r="F25" s="148">
        <f>'приложение 5.2.'!H191</f>
        <v>0</v>
      </c>
      <c r="G25" s="148">
        <f>'приложение 5.2.'!I191</f>
        <v>0</v>
      </c>
      <c r="H25" s="148">
        <f>'приложение 5.2.'!J191</f>
        <v>0</v>
      </c>
      <c r="I25" s="148">
        <f>'приложение 5.2.'!K191</f>
        <v>0</v>
      </c>
      <c r="M25" s="37"/>
    </row>
    <row r="26" spans="1:13" s="36" customFormat="1" hidden="1">
      <c r="A26" s="8" t="s">
        <v>175</v>
      </c>
      <c r="B26" s="19" t="s">
        <v>22</v>
      </c>
      <c r="C26" s="8" t="s">
        <v>18</v>
      </c>
      <c r="D26" s="8" t="s">
        <v>19</v>
      </c>
      <c r="E26" s="147">
        <f t="shared" si="1"/>
        <v>0</v>
      </c>
      <c r="F26" s="148">
        <f>'приложение 5.2.'!H207</f>
        <v>0</v>
      </c>
      <c r="G26" s="148">
        <f>'приложение 5.2.'!I207</f>
        <v>0</v>
      </c>
      <c r="H26" s="148">
        <f>'приложение 5.2.'!J207</f>
        <v>0</v>
      </c>
      <c r="I26" s="148">
        <f>'приложение 5.2.'!K207</f>
        <v>0</v>
      </c>
      <c r="M26" s="37"/>
    </row>
    <row r="27" spans="1:13" s="36" customFormat="1" hidden="1">
      <c r="A27" s="8" t="s">
        <v>176</v>
      </c>
      <c r="B27" s="7" t="s">
        <v>129</v>
      </c>
      <c r="C27" s="8" t="s">
        <v>18</v>
      </c>
      <c r="D27" s="8" t="s">
        <v>23</v>
      </c>
      <c r="E27" s="147">
        <f t="shared" si="1"/>
        <v>0</v>
      </c>
      <c r="F27" s="148">
        <f>'приложение 5.2.'!H223</f>
        <v>0</v>
      </c>
      <c r="G27" s="148">
        <f>'приложение 5.2.'!I223</f>
        <v>0</v>
      </c>
      <c r="H27" s="148">
        <f>'приложение 5.2.'!J223</f>
        <v>0</v>
      </c>
      <c r="I27" s="148">
        <f>'приложение 5.2.'!K223</f>
        <v>0</v>
      </c>
      <c r="M27" s="37"/>
    </row>
    <row r="28" spans="1:13" s="36" customFormat="1">
      <c r="A28" s="8" t="s">
        <v>177</v>
      </c>
      <c r="B28" s="6" t="s">
        <v>178</v>
      </c>
      <c r="C28" s="8" t="s">
        <v>18</v>
      </c>
      <c r="D28" s="8" t="s">
        <v>21</v>
      </c>
      <c r="E28" s="147">
        <f t="shared" si="1"/>
        <v>4397.5</v>
      </c>
      <c r="F28" s="148">
        <f>'приложение 5.2.'!H229</f>
        <v>4397.5</v>
      </c>
      <c r="G28" s="148">
        <f>'приложение 5.2.'!I229</f>
        <v>0</v>
      </c>
      <c r="H28" s="148">
        <f>'приложение 5.2.'!J229</f>
        <v>0</v>
      </c>
      <c r="I28" s="148">
        <f>'приложение 5.2.'!K229</f>
        <v>0</v>
      </c>
      <c r="M28" s="37"/>
    </row>
    <row r="29" spans="1:13" s="36" customFormat="1" hidden="1">
      <c r="A29" s="8" t="s">
        <v>179</v>
      </c>
      <c r="B29" s="40" t="s">
        <v>180</v>
      </c>
      <c r="C29" s="8" t="s">
        <v>18</v>
      </c>
      <c r="D29" s="8" t="s">
        <v>21</v>
      </c>
      <c r="E29" s="147">
        <f t="shared" si="1"/>
        <v>0</v>
      </c>
      <c r="F29" s="148">
        <f>'приложение 5.2.'!H230</f>
        <v>0</v>
      </c>
      <c r="G29" s="148">
        <f>'приложение 5.2.'!I230</f>
        <v>0</v>
      </c>
      <c r="H29" s="148">
        <f>'приложение 5.2.'!J230</f>
        <v>0</v>
      </c>
      <c r="I29" s="148">
        <f>'приложение 5.2.'!K230</f>
        <v>0</v>
      </c>
      <c r="M29" s="37"/>
    </row>
    <row r="30" spans="1:13" s="36" customFormat="1" hidden="1">
      <c r="A30" s="8" t="s">
        <v>181</v>
      </c>
      <c r="B30" s="6" t="s">
        <v>42</v>
      </c>
      <c r="C30" s="8" t="s">
        <v>18</v>
      </c>
      <c r="D30" s="8" t="s">
        <v>33</v>
      </c>
      <c r="E30" s="147">
        <f t="shared" si="1"/>
        <v>0</v>
      </c>
      <c r="F30" s="148">
        <f>'приложение 5.2.'!H275</f>
        <v>0</v>
      </c>
      <c r="G30" s="148">
        <f>'приложение 5.2.'!I275</f>
        <v>0</v>
      </c>
      <c r="H30" s="148">
        <f>'приложение 5.2.'!J275</f>
        <v>0</v>
      </c>
      <c r="I30" s="148">
        <f>'приложение 5.2.'!K275</f>
        <v>0</v>
      </c>
      <c r="M30" s="37"/>
    </row>
    <row r="31" spans="1:13" s="36" customFormat="1">
      <c r="A31" s="8" t="s">
        <v>182</v>
      </c>
      <c r="B31" s="6" t="s">
        <v>24</v>
      </c>
      <c r="C31" s="8" t="s">
        <v>18</v>
      </c>
      <c r="D31" s="8" t="s">
        <v>38</v>
      </c>
      <c r="E31" s="147">
        <f t="shared" si="1"/>
        <v>9819.2999999999993</v>
      </c>
      <c r="F31" s="148">
        <f>'приложение 5.2.'!H283</f>
        <v>-148.50000000000003</v>
      </c>
      <c r="G31" s="148">
        <v>0</v>
      </c>
      <c r="H31" s="148">
        <f>'приложение 5.2.'!J283</f>
        <v>9967.7999999999993</v>
      </c>
      <c r="I31" s="148">
        <v>0</v>
      </c>
      <c r="M31" s="37"/>
    </row>
    <row r="32" spans="1:13" s="36" customFormat="1">
      <c r="A32" s="12" t="s">
        <v>130</v>
      </c>
      <c r="B32" s="13" t="s">
        <v>25</v>
      </c>
      <c r="C32" s="12" t="s">
        <v>19</v>
      </c>
      <c r="D32" s="12" t="s">
        <v>15</v>
      </c>
      <c r="E32" s="147">
        <f t="shared" si="1"/>
        <v>33432.600000000006</v>
      </c>
      <c r="F32" s="147">
        <f>SUM(F33:F36)</f>
        <v>-2872.2000000000003</v>
      </c>
      <c r="G32" s="147">
        <f>SUM(G33:G36)</f>
        <v>0</v>
      </c>
      <c r="H32" s="147">
        <f>SUM(H33:H36)</f>
        <v>36304.800000000003</v>
      </c>
      <c r="I32" s="147">
        <f>SUM(I33:I36)</f>
        <v>0</v>
      </c>
      <c r="M32" s="37"/>
    </row>
    <row r="33" spans="1:13" s="36" customFormat="1">
      <c r="A33" s="8" t="s">
        <v>183</v>
      </c>
      <c r="B33" s="7" t="s">
        <v>26</v>
      </c>
      <c r="C33" s="8" t="s">
        <v>19</v>
      </c>
      <c r="D33" s="8" t="s">
        <v>14</v>
      </c>
      <c r="E33" s="147">
        <f t="shared" si="1"/>
        <v>39483.4</v>
      </c>
      <c r="F33" s="148">
        <f>'приложение 5.2.'!H372</f>
        <v>3178.6</v>
      </c>
      <c r="G33" s="148">
        <f>'приложение 5.2.'!I372</f>
        <v>0</v>
      </c>
      <c r="H33" s="148">
        <f>'приложение 5.2.'!J372</f>
        <v>36304.800000000003</v>
      </c>
      <c r="I33" s="148">
        <f>'приложение 5.2.'!K372</f>
        <v>0</v>
      </c>
      <c r="M33" s="37"/>
    </row>
    <row r="34" spans="1:13" s="36" customFormat="1">
      <c r="A34" s="8" t="s">
        <v>184</v>
      </c>
      <c r="B34" s="7" t="s">
        <v>27</v>
      </c>
      <c r="C34" s="8" t="s">
        <v>19</v>
      </c>
      <c r="D34" s="8" t="s">
        <v>16</v>
      </c>
      <c r="E34" s="147">
        <f t="shared" si="1"/>
        <v>-1691.3000000000002</v>
      </c>
      <c r="F34" s="148">
        <f>'приложение 5.2.'!H419</f>
        <v>-1691.3000000000002</v>
      </c>
      <c r="G34" s="148">
        <f>'приложение 5.2.'!I419</f>
        <v>0</v>
      </c>
      <c r="H34" s="148">
        <f>'приложение 5.2.'!J419</f>
        <v>0</v>
      </c>
      <c r="I34" s="148">
        <f>'приложение 5.2.'!K419</f>
        <v>0</v>
      </c>
      <c r="M34" s="37"/>
    </row>
    <row r="35" spans="1:13" s="36" customFormat="1">
      <c r="A35" s="8" t="s">
        <v>185</v>
      </c>
      <c r="B35" s="41" t="s">
        <v>37</v>
      </c>
      <c r="C35" s="42" t="s">
        <v>19</v>
      </c>
      <c r="D35" s="42" t="s">
        <v>17</v>
      </c>
      <c r="E35" s="147">
        <f t="shared" si="1"/>
        <v>-1223</v>
      </c>
      <c r="F35" s="148">
        <f>'приложение 5.2.'!H459</f>
        <v>-1223</v>
      </c>
      <c r="G35" s="148">
        <f>'приложение 5.2.'!I459</f>
        <v>0</v>
      </c>
      <c r="H35" s="148">
        <f>'приложение 5.2.'!J459</f>
        <v>0</v>
      </c>
      <c r="I35" s="148">
        <f>'приложение 5.2.'!K459</f>
        <v>0</v>
      </c>
      <c r="M35" s="37"/>
    </row>
    <row r="36" spans="1:13" s="36" customFormat="1" ht="30" customHeight="1">
      <c r="A36" s="8" t="s">
        <v>186</v>
      </c>
      <c r="B36" s="6" t="s">
        <v>28</v>
      </c>
      <c r="C36" s="8" t="s">
        <v>19</v>
      </c>
      <c r="D36" s="8" t="s">
        <v>19</v>
      </c>
      <c r="E36" s="147">
        <f t="shared" si="1"/>
        <v>-3136.5</v>
      </c>
      <c r="F36" s="148">
        <f>'приложение 5.2.'!H484</f>
        <v>-3136.5</v>
      </c>
      <c r="G36" s="148">
        <f>'приложение 5.2.'!I484</f>
        <v>0</v>
      </c>
      <c r="H36" s="148">
        <f>'приложение 5.2.'!J484</f>
        <v>0</v>
      </c>
      <c r="I36" s="148">
        <f>'приложение 5.2.'!K484</f>
        <v>0</v>
      </c>
      <c r="M36" s="37"/>
    </row>
    <row r="37" spans="1:13" s="36" customFormat="1">
      <c r="A37" s="8" t="s">
        <v>187</v>
      </c>
      <c r="B37" s="71" t="s">
        <v>401</v>
      </c>
      <c r="C37" s="72" t="s">
        <v>114</v>
      </c>
      <c r="D37" s="72" t="s">
        <v>15</v>
      </c>
      <c r="E37" s="147">
        <f>SUM(F37:I37)</f>
        <v>2519.9</v>
      </c>
      <c r="F37" s="147">
        <f>F38</f>
        <v>2519.9</v>
      </c>
      <c r="G37" s="147">
        <f>G38</f>
        <v>0</v>
      </c>
      <c r="H37" s="147">
        <f>H38</f>
        <v>0</v>
      </c>
      <c r="I37" s="147">
        <f>I38</f>
        <v>0</v>
      </c>
      <c r="M37" s="37"/>
    </row>
    <row r="38" spans="1:13" s="36" customFormat="1">
      <c r="A38" s="8" t="s">
        <v>188</v>
      </c>
      <c r="B38" s="73" t="s">
        <v>402</v>
      </c>
      <c r="C38" s="74" t="s">
        <v>114</v>
      </c>
      <c r="D38" s="74" t="s">
        <v>19</v>
      </c>
      <c r="E38" s="148">
        <f>SUM(F38:I38)</f>
        <v>2519.9</v>
      </c>
      <c r="F38" s="148">
        <f>'приложение 5.2.'!H523</f>
        <v>2519.9</v>
      </c>
      <c r="G38" s="148">
        <f>'приложение 5.2.'!I523</f>
        <v>0</v>
      </c>
      <c r="H38" s="148">
        <f>'приложение 5.2.'!J523</f>
        <v>0</v>
      </c>
      <c r="I38" s="148">
        <f>'приложение 5.2.'!K523</f>
        <v>0</v>
      </c>
      <c r="M38" s="37"/>
    </row>
    <row r="39" spans="1:13" s="36" customFormat="1">
      <c r="A39" s="14" t="s">
        <v>189</v>
      </c>
      <c r="B39" s="11" t="s">
        <v>29</v>
      </c>
      <c r="C39" s="14" t="s">
        <v>20</v>
      </c>
      <c r="D39" s="14" t="s">
        <v>15</v>
      </c>
      <c r="E39" s="147">
        <f t="shared" si="1"/>
        <v>9275</v>
      </c>
      <c r="F39" s="152">
        <f>SUM(F40:F43)</f>
        <v>9225</v>
      </c>
      <c r="G39" s="152">
        <f>SUM(G40:G43)</f>
        <v>0</v>
      </c>
      <c r="H39" s="152">
        <f>SUM(H40:H43)</f>
        <v>0</v>
      </c>
      <c r="I39" s="152">
        <f>SUM(I40:I43)</f>
        <v>50</v>
      </c>
      <c r="M39" s="37"/>
    </row>
    <row r="40" spans="1:13" s="36" customFormat="1" ht="18" customHeight="1">
      <c r="A40" s="15" t="s">
        <v>190</v>
      </c>
      <c r="B40" s="6" t="s">
        <v>160</v>
      </c>
      <c r="C40" s="8" t="s">
        <v>20</v>
      </c>
      <c r="D40" s="8" t="s">
        <v>14</v>
      </c>
      <c r="E40" s="147">
        <f>SUM(F40:I40)</f>
        <v>6963.4</v>
      </c>
      <c r="F40" s="153">
        <f>'приложение 5.2.'!H532</f>
        <v>6963.4</v>
      </c>
      <c r="G40" s="153">
        <f>'приложение 5.2.'!I532</f>
        <v>0</v>
      </c>
      <c r="H40" s="153">
        <f>'приложение 5.2.'!J532</f>
        <v>0</v>
      </c>
      <c r="I40" s="153">
        <f>'приложение 5.2.'!K532</f>
        <v>0</v>
      </c>
      <c r="M40" s="37"/>
    </row>
    <row r="41" spans="1:13" s="36" customFormat="1" ht="18.75" customHeight="1">
      <c r="A41" s="15" t="s">
        <v>199</v>
      </c>
      <c r="B41" s="7" t="s">
        <v>30</v>
      </c>
      <c r="C41" s="15" t="s">
        <v>20</v>
      </c>
      <c r="D41" s="15" t="s">
        <v>16</v>
      </c>
      <c r="E41" s="147">
        <f>SUM(F41:I41)</f>
        <v>1899.6</v>
      </c>
      <c r="F41" s="153">
        <f>'приложение 5.2.'!H557</f>
        <v>1861.6</v>
      </c>
      <c r="G41" s="153">
        <f>'приложение 5.2.'!I557</f>
        <v>0</v>
      </c>
      <c r="H41" s="153">
        <f>'приложение 5.2.'!J557</f>
        <v>0</v>
      </c>
      <c r="I41" s="153">
        <f>'приложение 5.2.'!K557</f>
        <v>38</v>
      </c>
      <c r="M41" s="37"/>
    </row>
    <row r="42" spans="1:13" s="36" customFormat="1" ht="18" customHeight="1">
      <c r="A42" s="8" t="s">
        <v>454</v>
      </c>
      <c r="B42" s="6" t="s">
        <v>31</v>
      </c>
      <c r="C42" s="8" t="s">
        <v>20</v>
      </c>
      <c r="D42" s="8" t="s">
        <v>20</v>
      </c>
      <c r="E42" s="147">
        <f>SUM(F42:I42)</f>
        <v>400</v>
      </c>
      <c r="F42" s="148">
        <f>'приложение 5.2.'!H643</f>
        <v>400</v>
      </c>
      <c r="G42" s="148">
        <f>'приложение 5.2.'!I643</f>
        <v>0</v>
      </c>
      <c r="H42" s="148">
        <f>'приложение 5.2.'!J643</f>
        <v>0</v>
      </c>
      <c r="I42" s="148">
        <f>'приложение 5.2.'!K643</f>
        <v>0</v>
      </c>
      <c r="M42" s="37"/>
    </row>
    <row r="43" spans="1:13" s="36" customFormat="1" ht="15" customHeight="1">
      <c r="A43" s="8" t="s">
        <v>455</v>
      </c>
      <c r="B43" s="6" t="s">
        <v>162</v>
      </c>
      <c r="C43" s="8" t="s">
        <v>20</v>
      </c>
      <c r="D43" s="8" t="s">
        <v>21</v>
      </c>
      <c r="E43" s="147">
        <f>SUM(F43:I43)</f>
        <v>12</v>
      </c>
      <c r="F43" s="148">
        <f>'приложение 5.2.'!H687</f>
        <v>0</v>
      </c>
      <c r="G43" s="148">
        <f>'приложение 5.2.'!I687</f>
        <v>0</v>
      </c>
      <c r="H43" s="148">
        <f>'приложение 5.2.'!J687</f>
        <v>0</v>
      </c>
      <c r="I43" s="148">
        <f>'приложение 5.2.'!K687</f>
        <v>12</v>
      </c>
      <c r="M43" s="37"/>
    </row>
    <row r="44" spans="1:13" s="36" customFormat="1" hidden="1">
      <c r="A44" s="12" t="s">
        <v>191</v>
      </c>
      <c r="B44" s="11" t="s">
        <v>46</v>
      </c>
      <c r="C44" s="12" t="s">
        <v>23</v>
      </c>
      <c r="D44" s="12" t="s">
        <v>15</v>
      </c>
      <c r="E44" s="147">
        <f t="shared" si="1"/>
        <v>0</v>
      </c>
      <c r="F44" s="147">
        <f>F45+F46</f>
        <v>0</v>
      </c>
      <c r="G44" s="147">
        <f>G45+G46</f>
        <v>0</v>
      </c>
      <c r="H44" s="147">
        <f>H45+H46</f>
        <v>0</v>
      </c>
      <c r="I44" s="147">
        <f>I45+I46</f>
        <v>0</v>
      </c>
      <c r="L44" s="38"/>
      <c r="M44" s="37"/>
    </row>
    <row r="45" spans="1:13" s="36" customFormat="1" ht="16.5" hidden="1" customHeight="1">
      <c r="A45" s="8" t="s">
        <v>192</v>
      </c>
      <c r="B45" s="7" t="s">
        <v>34</v>
      </c>
      <c r="C45" s="8" t="s">
        <v>23</v>
      </c>
      <c r="D45" s="8" t="s">
        <v>14</v>
      </c>
      <c r="E45" s="147">
        <f t="shared" si="1"/>
        <v>0</v>
      </c>
      <c r="F45" s="148">
        <f>'приложение 5.2.'!H722</f>
        <v>0</v>
      </c>
      <c r="G45" s="148">
        <f>'приложение 5.2.'!I722</f>
        <v>0</v>
      </c>
      <c r="H45" s="148">
        <f>'приложение 5.2.'!J722</f>
        <v>0</v>
      </c>
      <c r="I45" s="148">
        <f>'приложение 5.2.'!K722</f>
        <v>0</v>
      </c>
      <c r="M45" s="37"/>
    </row>
    <row r="46" spans="1:13" s="36" customFormat="1" ht="16.5" hidden="1" customHeight="1">
      <c r="A46" s="8" t="s">
        <v>193</v>
      </c>
      <c r="B46" s="7" t="s">
        <v>126</v>
      </c>
      <c r="C46" s="8" t="s">
        <v>23</v>
      </c>
      <c r="D46" s="8" t="s">
        <v>18</v>
      </c>
      <c r="E46" s="147">
        <f t="shared" si="1"/>
        <v>0</v>
      </c>
      <c r="F46" s="148">
        <f>'приложение 5.2.'!H793</f>
        <v>0</v>
      </c>
      <c r="G46" s="148">
        <f>'приложение 5.2.'!I793</f>
        <v>0</v>
      </c>
      <c r="H46" s="148">
        <f>'приложение 5.2.'!J793</f>
        <v>0</v>
      </c>
      <c r="I46" s="148">
        <f>'приложение 5.2.'!K793</f>
        <v>0</v>
      </c>
      <c r="M46" s="37"/>
    </row>
    <row r="47" spans="1:13" s="36" customFormat="1" ht="16.5" customHeight="1">
      <c r="A47" s="12" t="s">
        <v>194</v>
      </c>
      <c r="B47" s="13" t="s">
        <v>598</v>
      </c>
      <c r="C47" s="12" t="s">
        <v>21</v>
      </c>
      <c r="D47" s="12"/>
      <c r="E47" s="147">
        <f t="shared" ref="E47:E53" si="2">SUM(F47:I47)</f>
        <v>2228</v>
      </c>
      <c r="F47" s="147">
        <f>F48</f>
        <v>2177.1</v>
      </c>
      <c r="G47" s="147">
        <f>G48</f>
        <v>0</v>
      </c>
      <c r="H47" s="147">
        <f>H48</f>
        <v>50.9</v>
      </c>
      <c r="I47" s="147">
        <f>I48</f>
        <v>0</v>
      </c>
      <c r="M47" s="37"/>
    </row>
    <row r="48" spans="1:13" s="36" customFormat="1" ht="16.5" customHeight="1">
      <c r="A48" s="8" t="s">
        <v>606</v>
      </c>
      <c r="B48" s="6" t="s">
        <v>599</v>
      </c>
      <c r="C48" s="8" t="s">
        <v>21</v>
      </c>
      <c r="D48" s="8" t="s">
        <v>21</v>
      </c>
      <c r="E48" s="147">
        <f t="shared" si="2"/>
        <v>2228</v>
      </c>
      <c r="F48" s="148">
        <f>'приложение 5.2.'!H800</f>
        <v>2177.1</v>
      </c>
      <c r="G48" s="148">
        <f>'приложение 5.2.'!I800</f>
        <v>0</v>
      </c>
      <c r="H48" s="148">
        <f>'приложение 5.2.'!J800</f>
        <v>50.9</v>
      </c>
      <c r="I48" s="148">
        <f>'приложение 5.2.'!K800</f>
        <v>0</v>
      </c>
      <c r="M48" s="37"/>
    </row>
    <row r="49" spans="1:13" s="36" customFormat="1">
      <c r="A49" s="12" t="s">
        <v>195</v>
      </c>
      <c r="B49" s="13" t="s">
        <v>144</v>
      </c>
      <c r="C49" s="12" t="s">
        <v>33</v>
      </c>
      <c r="D49" s="12" t="s">
        <v>15</v>
      </c>
      <c r="E49" s="147">
        <f t="shared" si="2"/>
        <v>678.8</v>
      </c>
      <c r="F49" s="147">
        <f>SUM(F50:F53)</f>
        <v>16</v>
      </c>
      <c r="G49" s="147">
        <f>SUM(G50:G53)</f>
        <v>0</v>
      </c>
      <c r="H49" s="147">
        <f>SUM(H50:H53)</f>
        <v>662.8</v>
      </c>
      <c r="I49" s="147">
        <f>SUM(I50:I53)</f>
        <v>0</v>
      </c>
      <c r="M49" s="37"/>
    </row>
    <row r="50" spans="1:13" s="36" customFormat="1" ht="15.75" hidden="1" customHeight="1">
      <c r="A50" s="8" t="s">
        <v>196</v>
      </c>
      <c r="B50" s="7" t="s">
        <v>145</v>
      </c>
      <c r="C50" s="8" t="s">
        <v>33</v>
      </c>
      <c r="D50" s="8" t="s">
        <v>14</v>
      </c>
      <c r="E50" s="147">
        <f t="shared" si="2"/>
        <v>0</v>
      </c>
      <c r="F50" s="148">
        <f>'приложение 5.2.'!H813</f>
        <v>0</v>
      </c>
      <c r="G50" s="148">
        <f>'приложение 5.2.'!I813</f>
        <v>0</v>
      </c>
      <c r="H50" s="148">
        <f>'приложение 5.2.'!J813</f>
        <v>0</v>
      </c>
      <c r="I50" s="148">
        <f>'приложение 5.2.'!K813</f>
        <v>0</v>
      </c>
      <c r="M50" s="37"/>
    </row>
    <row r="51" spans="1:13" s="36" customFormat="1">
      <c r="A51" s="8" t="s">
        <v>607</v>
      </c>
      <c r="B51" s="6" t="s">
        <v>151</v>
      </c>
      <c r="C51" s="8" t="s">
        <v>33</v>
      </c>
      <c r="D51" s="8" t="s">
        <v>17</v>
      </c>
      <c r="E51" s="147">
        <f t="shared" si="2"/>
        <v>662.8</v>
      </c>
      <c r="F51" s="148">
        <f>'приложение 5.2.'!H819</f>
        <v>0</v>
      </c>
      <c r="G51" s="148">
        <f>'приложение 5.2.'!I819</f>
        <v>0</v>
      </c>
      <c r="H51" s="148">
        <f>'приложение 5.2.'!J819</f>
        <v>662.8</v>
      </c>
      <c r="I51" s="148">
        <f>'приложение 5.2.'!K819</f>
        <v>0</v>
      </c>
      <c r="M51" s="37"/>
    </row>
    <row r="52" spans="1:13" s="36" customFormat="1" hidden="1">
      <c r="A52" s="8" t="s">
        <v>608</v>
      </c>
      <c r="B52" s="7" t="s">
        <v>154</v>
      </c>
      <c r="C52" s="8" t="s">
        <v>33</v>
      </c>
      <c r="D52" s="8" t="s">
        <v>18</v>
      </c>
      <c r="E52" s="147">
        <f t="shared" si="2"/>
        <v>0</v>
      </c>
      <c r="F52" s="148">
        <f>'приложение 5.2.'!H840</f>
        <v>0</v>
      </c>
      <c r="G52" s="148">
        <f>'приложение 5.2.'!I840</f>
        <v>0</v>
      </c>
      <c r="H52" s="148">
        <f>'приложение 5.2.'!J840</f>
        <v>0</v>
      </c>
      <c r="I52" s="148">
        <f>'приложение 5.2.'!K840</f>
        <v>0</v>
      </c>
      <c r="M52" s="37"/>
    </row>
    <row r="53" spans="1:13" s="36" customFormat="1">
      <c r="A53" s="8" t="s">
        <v>609</v>
      </c>
      <c r="B53" s="6" t="s">
        <v>156</v>
      </c>
      <c r="C53" s="8" t="s">
        <v>33</v>
      </c>
      <c r="D53" s="8" t="s">
        <v>114</v>
      </c>
      <c r="E53" s="147">
        <f t="shared" si="2"/>
        <v>16</v>
      </c>
      <c r="F53" s="148">
        <f>'приложение 5.2.'!H867</f>
        <v>16</v>
      </c>
      <c r="G53" s="148">
        <f>'приложение 5.2.'!I867</f>
        <v>0</v>
      </c>
      <c r="H53" s="148">
        <f>'приложение 5.2.'!J867</f>
        <v>0</v>
      </c>
      <c r="I53" s="148">
        <f>'приложение 5.2.'!K867</f>
        <v>0</v>
      </c>
      <c r="M53" s="37"/>
    </row>
    <row r="54" spans="1:13" s="36" customFormat="1">
      <c r="A54" s="12" t="s">
        <v>197</v>
      </c>
      <c r="B54" s="11" t="s">
        <v>36</v>
      </c>
      <c r="C54" s="12" t="s">
        <v>41</v>
      </c>
      <c r="D54" s="12" t="s">
        <v>15</v>
      </c>
      <c r="E54" s="147">
        <f>F54+G54+H54+I54</f>
        <v>0.79999999999999716</v>
      </c>
      <c r="F54" s="147">
        <f>F55</f>
        <v>0.79999999999999716</v>
      </c>
      <c r="G54" s="147">
        <f>G55</f>
        <v>0</v>
      </c>
      <c r="H54" s="147">
        <f>H55</f>
        <v>0</v>
      </c>
      <c r="I54" s="147">
        <f>I55</f>
        <v>0</v>
      </c>
      <c r="J54" s="43"/>
      <c r="M54" s="37"/>
    </row>
    <row r="55" spans="1:13" s="36" customFormat="1">
      <c r="A55" s="8" t="s">
        <v>198</v>
      </c>
      <c r="B55" s="6" t="s">
        <v>44</v>
      </c>
      <c r="C55" s="8" t="s">
        <v>41</v>
      </c>
      <c r="D55" s="8" t="s">
        <v>16</v>
      </c>
      <c r="E55" s="147">
        <f>F55+G55+H55+I55</f>
        <v>0.79999999999999716</v>
      </c>
      <c r="F55" s="148">
        <f>'приложение 5.2.'!H901</f>
        <v>0.79999999999999716</v>
      </c>
      <c r="G55" s="148">
        <f>'приложение 5.2.'!I901</f>
        <v>0</v>
      </c>
      <c r="H55" s="148">
        <f>'приложение 5.2.'!J901</f>
        <v>0</v>
      </c>
      <c r="I55" s="148">
        <f>'приложение 5.2.'!K901</f>
        <v>0</v>
      </c>
      <c r="M55" s="37"/>
    </row>
    <row r="56" spans="1:13" s="36" customFormat="1" hidden="1">
      <c r="A56" s="12" t="s">
        <v>203</v>
      </c>
      <c r="B56" s="11" t="s">
        <v>85</v>
      </c>
      <c r="C56" s="12" t="s">
        <v>38</v>
      </c>
      <c r="D56" s="12" t="s">
        <v>15</v>
      </c>
      <c r="E56" s="147">
        <f>E57</f>
        <v>0</v>
      </c>
      <c r="F56" s="147">
        <f>F57</f>
        <v>0</v>
      </c>
      <c r="G56" s="147">
        <f>G57</f>
        <v>0</v>
      </c>
      <c r="H56" s="147">
        <f>H57</f>
        <v>0</v>
      </c>
      <c r="I56" s="147">
        <f>I57</f>
        <v>0</v>
      </c>
      <c r="M56" s="37"/>
    </row>
    <row r="57" spans="1:13" s="36" customFormat="1" hidden="1">
      <c r="A57" s="8" t="s">
        <v>456</v>
      </c>
      <c r="B57" s="6" t="s">
        <v>32</v>
      </c>
      <c r="C57" s="8" t="s">
        <v>38</v>
      </c>
      <c r="D57" s="8" t="s">
        <v>16</v>
      </c>
      <c r="E57" s="147">
        <f>F57+G57+H57+I57</f>
        <v>0</v>
      </c>
      <c r="F57" s="148">
        <f>'приложение 5.2.'!H916</f>
        <v>0</v>
      </c>
      <c r="G57" s="148">
        <f>'приложение 5.2.'!I916</f>
        <v>0</v>
      </c>
      <c r="H57" s="148">
        <f>'приложение 5.2.'!J916</f>
        <v>0</v>
      </c>
      <c r="I57" s="148">
        <f>'приложение 5.2.'!K916</f>
        <v>0</v>
      </c>
      <c r="M57" s="37"/>
    </row>
    <row r="58" spans="1:13" ht="25.5">
      <c r="A58" s="12" t="s">
        <v>204</v>
      </c>
      <c r="B58" s="11" t="s">
        <v>137</v>
      </c>
      <c r="C58" s="12" t="s">
        <v>122</v>
      </c>
      <c r="D58" s="12" t="s">
        <v>15</v>
      </c>
      <c r="E58" s="147">
        <f>F58+G58+H58+I58</f>
        <v>-2476.3000000000002</v>
      </c>
      <c r="F58" s="147">
        <f>F59</f>
        <v>-2476.3000000000002</v>
      </c>
      <c r="G58" s="147">
        <f>G59</f>
        <v>0</v>
      </c>
      <c r="H58" s="147">
        <f>H59</f>
        <v>0</v>
      </c>
      <c r="I58" s="147">
        <f>I59</f>
        <v>0</v>
      </c>
    </row>
    <row r="59" spans="1:13" ht="25.5">
      <c r="A59" s="8" t="s">
        <v>610</v>
      </c>
      <c r="B59" s="6" t="s">
        <v>452</v>
      </c>
      <c r="C59" s="8" t="s">
        <v>122</v>
      </c>
      <c r="D59" s="8" t="s">
        <v>14</v>
      </c>
      <c r="E59" s="147">
        <f>F59+G59+H59+I59</f>
        <v>-2476.3000000000002</v>
      </c>
      <c r="F59" s="148">
        <f>'приложение 8.2.'!I1346</f>
        <v>-2476.3000000000002</v>
      </c>
      <c r="G59" s="148">
        <f>'приложение 8.2.'!J1346</f>
        <v>0</v>
      </c>
      <c r="H59" s="148">
        <f>'приложение 8.2.'!K1346</f>
        <v>0</v>
      </c>
      <c r="I59" s="148">
        <f>'приложение 8.2.'!L1346</f>
        <v>0</v>
      </c>
    </row>
    <row r="60" spans="1:13">
      <c r="A60" s="12"/>
      <c r="B60" s="13" t="s">
        <v>0</v>
      </c>
      <c r="C60" s="12"/>
      <c r="D60" s="12"/>
      <c r="E60" s="147">
        <f>F60+G60+H60+I60</f>
        <v>58641.400000000009</v>
      </c>
      <c r="F60" s="147">
        <f>F11+F20+F24+F32+F37+F39+F44+F47+F49+F56+F54+F58</f>
        <v>11605.099999999999</v>
      </c>
      <c r="G60" s="147">
        <f>G11+G20+G24+G32+G37+G39+G44+G47+G49+G56+G54+G58</f>
        <v>0</v>
      </c>
      <c r="H60" s="147">
        <f>H11+H20+H24+H32+H37+H39+H44+H47+H49+H56+H54+H58</f>
        <v>46986.30000000001</v>
      </c>
      <c r="I60" s="147">
        <f>I11+I20+I24+I32+I37+I39+I44+I47+I49+I56+I54+I58</f>
        <v>50</v>
      </c>
    </row>
    <row r="61" spans="1:13" s="45" customFormat="1">
      <c r="A61" s="44"/>
      <c r="E61" s="46"/>
      <c r="F61" s="46"/>
      <c r="G61" s="46"/>
      <c r="H61" s="46"/>
      <c r="I61" s="46"/>
      <c r="M61" s="47"/>
    </row>
    <row r="62" spans="1:13">
      <c r="E62" s="217"/>
      <c r="F62" s="217"/>
      <c r="G62" s="217"/>
      <c r="H62" s="217"/>
      <c r="I62" s="217"/>
    </row>
    <row r="63" spans="1:13" s="45" customFormat="1">
      <c r="A63" s="48"/>
      <c r="E63" s="49"/>
      <c r="M63" s="47"/>
    </row>
    <row r="64" spans="1:13" s="45" customFormat="1">
      <c r="A64" s="48"/>
      <c r="E64" s="49"/>
      <c r="M64" s="47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1371"/>
  <sheetViews>
    <sheetView view="pageBreakPreview" zoomScale="70" zoomScaleNormal="80" zoomScaleSheetLayoutView="7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R22" sqref="R22"/>
    </sheetView>
  </sheetViews>
  <sheetFormatPr defaultColWidth="9.140625" defaultRowHeight="12.75"/>
  <cols>
    <col min="1" max="1" width="4.140625" style="212" customWidth="1"/>
    <col min="2" max="2" width="31.85546875" style="212" customWidth="1"/>
    <col min="3" max="3" width="4.42578125" style="212" customWidth="1"/>
    <col min="4" max="4" width="4.85546875" style="212" customWidth="1"/>
    <col min="5" max="5" width="4.28515625" style="212" customWidth="1"/>
    <col min="6" max="6" width="13.85546875" style="270" customWidth="1"/>
    <col min="7" max="7" width="5.7109375" style="212" customWidth="1"/>
    <col min="8" max="8" width="12.28515625" style="275" customWidth="1"/>
    <col min="9" max="9" width="14.140625" style="212" customWidth="1"/>
    <col min="10" max="11" width="12.85546875" style="212" customWidth="1"/>
    <col min="12" max="12" width="11.85546875" style="212" customWidth="1"/>
    <col min="13" max="13" width="11.28515625" style="212" bestFit="1" customWidth="1"/>
    <col min="14" max="14" width="9.7109375" style="212" bestFit="1" customWidth="1"/>
    <col min="15" max="15" width="9.28515625" style="212" bestFit="1" customWidth="1"/>
    <col min="16" max="19" width="9.140625" style="212"/>
    <col min="20" max="20" width="9.28515625" style="212" bestFit="1" customWidth="1"/>
    <col min="21" max="16384" width="9.140625" style="212"/>
  </cols>
  <sheetData>
    <row r="1" spans="1:13" ht="16.5" customHeight="1">
      <c r="A1" s="137"/>
      <c r="B1" s="137"/>
      <c r="C1" s="137"/>
      <c r="D1" s="137"/>
      <c r="E1" s="137"/>
      <c r="F1" s="235"/>
      <c r="G1" s="137"/>
      <c r="H1" s="133"/>
      <c r="I1" s="137"/>
      <c r="J1" s="137"/>
      <c r="K1" s="353" t="s">
        <v>664</v>
      </c>
      <c r="L1" s="353"/>
    </row>
    <row r="2" spans="1:13">
      <c r="A2" s="137"/>
      <c r="B2" s="137"/>
      <c r="C2" s="137"/>
      <c r="D2" s="137"/>
      <c r="E2" s="137"/>
      <c r="F2" s="235"/>
      <c r="G2" s="137"/>
      <c r="H2" s="133"/>
      <c r="I2" s="137"/>
      <c r="J2" s="353" t="s">
        <v>125</v>
      </c>
      <c r="K2" s="353"/>
      <c r="L2" s="353"/>
    </row>
    <row r="3" spans="1:13">
      <c r="A3" s="137"/>
      <c r="B3" s="137"/>
      <c r="C3" s="137"/>
      <c r="D3" s="137"/>
      <c r="E3" s="137"/>
      <c r="F3" s="235"/>
      <c r="G3" s="137"/>
      <c r="H3" s="133"/>
      <c r="I3" s="137"/>
      <c r="J3" s="137"/>
      <c r="K3" s="353" t="s">
        <v>576</v>
      </c>
      <c r="L3" s="353"/>
    </row>
    <row r="4" spans="1:13" ht="18.75" customHeight="1">
      <c r="A4" s="137"/>
      <c r="B4" s="137"/>
      <c r="C4" s="137"/>
      <c r="D4" s="137"/>
      <c r="E4" s="137"/>
      <c r="F4" s="235"/>
      <c r="G4" s="137"/>
      <c r="H4" s="133"/>
      <c r="I4" s="353"/>
      <c r="J4" s="353"/>
      <c r="K4" s="353"/>
      <c r="L4" s="353"/>
    </row>
    <row r="5" spans="1:13" ht="17.25" customHeight="1">
      <c r="A5" s="351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1:13" ht="14.25" customHeight="1">
      <c r="A6" s="355" t="s">
        <v>614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3" ht="15.75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</row>
    <row r="8" spans="1:13" ht="27" customHeight="1">
      <c r="A8" s="236" t="s">
        <v>12</v>
      </c>
      <c r="B8" s="237"/>
      <c r="C8" s="237"/>
      <c r="D8" s="238"/>
      <c r="E8" s="238"/>
      <c r="F8" s="239"/>
      <c r="G8" s="238"/>
      <c r="H8" s="236"/>
      <c r="I8" s="238"/>
      <c r="J8" s="328"/>
      <c r="K8" s="238"/>
      <c r="L8" s="329" t="s">
        <v>11</v>
      </c>
    </row>
    <row r="9" spans="1:13" ht="100.5" customHeight="1">
      <c r="A9" s="240" t="s">
        <v>1</v>
      </c>
      <c r="B9" s="241" t="s">
        <v>3</v>
      </c>
      <c r="C9" s="242" t="s">
        <v>10</v>
      </c>
      <c r="D9" s="242" t="s">
        <v>6</v>
      </c>
      <c r="E9" s="242" t="s">
        <v>7</v>
      </c>
      <c r="F9" s="124" t="s">
        <v>8</v>
      </c>
      <c r="G9" s="243" t="s">
        <v>9</v>
      </c>
      <c r="H9" s="244" t="s">
        <v>4</v>
      </c>
      <c r="I9" s="244" t="s">
        <v>5</v>
      </c>
      <c r="J9" s="244" t="s">
        <v>96</v>
      </c>
      <c r="K9" s="244" t="s">
        <v>97</v>
      </c>
      <c r="L9" s="244" t="s">
        <v>13</v>
      </c>
    </row>
    <row r="10" spans="1:13" s="248" customFormat="1" ht="10.5">
      <c r="A10" s="245">
        <v>1</v>
      </c>
      <c r="B10" s="245">
        <v>2</v>
      </c>
      <c r="C10" s="245">
        <v>3</v>
      </c>
      <c r="D10" s="246" t="s">
        <v>201</v>
      </c>
      <c r="E10" s="246" t="s">
        <v>202</v>
      </c>
      <c r="F10" s="246">
        <v>6</v>
      </c>
      <c r="G10" s="245">
        <v>7</v>
      </c>
      <c r="H10" s="247">
        <v>8</v>
      </c>
      <c r="I10" s="245">
        <v>9</v>
      </c>
      <c r="J10" s="245">
        <v>10</v>
      </c>
      <c r="K10" s="245">
        <v>11</v>
      </c>
      <c r="L10" s="245">
        <v>12</v>
      </c>
    </row>
    <row r="11" spans="1:13" s="133" customFormat="1" ht="15" customHeight="1">
      <c r="A11" s="187" t="s">
        <v>99</v>
      </c>
      <c r="B11" s="188" t="s">
        <v>100</v>
      </c>
      <c r="C11" s="135" t="s">
        <v>101</v>
      </c>
      <c r="D11" s="124"/>
      <c r="E11" s="124"/>
      <c r="F11" s="124"/>
      <c r="G11" s="124"/>
      <c r="H11" s="155">
        <f>I11+J11+K11+L11</f>
        <v>-84.299999999999955</v>
      </c>
      <c r="I11" s="155">
        <f>I12</f>
        <v>-84.299999999999955</v>
      </c>
      <c r="J11" s="155">
        <f>J12</f>
        <v>0</v>
      </c>
      <c r="K11" s="155">
        <f>K12</f>
        <v>0</v>
      </c>
      <c r="L11" s="155">
        <f>L12</f>
        <v>0</v>
      </c>
    </row>
    <row r="12" spans="1:13" s="189" customFormat="1" ht="18" customHeight="1">
      <c r="A12" s="249"/>
      <c r="B12" s="188" t="s">
        <v>102</v>
      </c>
      <c r="C12" s="188"/>
      <c r="D12" s="250" t="s">
        <v>14</v>
      </c>
      <c r="E12" s="250" t="s">
        <v>15</v>
      </c>
      <c r="F12" s="250"/>
      <c r="G12" s="250"/>
      <c r="H12" s="326">
        <f>I12+J12+K12+L12</f>
        <v>-84.299999999999955</v>
      </c>
      <c r="I12" s="326">
        <f>I13+I21+I49+I67</f>
        <v>-84.299999999999955</v>
      </c>
      <c r="J12" s="326">
        <f>J13+J21+J49+J67</f>
        <v>0</v>
      </c>
      <c r="K12" s="326">
        <f>K13+K21+K49+K67</f>
        <v>0</v>
      </c>
      <c r="L12" s="326">
        <f>L13+L21+L49+L67</f>
        <v>0</v>
      </c>
      <c r="M12" s="251"/>
    </row>
    <row r="13" spans="1:13" s="189" customFormat="1" ht="55.5" hidden="1" customHeight="1">
      <c r="A13" s="249"/>
      <c r="B13" s="188" t="s">
        <v>103</v>
      </c>
      <c r="C13" s="188"/>
      <c r="D13" s="250" t="s">
        <v>14</v>
      </c>
      <c r="E13" s="250" t="s">
        <v>16</v>
      </c>
      <c r="F13" s="250"/>
      <c r="G13" s="250"/>
      <c r="H13" s="326">
        <f>SUM(I13:L13)</f>
        <v>0</v>
      </c>
      <c r="I13" s="326">
        <f t="shared" ref="I13:L17" si="0">I14</f>
        <v>0</v>
      </c>
      <c r="J13" s="326">
        <f t="shared" si="0"/>
        <v>0</v>
      </c>
      <c r="K13" s="326">
        <f t="shared" si="0"/>
        <v>0</v>
      </c>
      <c r="L13" s="326">
        <f t="shared" si="0"/>
        <v>0</v>
      </c>
    </row>
    <row r="14" spans="1:13" s="136" customFormat="1" ht="54.75" hidden="1" customHeight="1">
      <c r="A14" s="252"/>
      <c r="B14" s="100" t="s">
        <v>98</v>
      </c>
      <c r="C14" s="100"/>
      <c r="D14" s="123" t="s">
        <v>14</v>
      </c>
      <c r="E14" s="123" t="s">
        <v>16</v>
      </c>
      <c r="F14" s="123" t="s">
        <v>250</v>
      </c>
      <c r="G14" s="123"/>
      <c r="H14" s="311">
        <f>SUM(I14:L14)</f>
        <v>0</v>
      </c>
      <c r="I14" s="311">
        <f t="shared" si="0"/>
        <v>0</v>
      </c>
      <c r="J14" s="311">
        <f t="shared" si="0"/>
        <v>0</v>
      </c>
      <c r="K14" s="311">
        <f t="shared" si="0"/>
        <v>0</v>
      </c>
      <c r="L14" s="311">
        <f t="shared" si="0"/>
        <v>0</v>
      </c>
      <c r="M14" s="253"/>
    </row>
    <row r="15" spans="1:13" s="136" customFormat="1" ht="39.75" hidden="1" customHeight="1">
      <c r="A15" s="252"/>
      <c r="B15" s="100" t="s">
        <v>251</v>
      </c>
      <c r="C15" s="100"/>
      <c r="D15" s="123" t="s">
        <v>14</v>
      </c>
      <c r="E15" s="123" t="s">
        <v>16</v>
      </c>
      <c r="F15" s="123" t="s">
        <v>252</v>
      </c>
      <c r="G15" s="123"/>
      <c r="H15" s="311">
        <f>SUM(I15:L15)</f>
        <v>0</v>
      </c>
      <c r="I15" s="311">
        <f>I16</f>
        <v>0</v>
      </c>
      <c r="J15" s="311">
        <f t="shared" si="0"/>
        <v>0</v>
      </c>
      <c r="K15" s="311">
        <f t="shared" si="0"/>
        <v>0</v>
      </c>
      <c r="L15" s="311">
        <f t="shared" si="0"/>
        <v>0</v>
      </c>
      <c r="M15" s="253"/>
    </row>
    <row r="16" spans="1:13" s="136" customFormat="1" ht="25.5" hidden="1">
      <c r="A16" s="252"/>
      <c r="B16" s="259" t="s">
        <v>262</v>
      </c>
      <c r="C16" s="100"/>
      <c r="D16" s="123" t="s">
        <v>14</v>
      </c>
      <c r="E16" s="123" t="s">
        <v>16</v>
      </c>
      <c r="F16" s="123" t="s">
        <v>256</v>
      </c>
      <c r="G16" s="123"/>
      <c r="H16" s="326">
        <f t="shared" ref="H16:H21" si="1">I16+J16+K16+L16</f>
        <v>0</v>
      </c>
      <c r="I16" s="311">
        <f t="shared" si="0"/>
        <v>0</v>
      </c>
      <c r="J16" s="311">
        <f t="shared" si="0"/>
        <v>0</v>
      </c>
      <c r="K16" s="311">
        <f t="shared" si="0"/>
        <v>0</v>
      </c>
      <c r="L16" s="311">
        <f t="shared" si="0"/>
        <v>0</v>
      </c>
    </row>
    <row r="17" spans="1:13" s="136" customFormat="1" ht="90" hidden="1" customHeight="1">
      <c r="A17" s="252"/>
      <c r="B17" s="100" t="s">
        <v>55</v>
      </c>
      <c r="C17" s="100"/>
      <c r="D17" s="123" t="s">
        <v>14</v>
      </c>
      <c r="E17" s="123" t="s">
        <v>16</v>
      </c>
      <c r="F17" s="123" t="s">
        <v>256</v>
      </c>
      <c r="G17" s="123" t="s">
        <v>56</v>
      </c>
      <c r="H17" s="326">
        <f t="shared" si="1"/>
        <v>0</v>
      </c>
      <c r="I17" s="311">
        <f t="shared" si="0"/>
        <v>0</v>
      </c>
      <c r="J17" s="311">
        <f>J18</f>
        <v>0</v>
      </c>
      <c r="K17" s="311">
        <f>K18</f>
        <v>0</v>
      </c>
      <c r="L17" s="311">
        <f>L18</f>
        <v>0</v>
      </c>
    </row>
    <row r="18" spans="1:13" s="136" customFormat="1" ht="37.5" hidden="1" customHeight="1">
      <c r="A18" s="252"/>
      <c r="B18" s="100" t="s">
        <v>104</v>
      </c>
      <c r="C18" s="100"/>
      <c r="D18" s="123" t="s">
        <v>14</v>
      </c>
      <c r="E18" s="123" t="s">
        <v>16</v>
      </c>
      <c r="F18" s="123" t="s">
        <v>256</v>
      </c>
      <c r="G18" s="123" t="s">
        <v>105</v>
      </c>
      <c r="H18" s="326">
        <f t="shared" si="1"/>
        <v>0</v>
      </c>
      <c r="I18" s="311">
        <f>I19+I20</f>
        <v>0</v>
      </c>
      <c r="J18" s="311">
        <f>J19+J20</f>
        <v>0</v>
      </c>
      <c r="K18" s="311">
        <f>K19+K20</f>
        <v>0</v>
      </c>
      <c r="L18" s="311">
        <f>L19+L20</f>
        <v>0</v>
      </c>
    </row>
    <row r="19" spans="1:13" s="136" customFormat="1" ht="25.5" hidden="1">
      <c r="A19" s="252"/>
      <c r="B19" s="100" t="s">
        <v>214</v>
      </c>
      <c r="C19" s="100"/>
      <c r="D19" s="123" t="s">
        <v>14</v>
      </c>
      <c r="E19" s="123" t="s">
        <v>16</v>
      </c>
      <c r="F19" s="123" t="s">
        <v>256</v>
      </c>
      <c r="G19" s="123" t="s">
        <v>107</v>
      </c>
      <c r="H19" s="326">
        <f t="shared" si="1"/>
        <v>0</v>
      </c>
      <c r="I19" s="311"/>
      <c r="J19" s="311">
        <v>0</v>
      </c>
      <c r="K19" s="311">
        <v>0</v>
      </c>
      <c r="L19" s="311">
        <v>0</v>
      </c>
    </row>
    <row r="20" spans="1:13" s="136" customFormat="1" ht="51" hidden="1">
      <c r="A20" s="252"/>
      <c r="B20" s="100" t="s">
        <v>108</v>
      </c>
      <c r="C20" s="100"/>
      <c r="D20" s="123" t="s">
        <v>14</v>
      </c>
      <c r="E20" s="123" t="s">
        <v>16</v>
      </c>
      <c r="F20" s="123" t="s">
        <v>256</v>
      </c>
      <c r="G20" s="123" t="s">
        <v>109</v>
      </c>
      <c r="H20" s="326">
        <f t="shared" si="1"/>
        <v>0</v>
      </c>
      <c r="I20" s="311"/>
      <c r="J20" s="311">
        <v>0</v>
      </c>
      <c r="K20" s="311">
        <v>0</v>
      </c>
      <c r="L20" s="311">
        <v>0</v>
      </c>
    </row>
    <row r="21" spans="1:13" s="189" customFormat="1" ht="76.5">
      <c r="A21" s="249"/>
      <c r="B21" s="188" t="s">
        <v>110</v>
      </c>
      <c r="C21" s="188"/>
      <c r="D21" s="250" t="s">
        <v>14</v>
      </c>
      <c r="E21" s="250" t="s">
        <v>17</v>
      </c>
      <c r="F21" s="250"/>
      <c r="G21" s="250"/>
      <c r="H21" s="326">
        <f t="shared" si="1"/>
        <v>5.6843418860808015E-14</v>
      </c>
      <c r="I21" s="326">
        <f>I22</f>
        <v>5.6843418860808015E-14</v>
      </c>
      <c r="J21" s="326">
        <f t="shared" ref="J21:L22" si="2">J22</f>
        <v>0</v>
      </c>
      <c r="K21" s="326">
        <f t="shared" si="2"/>
        <v>0</v>
      </c>
      <c r="L21" s="326">
        <f t="shared" si="2"/>
        <v>0</v>
      </c>
      <c r="M21" s="251"/>
    </row>
    <row r="22" spans="1:13" s="136" customFormat="1" ht="51">
      <c r="A22" s="252"/>
      <c r="B22" s="100" t="s">
        <v>98</v>
      </c>
      <c r="C22" s="188"/>
      <c r="D22" s="123" t="s">
        <v>14</v>
      </c>
      <c r="E22" s="123" t="s">
        <v>17</v>
      </c>
      <c r="F22" s="123" t="s">
        <v>250</v>
      </c>
      <c r="G22" s="250"/>
      <c r="H22" s="326">
        <f>H23</f>
        <v>5.6843418860808015E-14</v>
      </c>
      <c r="I22" s="311">
        <f>I23</f>
        <v>5.6843418860808015E-14</v>
      </c>
      <c r="J22" s="311">
        <f t="shared" si="2"/>
        <v>0</v>
      </c>
      <c r="K22" s="311">
        <f t="shared" si="2"/>
        <v>0</v>
      </c>
      <c r="L22" s="311">
        <f t="shared" si="2"/>
        <v>0</v>
      </c>
    </row>
    <row r="23" spans="1:13" s="136" customFormat="1" ht="38.25">
      <c r="A23" s="252"/>
      <c r="B23" s="100" t="s">
        <v>251</v>
      </c>
      <c r="C23" s="100"/>
      <c r="D23" s="123" t="s">
        <v>14</v>
      </c>
      <c r="E23" s="123" t="s">
        <v>17</v>
      </c>
      <c r="F23" s="123" t="s">
        <v>252</v>
      </c>
      <c r="G23" s="123"/>
      <c r="H23" s="326">
        <f t="shared" ref="H23:H43" si="3">I23+J23+K23+L23</f>
        <v>5.6843418860808015E-14</v>
      </c>
      <c r="I23" s="311">
        <f>I24+I37+I43</f>
        <v>5.6843418860808015E-14</v>
      </c>
      <c r="J23" s="311">
        <f>J24+J43</f>
        <v>0</v>
      </c>
      <c r="K23" s="311">
        <f>K24+K43</f>
        <v>0</v>
      </c>
      <c r="L23" s="311">
        <f>L24+L43</f>
        <v>0</v>
      </c>
    </row>
    <row r="24" spans="1:13" s="136" customFormat="1" ht="25.5">
      <c r="A24" s="252"/>
      <c r="B24" s="100" t="s">
        <v>124</v>
      </c>
      <c r="C24" s="100"/>
      <c r="D24" s="123" t="s">
        <v>14</v>
      </c>
      <c r="E24" s="123" t="s">
        <v>17</v>
      </c>
      <c r="F24" s="123" t="s">
        <v>257</v>
      </c>
      <c r="G24" s="123"/>
      <c r="H24" s="326">
        <f t="shared" si="3"/>
        <v>5.6843418860808015E-14</v>
      </c>
      <c r="I24" s="311">
        <f>I25+I30+I33</f>
        <v>5.6843418860808015E-14</v>
      </c>
      <c r="J24" s="311">
        <f t="shared" ref="J24:L25" si="4">J25</f>
        <v>0</v>
      </c>
      <c r="K24" s="311">
        <f t="shared" si="4"/>
        <v>0</v>
      </c>
      <c r="L24" s="311">
        <f t="shared" si="4"/>
        <v>0</v>
      </c>
    </row>
    <row r="25" spans="1:13" s="136" customFormat="1" ht="93" customHeight="1">
      <c r="A25" s="252"/>
      <c r="B25" s="100" t="s">
        <v>55</v>
      </c>
      <c r="C25" s="100"/>
      <c r="D25" s="123" t="s">
        <v>14</v>
      </c>
      <c r="E25" s="123" t="s">
        <v>17</v>
      </c>
      <c r="F25" s="123" t="s">
        <v>257</v>
      </c>
      <c r="G25" s="123" t="s">
        <v>56</v>
      </c>
      <c r="H25" s="326">
        <f t="shared" si="3"/>
        <v>393.20000000000005</v>
      </c>
      <c r="I25" s="311">
        <f>I26</f>
        <v>393.20000000000005</v>
      </c>
      <c r="J25" s="311">
        <f t="shared" si="4"/>
        <v>0</v>
      </c>
      <c r="K25" s="311">
        <f t="shared" si="4"/>
        <v>0</v>
      </c>
      <c r="L25" s="311">
        <f t="shared" si="4"/>
        <v>0</v>
      </c>
    </row>
    <row r="26" spans="1:13" s="136" customFormat="1" ht="39.75" customHeight="1">
      <c r="A26" s="252"/>
      <c r="B26" s="100" t="s">
        <v>104</v>
      </c>
      <c r="C26" s="100"/>
      <c r="D26" s="123" t="s">
        <v>14</v>
      </c>
      <c r="E26" s="123" t="s">
        <v>17</v>
      </c>
      <c r="F26" s="123" t="s">
        <v>257</v>
      </c>
      <c r="G26" s="123" t="s">
        <v>105</v>
      </c>
      <c r="H26" s="326">
        <f t="shared" si="3"/>
        <v>393.20000000000005</v>
      </c>
      <c r="I26" s="311">
        <f>I27+I28+I29</f>
        <v>393.20000000000005</v>
      </c>
      <c r="J26" s="311">
        <f>J27+J28</f>
        <v>0</v>
      </c>
      <c r="K26" s="311">
        <f>K27+K28</f>
        <v>0</v>
      </c>
      <c r="L26" s="311">
        <f>L27+L28</f>
        <v>0</v>
      </c>
    </row>
    <row r="27" spans="1:13" s="136" customFormat="1" ht="51">
      <c r="A27" s="252"/>
      <c r="B27" s="100" t="s">
        <v>106</v>
      </c>
      <c r="C27" s="100"/>
      <c r="D27" s="123" t="s">
        <v>14</v>
      </c>
      <c r="E27" s="123" t="s">
        <v>17</v>
      </c>
      <c r="F27" s="123" t="s">
        <v>257</v>
      </c>
      <c r="G27" s="123" t="s">
        <v>107</v>
      </c>
      <c r="H27" s="326">
        <f t="shared" si="3"/>
        <v>-1218</v>
      </c>
      <c r="I27" s="311">
        <f>-1218</f>
        <v>-1218</v>
      </c>
      <c r="J27" s="311">
        <v>0</v>
      </c>
      <c r="K27" s="311">
        <v>0</v>
      </c>
      <c r="L27" s="311">
        <v>0</v>
      </c>
    </row>
    <row r="28" spans="1:13" s="136" customFormat="1" ht="51">
      <c r="A28" s="252"/>
      <c r="B28" s="100" t="s">
        <v>108</v>
      </c>
      <c r="C28" s="100"/>
      <c r="D28" s="123" t="s">
        <v>14</v>
      </c>
      <c r="E28" s="123" t="s">
        <v>17</v>
      </c>
      <c r="F28" s="123" t="s">
        <v>257</v>
      </c>
      <c r="G28" s="123" t="s">
        <v>109</v>
      </c>
      <c r="H28" s="326">
        <f t="shared" si="3"/>
        <v>393.2</v>
      </c>
      <c r="I28" s="311">
        <f>393.2</f>
        <v>393.2</v>
      </c>
      <c r="J28" s="311">
        <v>0</v>
      </c>
      <c r="K28" s="311">
        <v>0</v>
      </c>
      <c r="L28" s="311">
        <v>0</v>
      </c>
    </row>
    <row r="29" spans="1:13" s="136" customFormat="1" ht="89.25">
      <c r="A29" s="252"/>
      <c r="B29" s="325" t="s">
        <v>666</v>
      </c>
      <c r="C29" s="100"/>
      <c r="D29" s="123" t="s">
        <v>14</v>
      </c>
      <c r="E29" s="123" t="s">
        <v>17</v>
      </c>
      <c r="F29" s="123" t="s">
        <v>257</v>
      </c>
      <c r="G29" s="123" t="s">
        <v>652</v>
      </c>
      <c r="H29" s="326">
        <f t="shared" si="3"/>
        <v>1218</v>
      </c>
      <c r="I29" s="156">
        <v>1218</v>
      </c>
      <c r="J29" s="311">
        <v>0</v>
      </c>
      <c r="K29" s="311">
        <v>0</v>
      </c>
      <c r="L29" s="311">
        <v>0</v>
      </c>
    </row>
    <row r="30" spans="1:13" s="136" customFormat="1" ht="38.25">
      <c r="A30" s="252"/>
      <c r="B30" s="100" t="s">
        <v>86</v>
      </c>
      <c r="C30" s="100"/>
      <c r="D30" s="123" t="s">
        <v>14</v>
      </c>
      <c r="E30" s="123" t="s">
        <v>17</v>
      </c>
      <c r="F30" s="123" t="s">
        <v>257</v>
      </c>
      <c r="G30" s="123" t="s">
        <v>57</v>
      </c>
      <c r="H30" s="326">
        <f t="shared" si="3"/>
        <v>-393.2</v>
      </c>
      <c r="I30" s="311">
        <f>I31</f>
        <v>-393.2</v>
      </c>
      <c r="J30" s="311">
        <f t="shared" ref="J30:L31" si="5">J31</f>
        <v>0</v>
      </c>
      <c r="K30" s="311">
        <f t="shared" si="5"/>
        <v>0</v>
      </c>
      <c r="L30" s="311">
        <f t="shared" si="5"/>
        <v>0</v>
      </c>
    </row>
    <row r="31" spans="1:13" s="136" customFormat="1" ht="38.25">
      <c r="A31" s="252"/>
      <c r="B31" s="100" t="s">
        <v>111</v>
      </c>
      <c r="C31" s="100"/>
      <c r="D31" s="123" t="s">
        <v>14</v>
      </c>
      <c r="E31" s="123" t="s">
        <v>17</v>
      </c>
      <c r="F31" s="123" t="s">
        <v>257</v>
      </c>
      <c r="G31" s="123" t="s">
        <v>59</v>
      </c>
      <c r="H31" s="326">
        <f t="shared" si="3"/>
        <v>-393.2</v>
      </c>
      <c r="I31" s="311">
        <f>I32</f>
        <v>-393.2</v>
      </c>
      <c r="J31" s="311">
        <f t="shared" si="5"/>
        <v>0</v>
      </c>
      <c r="K31" s="311">
        <f t="shared" si="5"/>
        <v>0</v>
      </c>
      <c r="L31" s="311">
        <f t="shared" si="5"/>
        <v>0</v>
      </c>
    </row>
    <row r="32" spans="1:13" s="136" customFormat="1" ht="39.75" customHeight="1">
      <c r="A32" s="252"/>
      <c r="B32" s="100" t="s">
        <v>60</v>
      </c>
      <c r="C32" s="100"/>
      <c r="D32" s="123" t="s">
        <v>14</v>
      </c>
      <c r="E32" s="123" t="s">
        <v>17</v>
      </c>
      <c r="F32" s="123" t="s">
        <v>257</v>
      </c>
      <c r="G32" s="123" t="s">
        <v>61</v>
      </c>
      <c r="H32" s="326">
        <f t="shared" si="3"/>
        <v>-393.2</v>
      </c>
      <c r="I32" s="311">
        <f>-393.2</f>
        <v>-393.2</v>
      </c>
      <c r="J32" s="311">
        <v>0</v>
      </c>
      <c r="K32" s="311">
        <v>0</v>
      </c>
      <c r="L32" s="311">
        <v>0</v>
      </c>
    </row>
    <row r="33" spans="1:12" s="136" customFormat="1">
      <c r="A33" s="134"/>
      <c r="B33" s="191" t="s">
        <v>71</v>
      </c>
      <c r="C33" s="135"/>
      <c r="D33" s="123" t="s">
        <v>14</v>
      </c>
      <c r="E33" s="123" t="s">
        <v>17</v>
      </c>
      <c r="F33" s="123" t="s">
        <v>257</v>
      </c>
      <c r="G33" s="101" t="s">
        <v>72</v>
      </c>
      <c r="H33" s="155">
        <f t="shared" si="3"/>
        <v>0</v>
      </c>
      <c r="I33" s="156">
        <f>I34</f>
        <v>0</v>
      </c>
      <c r="J33" s="156">
        <f>J34</f>
        <v>0</v>
      </c>
      <c r="K33" s="156">
        <f>K34</f>
        <v>0</v>
      </c>
      <c r="L33" s="156">
        <f>L34</f>
        <v>0</v>
      </c>
    </row>
    <row r="34" spans="1:12" s="136" customFormat="1" ht="25.5">
      <c r="A34" s="134"/>
      <c r="B34" s="191" t="s">
        <v>73</v>
      </c>
      <c r="C34" s="135"/>
      <c r="D34" s="123" t="s">
        <v>14</v>
      </c>
      <c r="E34" s="123" t="s">
        <v>17</v>
      </c>
      <c r="F34" s="123" t="s">
        <v>257</v>
      </c>
      <c r="G34" s="101" t="s">
        <v>74</v>
      </c>
      <c r="H34" s="155">
        <f t="shared" si="3"/>
        <v>0</v>
      </c>
      <c r="I34" s="156">
        <f>I35+I36</f>
        <v>0</v>
      </c>
      <c r="J34" s="156">
        <f>J35+J36</f>
        <v>0</v>
      </c>
      <c r="K34" s="156">
        <f>K35+K36</f>
        <v>0</v>
      </c>
      <c r="L34" s="156">
        <f>L35+L36</f>
        <v>0</v>
      </c>
    </row>
    <row r="35" spans="1:12" s="136" customFormat="1" ht="26.25">
      <c r="A35" s="134"/>
      <c r="B35" s="191" t="s">
        <v>75</v>
      </c>
      <c r="C35" s="255"/>
      <c r="D35" s="123" t="s">
        <v>14</v>
      </c>
      <c r="E35" s="123" t="s">
        <v>17</v>
      </c>
      <c r="F35" s="123" t="s">
        <v>257</v>
      </c>
      <c r="G35" s="101" t="s">
        <v>76</v>
      </c>
      <c r="H35" s="155">
        <f t="shared" si="3"/>
        <v>-20</v>
      </c>
      <c r="I35" s="156">
        <f>-20</f>
        <v>-20</v>
      </c>
      <c r="J35" s="156">
        <v>0</v>
      </c>
      <c r="K35" s="156">
        <v>0</v>
      </c>
      <c r="L35" s="156">
        <v>0</v>
      </c>
    </row>
    <row r="36" spans="1:12" s="136" customFormat="1" ht="15">
      <c r="A36" s="134"/>
      <c r="B36" s="191" t="s">
        <v>640</v>
      </c>
      <c r="C36" s="255"/>
      <c r="D36" s="123" t="s">
        <v>14</v>
      </c>
      <c r="E36" s="123" t="s">
        <v>17</v>
      </c>
      <c r="F36" s="123" t="s">
        <v>639</v>
      </c>
      <c r="G36" s="101" t="s">
        <v>641</v>
      </c>
      <c r="H36" s="155">
        <f t="shared" si="3"/>
        <v>20</v>
      </c>
      <c r="I36" s="156">
        <v>20</v>
      </c>
      <c r="J36" s="156">
        <v>0</v>
      </c>
      <c r="K36" s="156">
        <v>0</v>
      </c>
      <c r="L36" s="156">
        <v>0</v>
      </c>
    </row>
    <row r="37" spans="1:12" s="136" customFormat="1" ht="25.5">
      <c r="A37" s="252"/>
      <c r="B37" s="259" t="s">
        <v>262</v>
      </c>
      <c r="C37" s="100"/>
      <c r="D37" s="123" t="s">
        <v>14</v>
      </c>
      <c r="E37" s="123" t="s">
        <v>17</v>
      </c>
      <c r="F37" s="123" t="s">
        <v>256</v>
      </c>
      <c r="G37" s="123"/>
      <c r="H37" s="326">
        <f t="shared" si="3"/>
        <v>0</v>
      </c>
      <c r="I37" s="311">
        <f t="shared" ref="I37:L38" si="6">I38</f>
        <v>0</v>
      </c>
      <c r="J37" s="311">
        <f t="shared" si="6"/>
        <v>0</v>
      </c>
      <c r="K37" s="311">
        <f t="shared" si="6"/>
        <v>0</v>
      </c>
      <c r="L37" s="311">
        <f t="shared" si="6"/>
        <v>0</v>
      </c>
    </row>
    <row r="38" spans="1:12" s="136" customFormat="1" ht="90" customHeight="1">
      <c r="A38" s="252"/>
      <c r="B38" s="100" t="s">
        <v>55</v>
      </c>
      <c r="C38" s="100"/>
      <c r="D38" s="123" t="s">
        <v>14</v>
      </c>
      <c r="E38" s="123" t="s">
        <v>17</v>
      </c>
      <c r="F38" s="123" t="s">
        <v>256</v>
      </c>
      <c r="G38" s="123" t="s">
        <v>56</v>
      </c>
      <c r="H38" s="326">
        <f t="shared" si="3"/>
        <v>0</v>
      </c>
      <c r="I38" s="311">
        <f t="shared" si="6"/>
        <v>0</v>
      </c>
      <c r="J38" s="311">
        <f>J39</f>
        <v>0</v>
      </c>
      <c r="K38" s="311">
        <f>K39</f>
        <v>0</v>
      </c>
      <c r="L38" s="311">
        <f>L39</f>
        <v>0</v>
      </c>
    </row>
    <row r="39" spans="1:12" s="136" customFormat="1" ht="37.5" customHeight="1">
      <c r="A39" s="252"/>
      <c r="B39" s="100" t="s">
        <v>104</v>
      </c>
      <c r="C39" s="100"/>
      <c r="D39" s="123" t="s">
        <v>14</v>
      </c>
      <c r="E39" s="123" t="s">
        <v>17</v>
      </c>
      <c r="F39" s="123" t="s">
        <v>256</v>
      </c>
      <c r="G39" s="123" t="s">
        <v>105</v>
      </c>
      <c r="H39" s="326">
        <f t="shared" si="3"/>
        <v>0</v>
      </c>
      <c r="I39" s="311">
        <f>I40+I41+I42</f>
        <v>0</v>
      </c>
      <c r="J39" s="311">
        <f>J40+J41</f>
        <v>0</v>
      </c>
      <c r="K39" s="311">
        <f>K40+K41</f>
        <v>0</v>
      </c>
      <c r="L39" s="311">
        <f>L40+L41</f>
        <v>0</v>
      </c>
    </row>
    <row r="40" spans="1:12" s="136" customFormat="1" ht="25.5">
      <c r="A40" s="252"/>
      <c r="B40" s="100" t="s">
        <v>214</v>
      </c>
      <c r="C40" s="100"/>
      <c r="D40" s="123" t="s">
        <v>14</v>
      </c>
      <c r="E40" s="123" t="s">
        <v>17</v>
      </c>
      <c r="F40" s="123" t="s">
        <v>256</v>
      </c>
      <c r="G40" s="123" t="s">
        <v>107</v>
      </c>
      <c r="H40" s="326">
        <f t="shared" si="3"/>
        <v>-646.5</v>
      </c>
      <c r="I40" s="311">
        <f>-646.5</f>
        <v>-646.5</v>
      </c>
      <c r="J40" s="311">
        <v>0</v>
      </c>
      <c r="K40" s="311">
        <v>0</v>
      </c>
      <c r="L40" s="311">
        <v>0</v>
      </c>
    </row>
    <row r="41" spans="1:12" s="136" customFormat="1" ht="51" hidden="1">
      <c r="A41" s="252"/>
      <c r="B41" s="100" t="s">
        <v>108</v>
      </c>
      <c r="C41" s="100"/>
      <c r="D41" s="123" t="s">
        <v>14</v>
      </c>
      <c r="E41" s="123" t="s">
        <v>17</v>
      </c>
      <c r="F41" s="123" t="s">
        <v>256</v>
      </c>
      <c r="G41" s="123" t="s">
        <v>109</v>
      </c>
      <c r="H41" s="326">
        <f t="shared" si="3"/>
        <v>0</v>
      </c>
      <c r="I41" s="311"/>
      <c r="J41" s="311">
        <v>0</v>
      </c>
      <c r="K41" s="311">
        <v>0</v>
      </c>
      <c r="L41" s="311">
        <v>0</v>
      </c>
    </row>
    <row r="42" spans="1:12" s="136" customFormat="1" ht="89.25">
      <c r="A42" s="252"/>
      <c r="B42" s="325" t="s">
        <v>666</v>
      </c>
      <c r="C42" s="100"/>
      <c r="D42" s="123" t="s">
        <v>14</v>
      </c>
      <c r="E42" s="123" t="s">
        <v>17</v>
      </c>
      <c r="F42" s="123" t="s">
        <v>256</v>
      </c>
      <c r="G42" s="123" t="s">
        <v>652</v>
      </c>
      <c r="H42" s="326">
        <f t="shared" si="3"/>
        <v>646.5</v>
      </c>
      <c r="I42" s="311">
        <v>646.5</v>
      </c>
      <c r="J42" s="311">
        <v>0</v>
      </c>
      <c r="K42" s="311">
        <v>0</v>
      </c>
      <c r="L42" s="311">
        <v>0</v>
      </c>
    </row>
    <row r="43" spans="1:12" s="136" customFormat="1" ht="25.5">
      <c r="A43" s="252"/>
      <c r="B43" s="100" t="s">
        <v>112</v>
      </c>
      <c r="C43" s="100"/>
      <c r="D43" s="123" t="s">
        <v>14</v>
      </c>
      <c r="E43" s="123" t="s">
        <v>17</v>
      </c>
      <c r="F43" s="123" t="s">
        <v>258</v>
      </c>
      <c r="G43" s="123"/>
      <c r="H43" s="326">
        <f t="shared" si="3"/>
        <v>0</v>
      </c>
      <c r="I43" s="311">
        <f>I44</f>
        <v>0</v>
      </c>
      <c r="J43" s="311">
        <f t="shared" ref="J43:L44" si="7">J44</f>
        <v>0</v>
      </c>
      <c r="K43" s="311">
        <f t="shared" si="7"/>
        <v>0</v>
      </c>
      <c r="L43" s="311">
        <f t="shared" si="7"/>
        <v>0</v>
      </c>
    </row>
    <row r="44" spans="1:12" s="136" customFormat="1" ht="89.25">
      <c r="A44" s="252"/>
      <c r="B44" s="100" t="s">
        <v>55</v>
      </c>
      <c r="C44" s="100"/>
      <c r="D44" s="123" t="s">
        <v>14</v>
      </c>
      <c r="E44" s="123" t="s">
        <v>17</v>
      </c>
      <c r="F44" s="123" t="s">
        <v>258</v>
      </c>
      <c r="G44" s="123" t="s">
        <v>56</v>
      </c>
      <c r="H44" s="326">
        <f>SUM(I44:L44)</f>
        <v>0</v>
      </c>
      <c r="I44" s="311">
        <f>I45</f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</row>
    <row r="45" spans="1:12" s="136" customFormat="1" ht="39.75" customHeight="1">
      <c r="A45" s="252"/>
      <c r="B45" s="100" t="s">
        <v>104</v>
      </c>
      <c r="C45" s="100"/>
      <c r="D45" s="123" t="s">
        <v>14</v>
      </c>
      <c r="E45" s="123" t="s">
        <v>17</v>
      </c>
      <c r="F45" s="123" t="s">
        <v>258</v>
      </c>
      <c r="G45" s="123" t="s">
        <v>105</v>
      </c>
      <c r="H45" s="326">
        <f>I45+J45+K45+L45</f>
        <v>0</v>
      </c>
      <c r="I45" s="311">
        <f>I46+I47+I48</f>
        <v>0</v>
      </c>
      <c r="J45" s="311">
        <f>J46+J47</f>
        <v>0</v>
      </c>
      <c r="K45" s="311">
        <f>K46+K47</f>
        <v>0</v>
      </c>
      <c r="L45" s="311">
        <f>L46+L47</f>
        <v>0</v>
      </c>
    </row>
    <row r="46" spans="1:12" s="136" customFormat="1" ht="51">
      <c r="A46" s="252"/>
      <c r="B46" s="100" t="s">
        <v>106</v>
      </c>
      <c r="C46" s="100"/>
      <c r="D46" s="123" t="s">
        <v>14</v>
      </c>
      <c r="E46" s="123" t="s">
        <v>17</v>
      </c>
      <c r="F46" s="123" t="s">
        <v>258</v>
      </c>
      <c r="G46" s="123" t="s">
        <v>107</v>
      </c>
      <c r="H46" s="326">
        <f>I46+J46+K46+L46</f>
        <v>-511.9</v>
      </c>
      <c r="I46" s="311">
        <f>-511.9</f>
        <v>-511.9</v>
      </c>
      <c r="J46" s="311">
        <v>0</v>
      </c>
      <c r="K46" s="311">
        <v>0</v>
      </c>
      <c r="L46" s="311">
        <v>0</v>
      </c>
    </row>
    <row r="47" spans="1:12" s="136" customFormat="1" ht="51" hidden="1">
      <c r="A47" s="252"/>
      <c r="B47" s="100" t="s">
        <v>108</v>
      </c>
      <c r="C47" s="100"/>
      <c r="D47" s="123" t="s">
        <v>14</v>
      </c>
      <c r="E47" s="123" t="s">
        <v>17</v>
      </c>
      <c r="F47" s="123" t="s">
        <v>258</v>
      </c>
      <c r="G47" s="123" t="s">
        <v>109</v>
      </c>
      <c r="H47" s="326">
        <f>I47+J47+K47+L47</f>
        <v>0</v>
      </c>
      <c r="I47" s="311">
        <v>0</v>
      </c>
      <c r="J47" s="311">
        <v>0</v>
      </c>
      <c r="K47" s="311">
        <v>0</v>
      </c>
      <c r="L47" s="311">
        <v>0</v>
      </c>
    </row>
    <row r="48" spans="1:12" s="136" customFormat="1" ht="89.25">
      <c r="A48" s="252"/>
      <c r="B48" s="325" t="s">
        <v>666</v>
      </c>
      <c r="C48" s="100"/>
      <c r="D48" s="123" t="s">
        <v>14</v>
      </c>
      <c r="E48" s="123" t="s">
        <v>17</v>
      </c>
      <c r="F48" s="123" t="s">
        <v>258</v>
      </c>
      <c r="G48" s="123" t="s">
        <v>652</v>
      </c>
      <c r="H48" s="326">
        <f>I48+J48+K48+L48</f>
        <v>511.9</v>
      </c>
      <c r="I48" s="311">
        <v>511.9</v>
      </c>
      <c r="J48" s="311">
        <v>0</v>
      </c>
      <c r="K48" s="311">
        <v>0</v>
      </c>
      <c r="L48" s="311">
        <v>0</v>
      </c>
    </row>
    <row r="49" spans="1:14" s="189" customFormat="1" ht="68.25" customHeight="1">
      <c r="A49" s="249"/>
      <c r="B49" s="188" t="s">
        <v>113</v>
      </c>
      <c r="C49" s="188"/>
      <c r="D49" s="124" t="s">
        <v>14</v>
      </c>
      <c r="E49" s="124" t="s">
        <v>114</v>
      </c>
      <c r="F49" s="124"/>
      <c r="G49" s="124"/>
      <c r="H49" s="155">
        <f>SUM(I49:L49)</f>
        <v>-88.300000000000011</v>
      </c>
      <c r="I49" s="155">
        <f>I50</f>
        <v>-88.300000000000011</v>
      </c>
      <c r="J49" s="155">
        <f t="shared" ref="J49:L50" si="8">J50</f>
        <v>0</v>
      </c>
      <c r="K49" s="155">
        <f t="shared" si="8"/>
        <v>0</v>
      </c>
      <c r="L49" s="155">
        <f t="shared" si="8"/>
        <v>0</v>
      </c>
    </row>
    <row r="50" spans="1:14" s="189" customFormat="1" ht="51">
      <c r="A50" s="249"/>
      <c r="B50" s="100" t="s">
        <v>98</v>
      </c>
      <c r="C50" s="188"/>
      <c r="D50" s="123" t="s">
        <v>14</v>
      </c>
      <c r="E50" s="123" t="s">
        <v>114</v>
      </c>
      <c r="F50" s="123" t="s">
        <v>250</v>
      </c>
      <c r="G50" s="124"/>
      <c r="H50" s="155">
        <f>SUM(I50:L50)</f>
        <v>-88.300000000000011</v>
      </c>
      <c r="I50" s="156">
        <f>I51</f>
        <v>-88.300000000000011</v>
      </c>
      <c r="J50" s="156">
        <f t="shared" si="8"/>
        <v>0</v>
      </c>
      <c r="K50" s="156">
        <f t="shared" si="8"/>
        <v>0</v>
      </c>
      <c r="L50" s="156">
        <f t="shared" si="8"/>
        <v>0</v>
      </c>
    </row>
    <row r="51" spans="1:14" s="189" customFormat="1" ht="38.25">
      <c r="A51" s="249"/>
      <c r="B51" s="100" t="s">
        <v>251</v>
      </c>
      <c r="C51" s="100"/>
      <c r="D51" s="123" t="s">
        <v>14</v>
      </c>
      <c r="E51" s="123" t="s">
        <v>114</v>
      </c>
      <c r="F51" s="123" t="s">
        <v>252</v>
      </c>
      <c r="G51" s="124"/>
      <c r="H51" s="155">
        <f>SUM(I51:L51)</f>
        <v>-88.300000000000011</v>
      </c>
      <c r="I51" s="156">
        <f>I52+I61</f>
        <v>-88.300000000000011</v>
      </c>
      <c r="J51" s="156">
        <f>J52+J61</f>
        <v>0</v>
      </c>
      <c r="K51" s="156">
        <f>K52+K61</f>
        <v>0</v>
      </c>
      <c r="L51" s="156">
        <f>L52+L61</f>
        <v>0</v>
      </c>
    </row>
    <row r="52" spans="1:14" s="189" customFormat="1" ht="25.5">
      <c r="A52" s="249"/>
      <c r="B52" s="100" t="s">
        <v>124</v>
      </c>
      <c r="C52" s="100"/>
      <c r="D52" s="123" t="s">
        <v>14</v>
      </c>
      <c r="E52" s="123" t="s">
        <v>114</v>
      </c>
      <c r="F52" s="123" t="s">
        <v>257</v>
      </c>
      <c r="G52" s="124"/>
      <c r="H52" s="155">
        <f>SUM(I52:L52)</f>
        <v>-88.300000000000011</v>
      </c>
      <c r="I52" s="156">
        <f>I53+I58</f>
        <v>-88.300000000000011</v>
      </c>
      <c r="J52" s="156">
        <f>J53+J58</f>
        <v>0</v>
      </c>
      <c r="K52" s="156">
        <f>K53+K58</f>
        <v>0</v>
      </c>
      <c r="L52" s="156">
        <f>L53+L58</f>
        <v>0</v>
      </c>
    </row>
    <row r="53" spans="1:14" s="136" customFormat="1" ht="91.5" customHeight="1">
      <c r="A53" s="252"/>
      <c r="B53" s="100" t="s">
        <v>55</v>
      </c>
      <c r="C53" s="100"/>
      <c r="D53" s="123" t="s">
        <v>14</v>
      </c>
      <c r="E53" s="123" t="s">
        <v>114</v>
      </c>
      <c r="F53" s="123" t="s">
        <v>257</v>
      </c>
      <c r="G53" s="101" t="s">
        <v>56</v>
      </c>
      <c r="H53" s="155">
        <f t="shared" ref="H53:H60" si="9">I53+J53+K53+L53</f>
        <v>220.89999999999998</v>
      </c>
      <c r="I53" s="156">
        <f>I54</f>
        <v>220.89999999999998</v>
      </c>
      <c r="J53" s="156">
        <f>J54</f>
        <v>0</v>
      </c>
      <c r="K53" s="156">
        <f>K54</f>
        <v>0</v>
      </c>
      <c r="L53" s="156">
        <f>L54</f>
        <v>0</v>
      </c>
    </row>
    <row r="54" spans="1:14" s="136" customFormat="1" ht="38.25">
      <c r="A54" s="252"/>
      <c r="B54" s="100" t="s">
        <v>104</v>
      </c>
      <c r="C54" s="100"/>
      <c r="D54" s="123" t="s">
        <v>14</v>
      </c>
      <c r="E54" s="123" t="s">
        <v>114</v>
      </c>
      <c r="F54" s="123" t="s">
        <v>257</v>
      </c>
      <c r="G54" s="101" t="s">
        <v>105</v>
      </c>
      <c r="H54" s="155">
        <f t="shared" si="9"/>
        <v>220.89999999999998</v>
      </c>
      <c r="I54" s="156">
        <f>I55+I56+I57</f>
        <v>220.89999999999998</v>
      </c>
      <c r="J54" s="156">
        <f>J55+J56</f>
        <v>0</v>
      </c>
      <c r="K54" s="156">
        <f>K55+K56</f>
        <v>0</v>
      </c>
      <c r="L54" s="156">
        <f>L55+L56</f>
        <v>0</v>
      </c>
    </row>
    <row r="55" spans="1:14" s="136" customFormat="1" ht="51">
      <c r="A55" s="252"/>
      <c r="B55" s="100" t="s">
        <v>106</v>
      </c>
      <c r="C55" s="100"/>
      <c r="D55" s="123" t="s">
        <v>14</v>
      </c>
      <c r="E55" s="123" t="s">
        <v>114</v>
      </c>
      <c r="F55" s="123" t="s">
        <v>257</v>
      </c>
      <c r="G55" s="101" t="s">
        <v>107</v>
      </c>
      <c r="H55" s="155">
        <f t="shared" si="9"/>
        <v>-953.2</v>
      </c>
      <c r="I55" s="156">
        <f>-953.2</f>
        <v>-953.2</v>
      </c>
      <c r="J55" s="156">
        <v>0</v>
      </c>
      <c r="K55" s="156">
        <v>0</v>
      </c>
      <c r="L55" s="156">
        <v>0</v>
      </c>
    </row>
    <row r="56" spans="1:14" s="136" customFormat="1" ht="51">
      <c r="A56" s="252"/>
      <c r="B56" s="100" t="s">
        <v>108</v>
      </c>
      <c r="C56" s="100"/>
      <c r="D56" s="123" t="s">
        <v>14</v>
      </c>
      <c r="E56" s="123" t="s">
        <v>114</v>
      </c>
      <c r="F56" s="123" t="s">
        <v>257</v>
      </c>
      <c r="G56" s="101" t="s">
        <v>109</v>
      </c>
      <c r="H56" s="155">
        <f t="shared" si="9"/>
        <v>220.9</v>
      </c>
      <c r="I56" s="156">
        <v>220.9</v>
      </c>
      <c r="J56" s="156">
        <v>0</v>
      </c>
      <c r="K56" s="156">
        <v>0</v>
      </c>
      <c r="L56" s="156">
        <v>0</v>
      </c>
    </row>
    <row r="57" spans="1:14" s="136" customFormat="1" ht="89.25">
      <c r="A57" s="252"/>
      <c r="B57" s="325" t="s">
        <v>666</v>
      </c>
      <c r="C57" s="100"/>
      <c r="D57" s="123" t="s">
        <v>14</v>
      </c>
      <c r="E57" s="123" t="s">
        <v>114</v>
      </c>
      <c r="F57" s="123" t="s">
        <v>257</v>
      </c>
      <c r="G57" s="101" t="s">
        <v>652</v>
      </c>
      <c r="H57" s="155">
        <f t="shared" si="9"/>
        <v>953.2</v>
      </c>
      <c r="I57" s="156">
        <v>953.2</v>
      </c>
      <c r="J57" s="311">
        <v>0</v>
      </c>
      <c r="K57" s="311">
        <v>0</v>
      </c>
      <c r="L57" s="311">
        <v>0</v>
      </c>
    </row>
    <row r="58" spans="1:14" s="136" customFormat="1" ht="38.25">
      <c r="A58" s="252"/>
      <c r="B58" s="100" t="s">
        <v>86</v>
      </c>
      <c r="C58" s="100"/>
      <c r="D58" s="123" t="s">
        <v>14</v>
      </c>
      <c r="E58" s="123" t="s">
        <v>114</v>
      </c>
      <c r="F58" s="123" t="s">
        <v>257</v>
      </c>
      <c r="G58" s="101" t="s">
        <v>57</v>
      </c>
      <c r="H58" s="155">
        <f t="shared" si="9"/>
        <v>-309.2</v>
      </c>
      <c r="I58" s="156">
        <f>I59</f>
        <v>-309.2</v>
      </c>
      <c r="J58" s="156">
        <f t="shared" ref="I58:L59" si="10">J59</f>
        <v>0</v>
      </c>
      <c r="K58" s="156">
        <f t="shared" si="10"/>
        <v>0</v>
      </c>
      <c r="L58" s="156">
        <f t="shared" si="10"/>
        <v>0</v>
      </c>
    </row>
    <row r="59" spans="1:14" s="136" customFormat="1" ht="38.25">
      <c r="A59" s="252"/>
      <c r="B59" s="100" t="s">
        <v>111</v>
      </c>
      <c r="C59" s="100"/>
      <c r="D59" s="123" t="s">
        <v>14</v>
      </c>
      <c r="E59" s="123" t="s">
        <v>114</v>
      </c>
      <c r="F59" s="123" t="s">
        <v>257</v>
      </c>
      <c r="G59" s="101" t="s">
        <v>59</v>
      </c>
      <c r="H59" s="155">
        <f t="shared" si="9"/>
        <v>-309.2</v>
      </c>
      <c r="I59" s="156">
        <f t="shared" si="10"/>
        <v>-309.2</v>
      </c>
      <c r="J59" s="156">
        <f t="shared" si="10"/>
        <v>0</v>
      </c>
      <c r="K59" s="156">
        <f t="shared" si="10"/>
        <v>0</v>
      </c>
      <c r="L59" s="156">
        <f t="shared" si="10"/>
        <v>0</v>
      </c>
    </row>
    <row r="60" spans="1:14" s="136" customFormat="1" ht="38.25">
      <c r="A60" s="252"/>
      <c r="B60" s="100" t="s">
        <v>60</v>
      </c>
      <c r="C60" s="100"/>
      <c r="D60" s="123" t="s">
        <v>14</v>
      </c>
      <c r="E60" s="123" t="s">
        <v>114</v>
      </c>
      <c r="F60" s="123" t="s">
        <v>257</v>
      </c>
      <c r="G60" s="101" t="s">
        <v>61</v>
      </c>
      <c r="H60" s="155">
        <f t="shared" si="9"/>
        <v>-309.2</v>
      </c>
      <c r="I60" s="156">
        <f>-88.3-220.9</f>
        <v>-309.2</v>
      </c>
      <c r="J60" s="156">
        <v>0</v>
      </c>
      <c r="K60" s="156">
        <v>0</v>
      </c>
      <c r="L60" s="156">
        <v>0</v>
      </c>
    </row>
    <row r="61" spans="1:14" s="136" customFormat="1" ht="38.25">
      <c r="A61" s="252"/>
      <c r="B61" s="100" t="s">
        <v>115</v>
      </c>
      <c r="C61" s="100"/>
      <c r="D61" s="101" t="s">
        <v>14</v>
      </c>
      <c r="E61" s="101" t="s">
        <v>114</v>
      </c>
      <c r="F61" s="101" t="s">
        <v>259</v>
      </c>
      <c r="G61" s="101"/>
      <c r="H61" s="155">
        <f>I61+J61+K61+L61</f>
        <v>0</v>
      </c>
      <c r="I61" s="156">
        <f>I62</f>
        <v>0</v>
      </c>
      <c r="J61" s="156">
        <f t="shared" ref="I61:L62" si="11">J62</f>
        <v>0</v>
      </c>
      <c r="K61" s="156">
        <f t="shared" si="11"/>
        <v>0</v>
      </c>
      <c r="L61" s="156">
        <f t="shared" si="11"/>
        <v>0</v>
      </c>
    </row>
    <row r="62" spans="1:14" s="136" customFormat="1" ht="89.25">
      <c r="A62" s="252"/>
      <c r="B62" s="100" t="s">
        <v>55</v>
      </c>
      <c r="C62" s="100"/>
      <c r="D62" s="101" t="s">
        <v>14</v>
      </c>
      <c r="E62" s="101" t="s">
        <v>114</v>
      </c>
      <c r="F62" s="101" t="s">
        <v>259</v>
      </c>
      <c r="G62" s="101" t="s">
        <v>56</v>
      </c>
      <c r="H62" s="155">
        <f>I62+J62+K62+L62</f>
        <v>0</v>
      </c>
      <c r="I62" s="156">
        <f t="shared" si="11"/>
        <v>0</v>
      </c>
      <c r="J62" s="156">
        <f t="shared" si="11"/>
        <v>0</v>
      </c>
      <c r="K62" s="156">
        <f t="shared" si="11"/>
        <v>0</v>
      </c>
      <c r="L62" s="156">
        <f t="shared" si="11"/>
        <v>0</v>
      </c>
      <c r="N62" s="253"/>
    </row>
    <row r="63" spans="1:14" s="136" customFormat="1" ht="38.25">
      <c r="A63" s="252"/>
      <c r="B63" s="100" t="s">
        <v>104</v>
      </c>
      <c r="C63" s="100"/>
      <c r="D63" s="101" t="s">
        <v>14</v>
      </c>
      <c r="E63" s="101" t="s">
        <v>114</v>
      </c>
      <c r="F63" s="101" t="s">
        <v>259</v>
      </c>
      <c r="G63" s="101" t="s">
        <v>105</v>
      </c>
      <c r="H63" s="155">
        <f>I63+J63+K63+L63</f>
        <v>0</v>
      </c>
      <c r="I63" s="156">
        <f>I64+I65+I66</f>
        <v>0</v>
      </c>
      <c r="J63" s="156">
        <f t="shared" ref="J63:L63" si="12">J64+J65+J66</f>
        <v>0</v>
      </c>
      <c r="K63" s="156">
        <f t="shared" si="12"/>
        <v>0</v>
      </c>
      <c r="L63" s="156">
        <f t="shared" si="12"/>
        <v>0</v>
      </c>
    </row>
    <row r="64" spans="1:14" s="136" customFormat="1" ht="51">
      <c r="A64" s="252"/>
      <c r="B64" s="100" t="s">
        <v>106</v>
      </c>
      <c r="C64" s="100"/>
      <c r="D64" s="101" t="s">
        <v>14</v>
      </c>
      <c r="E64" s="101" t="s">
        <v>114</v>
      </c>
      <c r="F64" s="101" t="s">
        <v>259</v>
      </c>
      <c r="G64" s="101" t="s">
        <v>107</v>
      </c>
      <c r="H64" s="155">
        <f>I64+J64+K64+L64</f>
        <v>-706.9</v>
      </c>
      <c r="I64" s="156">
        <f>-706.9</f>
        <v>-706.9</v>
      </c>
      <c r="J64" s="156">
        <v>0</v>
      </c>
      <c r="K64" s="156">
        <v>0</v>
      </c>
      <c r="L64" s="156">
        <v>0</v>
      </c>
    </row>
    <row r="65" spans="1:14" s="136" customFormat="1" ht="51" hidden="1">
      <c r="A65" s="252"/>
      <c r="B65" s="100" t="s">
        <v>108</v>
      </c>
      <c r="C65" s="100"/>
      <c r="D65" s="101" t="s">
        <v>14</v>
      </c>
      <c r="E65" s="101" t="s">
        <v>114</v>
      </c>
      <c r="F65" s="101" t="s">
        <v>259</v>
      </c>
      <c r="G65" s="101" t="s">
        <v>109</v>
      </c>
      <c r="H65" s="155">
        <f>I65+J65+K65+L65</f>
        <v>0</v>
      </c>
      <c r="I65" s="156">
        <v>0</v>
      </c>
      <c r="J65" s="156">
        <v>0</v>
      </c>
      <c r="K65" s="156">
        <v>0</v>
      </c>
      <c r="L65" s="156">
        <v>0</v>
      </c>
    </row>
    <row r="66" spans="1:14" s="136" customFormat="1" ht="89.25">
      <c r="A66" s="252"/>
      <c r="B66" s="325" t="s">
        <v>666</v>
      </c>
      <c r="C66" s="100"/>
      <c r="D66" s="101" t="s">
        <v>14</v>
      </c>
      <c r="E66" s="101" t="s">
        <v>114</v>
      </c>
      <c r="F66" s="101" t="s">
        <v>259</v>
      </c>
      <c r="G66" s="101" t="s">
        <v>652</v>
      </c>
      <c r="H66" s="155">
        <f t="shared" ref="H66" si="13">I66+J66+K66+L66</f>
        <v>706.9</v>
      </c>
      <c r="I66" s="156">
        <v>706.9</v>
      </c>
      <c r="J66" s="311">
        <f>'[1]приложение 8.1.'!J77</f>
        <v>0</v>
      </c>
      <c r="K66" s="311">
        <f>'[1]приложение 8.1.'!K77</f>
        <v>0</v>
      </c>
      <c r="L66" s="311">
        <f>'[1]приложение 8.1.'!L77</f>
        <v>0</v>
      </c>
    </row>
    <row r="67" spans="1:14" s="189" customFormat="1" ht="25.5">
      <c r="A67" s="249"/>
      <c r="B67" s="188" t="s">
        <v>121</v>
      </c>
      <c r="C67" s="188"/>
      <c r="D67" s="124" t="s">
        <v>14</v>
      </c>
      <c r="E67" s="124" t="s">
        <v>122</v>
      </c>
      <c r="F67" s="124"/>
      <c r="G67" s="124"/>
      <c r="H67" s="155">
        <f>SUM(I67:L67)</f>
        <v>4</v>
      </c>
      <c r="I67" s="155">
        <f t="shared" ref="I67:I72" si="14">I68</f>
        <v>4</v>
      </c>
      <c r="J67" s="155">
        <f t="shared" ref="J67:L68" si="15">J68</f>
        <v>0</v>
      </c>
      <c r="K67" s="155">
        <f t="shared" si="15"/>
        <v>0</v>
      </c>
      <c r="L67" s="155">
        <f t="shared" si="15"/>
        <v>0</v>
      </c>
    </row>
    <row r="68" spans="1:14" s="189" customFormat="1" ht="51">
      <c r="A68" s="249"/>
      <c r="B68" s="100" t="s">
        <v>98</v>
      </c>
      <c r="C68" s="188"/>
      <c r="D68" s="123" t="s">
        <v>14</v>
      </c>
      <c r="E68" s="123" t="s">
        <v>122</v>
      </c>
      <c r="F68" s="123" t="s">
        <v>250</v>
      </c>
      <c r="G68" s="124"/>
      <c r="H68" s="155">
        <f>SUM(I68:L68)</f>
        <v>4</v>
      </c>
      <c r="I68" s="156">
        <f t="shared" si="14"/>
        <v>4</v>
      </c>
      <c r="J68" s="156">
        <f t="shared" si="15"/>
        <v>0</v>
      </c>
      <c r="K68" s="156">
        <f t="shared" si="15"/>
        <v>0</v>
      </c>
      <c r="L68" s="156">
        <f t="shared" si="15"/>
        <v>0</v>
      </c>
    </row>
    <row r="69" spans="1:14" s="136" customFormat="1" ht="36.75" customHeight="1">
      <c r="A69" s="134"/>
      <c r="B69" s="100" t="s">
        <v>269</v>
      </c>
      <c r="C69" s="135"/>
      <c r="D69" s="101" t="s">
        <v>14</v>
      </c>
      <c r="E69" s="101" t="s">
        <v>122</v>
      </c>
      <c r="F69" s="101" t="s">
        <v>270</v>
      </c>
      <c r="G69" s="101"/>
      <c r="H69" s="155">
        <f>SUM(I69:L69)</f>
        <v>4</v>
      </c>
      <c r="I69" s="156">
        <f t="shared" si="14"/>
        <v>4</v>
      </c>
      <c r="J69" s="156">
        <f t="shared" ref="J69:L72" si="16">J70</f>
        <v>0</v>
      </c>
      <c r="K69" s="156">
        <f t="shared" si="16"/>
        <v>0</v>
      </c>
      <c r="L69" s="156">
        <f t="shared" si="16"/>
        <v>0</v>
      </c>
    </row>
    <row r="70" spans="1:14" s="136" customFormat="1" ht="25.5">
      <c r="A70" s="134"/>
      <c r="B70" s="100" t="s">
        <v>539</v>
      </c>
      <c r="C70" s="135"/>
      <c r="D70" s="101" t="s">
        <v>14</v>
      </c>
      <c r="E70" s="101" t="s">
        <v>122</v>
      </c>
      <c r="F70" s="101" t="s">
        <v>540</v>
      </c>
      <c r="G70" s="101"/>
      <c r="H70" s="155">
        <f>SUM(I70:L70)</f>
        <v>4</v>
      </c>
      <c r="I70" s="156">
        <f t="shared" si="14"/>
        <v>4</v>
      </c>
      <c r="J70" s="156">
        <f t="shared" si="16"/>
        <v>0</v>
      </c>
      <c r="K70" s="156">
        <f t="shared" si="16"/>
        <v>0</v>
      </c>
      <c r="L70" s="156">
        <f t="shared" si="16"/>
        <v>0</v>
      </c>
    </row>
    <row r="71" spans="1:14" s="136" customFormat="1" ht="38.25">
      <c r="A71" s="134"/>
      <c r="B71" s="100" t="s">
        <v>86</v>
      </c>
      <c r="C71" s="260"/>
      <c r="D71" s="101" t="s">
        <v>14</v>
      </c>
      <c r="E71" s="101" t="s">
        <v>122</v>
      </c>
      <c r="F71" s="101" t="s">
        <v>540</v>
      </c>
      <c r="G71" s="101" t="s">
        <v>57</v>
      </c>
      <c r="H71" s="155">
        <f>I71+J71+K71+L71</f>
        <v>4</v>
      </c>
      <c r="I71" s="156">
        <f t="shared" si="14"/>
        <v>4</v>
      </c>
      <c r="J71" s="156">
        <f t="shared" si="16"/>
        <v>0</v>
      </c>
      <c r="K71" s="156">
        <f t="shared" si="16"/>
        <v>0</v>
      </c>
      <c r="L71" s="156">
        <f t="shared" si="16"/>
        <v>0</v>
      </c>
    </row>
    <row r="72" spans="1:14" s="136" customFormat="1" ht="42.75" customHeight="1">
      <c r="A72" s="134"/>
      <c r="B72" s="100" t="s">
        <v>111</v>
      </c>
      <c r="C72" s="260"/>
      <c r="D72" s="101" t="s">
        <v>14</v>
      </c>
      <c r="E72" s="101" t="s">
        <v>122</v>
      </c>
      <c r="F72" s="101" t="s">
        <v>540</v>
      </c>
      <c r="G72" s="101" t="s">
        <v>59</v>
      </c>
      <c r="H72" s="155">
        <f>I72+J72+K72+L72</f>
        <v>4</v>
      </c>
      <c r="I72" s="156">
        <f t="shared" si="14"/>
        <v>4</v>
      </c>
      <c r="J72" s="156">
        <f t="shared" si="16"/>
        <v>0</v>
      </c>
      <c r="K72" s="156">
        <f t="shared" si="16"/>
        <v>0</v>
      </c>
      <c r="L72" s="156">
        <f t="shared" si="16"/>
        <v>0</v>
      </c>
    </row>
    <row r="73" spans="1:14" s="136" customFormat="1" ht="53.25" customHeight="1">
      <c r="A73" s="134"/>
      <c r="B73" s="100" t="s">
        <v>260</v>
      </c>
      <c r="C73" s="260"/>
      <c r="D73" s="101" t="s">
        <v>14</v>
      </c>
      <c r="E73" s="101" t="s">
        <v>122</v>
      </c>
      <c r="F73" s="101" t="s">
        <v>540</v>
      </c>
      <c r="G73" s="101" t="s">
        <v>61</v>
      </c>
      <c r="H73" s="155">
        <f>I73+J73+K73+L73</f>
        <v>4</v>
      </c>
      <c r="I73" s="156">
        <f>4</f>
        <v>4</v>
      </c>
      <c r="J73" s="156">
        <v>0</v>
      </c>
      <c r="K73" s="156">
        <v>0</v>
      </c>
      <c r="L73" s="156">
        <v>0</v>
      </c>
    </row>
    <row r="74" spans="1:14" s="210" customFormat="1" ht="16.5" customHeight="1">
      <c r="A74" s="187" t="s">
        <v>116</v>
      </c>
      <c r="B74" s="188" t="s">
        <v>117</v>
      </c>
      <c r="C74" s="135" t="s">
        <v>118</v>
      </c>
      <c r="D74" s="124"/>
      <c r="E74" s="124"/>
      <c r="F74" s="124"/>
      <c r="G74" s="124"/>
      <c r="H74" s="155">
        <f>I74+J74+K74+L74</f>
        <v>62066.000000000007</v>
      </c>
      <c r="I74" s="155">
        <f>I75+I171+I263+I504+I697+I709+I832+I933+I949+I1060+I1078</f>
        <v>13436.500000000002</v>
      </c>
      <c r="J74" s="155">
        <f>J75+J171+J263+J504+J697+J709+J832+J933+J949+J1060+J1078</f>
        <v>0</v>
      </c>
      <c r="K74" s="155">
        <f>K75+K171+K263+K504+K697+K709+K832+K933+K949+K1060+K1078</f>
        <v>48629.500000000007</v>
      </c>
      <c r="L74" s="155">
        <f>L75+L171+L263+L504+L697+L709+L832+L933+L949+L1060+L1078</f>
        <v>0</v>
      </c>
      <c r="N74" s="256"/>
    </row>
    <row r="75" spans="1:14" s="189" customFormat="1" ht="18" customHeight="1">
      <c r="A75" s="187"/>
      <c r="B75" s="257" t="s">
        <v>102</v>
      </c>
      <c r="C75" s="188"/>
      <c r="D75" s="124" t="s">
        <v>14</v>
      </c>
      <c r="E75" s="124" t="s">
        <v>15</v>
      </c>
      <c r="F75" s="124"/>
      <c r="G75" s="124"/>
      <c r="H75" s="155">
        <f>I75+J75+K75+L75</f>
        <v>-1305.8999999999987</v>
      </c>
      <c r="I75" s="155">
        <f>I76+I95+I118+I132+I125</f>
        <v>-1305.8999999999987</v>
      </c>
      <c r="J75" s="155">
        <f>J76+J95+J118+J132+J125</f>
        <v>0</v>
      </c>
      <c r="K75" s="155">
        <f>K76+K95+K118+K132+K125</f>
        <v>0</v>
      </c>
      <c r="L75" s="155">
        <f>L76+L95+L118+L132+L125</f>
        <v>0</v>
      </c>
    </row>
    <row r="76" spans="1:14" s="189" customFormat="1" ht="51">
      <c r="A76" s="187"/>
      <c r="B76" s="188" t="s">
        <v>119</v>
      </c>
      <c r="C76" s="135"/>
      <c r="D76" s="124" t="s">
        <v>14</v>
      </c>
      <c r="E76" s="124" t="s">
        <v>16</v>
      </c>
      <c r="F76" s="124"/>
      <c r="G76" s="124"/>
      <c r="H76" s="155">
        <f>SUM(I76:L76)</f>
        <v>0</v>
      </c>
      <c r="I76" s="155">
        <f>I77</f>
        <v>0</v>
      </c>
      <c r="J76" s="155">
        <f t="shared" ref="J76:L77" si="17">J77</f>
        <v>0</v>
      </c>
      <c r="K76" s="155">
        <f t="shared" si="17"/>
        <v>0</v>
      </c>
      <c r="L76" s="155">
        <f t="shared" si="17"/>
        <v>0</v>
      </c>
      <c r="M76" s="258"/>
    </row>
    <row r="77" spans="1:14" s="189" customFormat="1" ht="51">
      <c r="A77" s="187"/>
      <c r="B77" s="100" t="s">
        <v>98</v>
      </c>
      <c r="C77" s="188"/>
      <c r="D77" s="101" t="s">
        <v>14</v>
      </c>
      <c r="E77" s="101" t="s">
        <v>16</v>
      </c>
      <c r="F77" s="123" t="s">
        <v>250</v>
      </c>
      <c r="G77" s="124"/>
      <c r="H77" s="155">
        <f>SUM(I77:L77)</f>
        <v>0</v>
      </c>
      <c r="I77" s="156">
        <f>I78</f>
        <v>0</v>
      </c>
      <c r="J77" s="156">
        <f t="shared" si="17"/>
        <v>0</v>
      </c>
      <c r="K77" s="156">
        <f t="shared" si="17"/>
        <v>0</v>
      </c>
      <c r="L77" s="156">
        <f t="shared" si="17"/>
        <v>0</v>
      </c>
      <c r="M77" s="258"/>
    </row>
    <row r="78" spans="1:14" s="189" customFormat="1" ht="43.9" customHeight="1">
      <c r="A78" s="187"/>
      <c r="B78" s="100" t="s">
        <v>251</v>
      </c>
      <c r="C78" s="100"/>
      <c r="D78" s="101" t="s">
        <v>14</v>
      </c>
      <c r="E78" s="101" t="s">
        <v>16</v>
      </c>
      <c r="F78" s="123" t="s">
        <v>252</v>
      </c>
      <c r="G78" s="124"/>
      <c r="H78" s="155">
        <f>SUM(I78:L78)</f>
        <v>0</v>
      </c>
      <c r="I78" s="156">
        <f>I79</f>
        <v>0</v>
      </c>
      <c r="J78" s="156">
        <f>J85</f>
        <v>0</v>
      </c>
      <c r="K78" s="156">
        <f>K85</f>
        <v>0</v>
      </c>
      <c r="L78" s="156">
        <f>L85</f>
        <v>0</v>
      </c>
      <c r="M78" s="258"/>
    </row>
    <row r="79" spans="1:14" s="136" customFormat="1">
      <c r="A79" s="134"/>
      <c r="B79" s="100" t="s">
        <v>123</v>
      </c>
      <c r="C79" s="135"/>
      <c r="D79" s="101" t="s">
        <v>14</v>
      </c>
      <c r="E79" s="101" t="s">
        <v>16</v>
      </c>
      <c r="F79" s="101" t="s">
        <v>263</v>
      </c>
      <c r="G79" s="101"/>
      <c r="H79" s="155">
        <f>I79+J79+K79+L79</f>
        <v>0</v>
      </c>
      <c r="I79" s="156">
        <f t="shared" ref="I79:L80" si="18">I80</f>
        <v>0</v>
      </c>
      <c r="J79" s="156">
        <f t="shared" si="18"/>
        <v>0</v>
      </c>
      <c r="K79" s="156">
        <f t="shared" si="18"/>
        <v>0</v>
      </c>
      <c r="L79" s="156">
        <f t="shared" si="18"/>
        <v>0</v>
      </c>
    </row>
    <row r="80" spans="1:14" s="136" customFormat="1" ht="89.25">
      <c r="A80" s="134"/>
      <c r="B80" s="100" t="s">
        <v>55</v>
      </c>
      <c r="C80" s="135"/>
      <c r="D80" s="101" t="s">
        <v>14</v>
      </c>
      <c r="E80" s="101" t="s">
        <v>16</v>
      </c>
      <c r="F80" s="101" t="s">
        <v>263</v>
      </c>
      <c r="G80" s="101" t="s">
        <v>56</v>
      </c>
      <c r="H80" s="155">
        <f>I80+J80+K80+L80</f>
        <v>0</v>
      </c>
      <c r="I80" s="156">
        <f t="shared" si="18"/>
        <v>0</v>
      </c>
      <c r="J80" s="156">
        <f t="shared" si="18"/>
        <v>0</v>
      </c>
      <c r="K80" s="156">
        <f t="shared" si="18"/>
        <v>0</v>
      </c>
      <c r="L80" s="156">
        <f t="shared" si="18"/>
        <v>0</v>
      </c>
    </row>
    <row r="81" spans="1:13" s="136" customFormat="1" ht="37.5" customHeight="1">
      <c r="A81" s="134"/>
      <c r="B81" s="100" t="s">
        <v>104</v>
      </c>
      <c r="C81" s="135"/>
      <c r="D81" s="101" t="s">
        <v>14</v>
      </c>
      <c r="E81" s="101" t="s">
        <v>16</v>
      </c>
      <c r="F81" s="101" t="s">
        <v>263</v>
      </c>
      <c r="G81" s="101" t="s">
        <v>105</v>
      </c>
      <c r="H81" s="155">
        <f>I81+J81+K81+L81</f>
        <v>0</v>
      </c>
      <c r="I81" s="156">
        <f>I82+I83+I84</f>
        <v>0</v>
      </c>
      <c r="J81" s="156">
        <f>J82+J83</f>
        <v>0</v>
      </c>
      <c r="K81" s="156">
        <f>K82+K83</f>
        <v>0</v>
      </c>
      <c r="L81" s="156">
        <f>L82+L83</f>
        <v>0</v>
      </c>
    </row>
    <row r="82" spans="1:13" s="136" customFormat="1" ht="25.5">
      <c r="A82" s="134"/>
      <c r="B82" s="100" t="s">
        <v>214</v>
      </c>
      <c r="C82" s="135"/>
      <c r="D82" s="101" t="s">
        <v>14</v>
      </c>
      <c r="E82" s="101" t="s">
        <v>16</v>
      </c>
      <c r="F82" s="101" t="s">
        <v>263</v>
      </c>
      <c r="G82" s="101" t="s">
        <v>107</v>
      </c>
      <c r="H82" s="155">
        <f>I82+J82+K82+L82</f>
        <v>-740.4</v>
      </c>
      <c r="I82" s="156">
        <f>-740.4</f>
        <v>-740.4</v>
      </c>
      <c r="J82" s="156">
        <v>0</v>
      </c>
      <c r="K82" s="156">
        <v>0</v>
      </c>
      <c r="L82" s="156">
        <v>0</v>
      </c>
    </row>
    <row r="83" spans="1:13" s="136" customFormat="1" ht="51" hidden="1">
      <c r="A83" s="134"/>
      <c r="B83" s="100" t="s">
        <v>108</v>
      </c>
      <c r="C83" s="135"/>
      <c r="D83" s="101" t="s">
        <v>14</v>
      </c>
      <c r="E83" s="101" t="s">
        <v>16</v>
      </c>
      <c r="F83" s="101" t="s">
        <v>263</v>
      </c>
      <c r="G83" s="101" t="s">
        <v>109</v>
      </c>
      <c r="H83" s="155">
        <f>I83+J83+K83+L83</f>
        <v>0</v>
      </c>
      <c r="I83" s="156"/>
      <c r="J83" s="156">
        <v>0</v>
      </c>
      <c r="K83" s="156">
        <v>0</v>
      </c>
      <c r="L83" s="156">
        <v>0</v>
      </c>
    </row>
    <row r="84" spans="1:13" s="210" customFormat="1" ht="89.25">
      <c r="A84" s="134"/>
      <c r="B84" s="325" t="s">
        <v>666</v>
      </c>
      <c r="C84" s="135"/>
      <c r="D84" s="101" t="s">
        <v>14</v>
      </c>
      <c r="E84" s="101" t="s">
        <v>16</v>
      </c>
      <c r="F84" s="101" t="s">
        <v>263</v>
      </c>
      <c r="G84" s="101" t="s">
        <v>652</v>
      </c>
      <c r="H84" s="155">
        <f t="shared" ref="H84" si="19">I84+J84+K84+L84</f>
        <v>740.4</v>
      </c>
      <c r="I84" s="156">
        <v>740.4</v>
      </c>
      <c r="J84" s="311">
        <v>0</v>
      </c>
      <c r="K84" s="311">
        <v>0</v>
      </c>
      <c r="L84" s="311">
        <v>0</v>
      </c>
    </row>
    <row r="85" spans="1:13" s="189" customFormat="1" ht="25.5">
      <c r="A85" s="187"/>
      <c r="B85" s="100" t="s">
        <v>124</v>
      </c>
      <c r="C85" s="100"/>
      <c r="D85" s="101" t="s">
        <v>14</v>
      </c>
      <c r="E85" s="101" t="s">
        <v>16</v>
      </c>
      <c r="F85" s="123" t="s">
        <v>257</v>
      </c>
      <c r="G85" s="124"/>
      <c r="H85" s="155">
        <f>SUM(I85:L85)</f>
        <v>0</v>
      </c>
      <c r="I85" s="156">
        <f>I86+I91</f>
        <v>0</v>
      </c>
      <c r="J85" s="156">
        <f>J86+J91</f>
        <v>0</v>
      </c>
      <c r="K85" s="156">
        <f>K86+K91</f>
        <v>0</v>
      </c>
      <c r="L85" s="156">
        <f>L86+L91</f>
        <v>0</v>
      </c>
      <c r="M85" s="258"/>
    </row>
    <row r="86" spans="1:13" s="136" customFormat="1" ht="89.25">
      <c r="A86" s="134"/>
      <c r="B86" s="100" t="s">
        <v>55</v>
      </c>
      <c r="C86" s="135"/>
      <c r="D86" s="101" t="s">
        <v>14</v>
      </c>
      <c r="E86" s="101" t="s">
        <v>16</v>
      </c>
      <c r="F86" s="123" t="s">
        <v>257</v>
      </c>
      <c r="G86" s="101" t="s">
        <v>56</v>
      </c>
      <c r="H86" s="155">
        <f t="shared" ref="H86:H94" si="20">I86+J86+K86+L86</f>
        <v>500</v>
      </c>
      <c r="I86" s="156">
        <f>I87</f>
        <v>500</v>
      </c>
      <c r="J86" s="156">
        <f>J87</f>
        <v>0</v>
      </c>
      <c r="K86" s="156">
        <f>K87</f>
        <v>0</v>
      </c>
      <c r="L86" s="156">
        <f>L87</f>
        <v>0</v>
      </c>
    </row>
    <row r="87" spans="1:13" s="136" customFormat="1" ht="39" customHeight="1">
      <c r="A87" s="134"/>
      <c r="B87" s="100" t="s">
        <v>104</v>
      </c>
      <c r="C87" s="135"/>
      <c r="D87" s="101" t="s">
        <v>14</v>
      </c>
      <c r="E87" s="101" t="s">
        <v>16</v>
      </c>
      <c r="F87" s="123" t="s">
        <v>257</v>
      </c>
      <c r="G87" s="101" t="s">
        <v>105</v>
      </c>
      <c r="H87" s="155">
        <f t="shared" si="20"/>
        <v>500</v>
      </c>
      <c r="I87" s="156">
        <f>I88+I89+I90</f>
        <v>500</v>
      </c>
      <c r="J87" s="156">
        <f>J88+J89</f>
        <v>0</v>
      </c>
      <c r="K87" s="156">
        <f>K88+K89</f>
        <v>0</v>
      </c>
      <c r="L87" s="156">
        <f>L88+L89</f>
        <v>0</v>
      </c>
    </row>
    <row r="88" spans="1:13" s="136" customFormat="1" ht="25.5">
      <c r="A88" s="134"/>
      <c r="B88" s="100" t="s">
        <v>214</v>
      </c>
      <c r="C88" s="135"/>
      <c r="D88" s="101" t="s">
        <v>14</v>
      </c>
      <c r="E88" s="101" t="s">
        <v>16</v>
      </c>
      <c r="F88" s="123" t="s">
        <v>257</v>
      </c>
      <c r="G88" s="101" t="s">
        <v>107</v>
      </c>
      <c r="H88" s="155">
        <f t="shared" si="20"/>
        <v>-2533.9</v>
      </c>
      <c r="I88" s="156">
        <f>-2533.9</f>
        <v>-2533.9</v>
      </c>
      <c r="J88" s="156">
        <v>0</v>
      </c>
      <c r="K88" s="156">
        <v>0</v>
      </c>
      <c r="L88" s="156">
        <v>0</v>
      </c>
    </row>
    <row r="89" spans="1:13" s="136" customFormat="1" ht="51">
      <c r="A89" s="134"/>
      <c r="B89" s="100" t="s">
        <v>108</v>
      </c>
      <c r="C89" s="135"/>
      <c r="D89" s="101" t="s">
        <v>14</v>
      </c>
      <c r="E89" s="101" t="s">
        <v>16</v>
      </c>
      <c r="F89" s="123" t="s">
        <v>257</v>
      </c>
      <c r="G89" s="101" t="s">
        <v>109</v>
      </c>
      <c r="H89" s="155">
        <f t="shared" si="20"/>
        <v>500</v>
      </c>
      <c r="I89" s="156">
        <v>500</v>
      </c>
      <c r="J89" s="156">
        <v>0</v>
      </c>
      <c r="K89" s="156">
        <v>0</v>
      </c>
      <c r="L89" s="156">
        <v>0</v>
      </c>
    </row>
    <row r="90" spans="1:13" s="136" customFormat="1" ht="89.25">
      <c r="A90" s="134"/>
      <c r="B90" s="325" t="s">
        <v>666</v>
      </c>
      <c r="C90" s="135"/>
      <c r="D90" s="101" t="s">
        <v>14</v>
      </c>
      <c r="E90" s="101" t="s">
        <v>16</v>
      </c>
      <c r="F90" s="123" t="s">
        <v>257</v>
      </c>
      <c r="G90" s="101" t="s">
        <v>652</v>
      </c>
      <c r="H90" s="155">
        <f t="shared" si="20"/>
        <v>2533.9</v>
      </c>
      <c r="I90" s="156">
        <v>2533.9</v>
      </c>
      <c r="J90" s="311">
        <v>0</v>
      </c>
      <c r="K90" s="311">
        <v>0</v>
      </c>
      <c r="L90" s="311">
        <v>0</v>
      </c>
    </row>
    <row r="91" spans="1:13" s="136" customFormat="1" ht="38.25">
      <c r="A91" s="134"/>
      <c r="B91" s="100" t="s">
        <v>86</v>
      </c>
      <c r="C91" s="135"/>
      <c r="D91" s="101" t="s">
        <v>14</v>
      </c>
      <c r="E91" s="101" t="s">
        <v>16</v>
      </c>
      <c r="F91" s="123" t="s">
        <v>257</v>
      </c>
      <c r="G91" s="101" t="s">
        <v>57</v>
      </c>
      <c r="H91" s="155">
        <f t="shared" si="20"/>
        <v>-500</v>
      </c>
      <c r="I91" s="156">
        <f>I92</f>
        <v>-500</v>
      </c>
      <c r="J91" s="156">
        <f>J92</f>
        <v>0</v>
      </c>
      <c r="K91" s="156">
        <f>K92</f>
        <v>0</v>
      </c>
      <c r="L91" s="156">
        <f>L92</f>
        <v>0</v>
      </c>
    </row>
    <row r="92" spans="1:13" s="136" customFormat="1" ht="42" customHeight="1">
      <c r="A92" s="134"/>
      <c r="B92" s="100" t="s">
        <v>111</v>
      </c>
      <c r="C92" s="135"/>
      <c r="D92" s="101" t="s">
        <v>14</v>
      </c>
      <c r="E92" s="101" t="s">
        <v>16</v>
      </c>
      <c r="F92" s="123" t="s">
        <v>257</v>
      </c>
      <c r="G92" s="101" t="s">
        <v>59</v>
      </c>
      <c r="H92" s="155">
        <f t="shared" si="20"/>
        <v>-500</v>
      </c>
      <c r="I92" s="156">
        <f>I93+I94</f>
        <v>-500</v>
      </c>
      <c r="J92" s="156">
        <f>J93+J94</f>
        <v>0</v>
      </c>
      <c r="K92" s="156">
        <f>K93+K94</f>
        <v>0</v>
      </c>
      <c r="L92" s="156">
        <f>L93+L94</f>
        <v>0</v>
      </c>
    </row>
    <row r="93" spans="1:13" s="136" customFormat="1" ht="42" hidden="1" customHeight="1">
      <c r="A93" s="134"/>
      <c r="B93" s="100" t="s">
        <v>63</v>
      </c>
      <c r="C93" s="135"/>
      <c r="D93" s="101" t="s">
        <v>14</v>
      </c>
      <c r="E93" s="101" t="s">
        <v>16</v>
      </c>
      <c r="F93" s="123" t="s">
        <v>257</v>
      </c>
      <c r="G93" s="101" t="s">
        <v>62</v>
      </c>
      <c r="H93" s="155">
        <f t="shared" si="20"/>
        <v>0</v>
      </c>
      <c r="I93" s="156">
        <v>0</v>
      </c>
      <c r="J93" s="156">
        <v>0</v>
      </c>
      <c r="K93" s="156">
        <v>0</v>
      </c>
      <c r="L93" s="156">
        <v>0</v>
      </c>
    </row>
    <row r="94" spans="1:13" s="136" customFormat="1" ht="57" customHeight="1">
      <c r="A94" s="134"/>
      <c r="B94" s="100" t="s">
        <v>260</v>
      </c>
      <c r="C94" s="135"/>
      <c r="D94" s="101" t="s">
        <v>14</v>
      </c>
      <c r="E94" s="101" t="s">
        <v>16</v>
      </c>
      <c r="F94" s="123" t="s">
        <v>257</v>
      </c>
      <c r="G94" s="101" t="s">
        <v>61</v>
      </c>
      <c r="H94" s="155">
        <f t="shared" si="20"/>
        <v>-500</v>
      </c>
      <c r="I94" s="156">
        <f>-500</f>
        <v>-500</v>
      </c>
      <c r="J94" s="156">
        <v>0</v>
      </c>
      <c r="K94" s="156">
        <v>0</v>
      </c>
      <c r="L94" s="156">
        <v>0</v>
      </c>
    </row>
    <row r="95" spans="1:13" s="189" customFormat="1" ht="90" customHeight="1">
      <c r="A95" s="187"/>
      <c r="B95" s="188" t="s">
        <v>120</v>
      </c>
      <c r="C95" s="135"/>
      <c r="D95" s="124" t="s">
        <v>14</v>
      </c>
      <c r="E95" s="124" t="s">
        <v>18</v>
      </c>
      <c r="F95" s="124"/>
      <c r="G95" s="124"/>
      <c r="H95" s="155">
        <f>SUM(I95:L95)</f>
        <v>1.3642420526593924E-12</v>
      </c>
      <c r="I95" s="155">
        <f>I96</f>
        <v>1.3642420526593924E-12</v>
      </c>
      <c r="J95" s="155">
        <f t="shared" ref="J95:L96" si="21">J96</f>
        <v>0</v>
      </c>
      <c r="K95" s="155">
        <f t="shared" si="21"/>
        <v>0</v>
      </c>
      <c r="L95" s="155">
        <f t="shared" si="21"/>
        <v>0</v>
      </c>
    </row>
    <row r="96" spans="1:13" s="189" customFormat="1" ht="51">
      <c r="A96" s="187"/>
      <c r="B96" s="100" t="s">
        <v>98</v>
      </c>
      <c r="C96" s="188"/>
      <c r="D96" s="101" t="s">
        <v>14</v>
      </c>
      <c r="E96" s="101" t="s">
        <v>18</v>
      </c>
      <c r="F96" s="123" t="s">
        <v>250</v>
      </c>
      <c r="G96" s="124"/>
      <c r="H96" s="155">
        <f>SUM(I96:L96)</f>
        <v>1.3642420526593924E-12</v>
      </c>
      <c r="I96" s="156">
        <f>I97</f>
        <v>1.3642420526593924E-12</v>
      </c>
      <c r="J96" s="156">
        <f t="shared" si="21"/>
        <v>0</v>
      </c>
      <c r="K96" s="156">
        <f t="shared" si="21"/>
        <v>0</v>
      </c>
      <c r="L96" s="156">
        <f t="shared" si="21"/>
        <v>0</v>
      </c>
    </row>
    <row r="97" spans="1:12" s="189" customFormat="1" ht="38.25">
      <c r="A97" s="187"/>
      <c r="B97" s="100" t="s">
        <v>251</v>
      </c>
      <c r="C97" s="100"/>
      <c r="D97" s="101" t="s">
        <v>14</v>
      </c>
      <c r="E97" s="101" t="s">
        <v>18</v>
      </c>
      <c r="F97" s="123" t="s">
        <v>252</v>
      </c>
      <c r="G97" s="124"/>
      <c r="H97" s="155">
        <f>SUM(I97:L97)</f>
        <v>1.3642420526593924E-12</v>
      </c>
      <c r="I97" s="156">
        <f>I98+I113</f>
        <v>1.3642420526593924E-12</v>
      </c>
      <c r="J97" s="156">
        <f>J98+J113</f>
        <v>0</v>
      </c>
      <c r="K97" s="156">
        <f>K98+K113</f>
        <v>0</v>
      </c>
      <c r="L97" s="156">
        <f>L98+L113</f>
        <v>0</v>
      </c>
    </row>
    <row r="98" spans="1:12" s="189" customFormat="1" ht="25.5">
      <c r="A98" s="187"/>
      <c r="B98" s="100" t="s">
        <v>124</v>
      </c>
      <c r="C98" s="100"/>
      <c r="D98" s="101" t="s">
        <v>14</v>
      </c>
      <c r="E98" s="101" t="s">
        <v>18</v>
      </c>
      <c r="F98" s="123" t="s">
        <v>257</v>
      </c>
      <c r="G98" s="124"/>
      <c r="H98" s="155">
        <f>SUM(I98:L98)</f>
        <v>1.3642420526593924E-12</v>
      </c>
      <c r="I98" s="156">
        <f>I99+I104+I108</f>
        <v>1.3642420526593924E-12</v>
      </c>
      <c r="J98" s="156">
        <f>J99+J104+J108</f>
        <v>0</v>
      </c>
      <c r="K98" s="156">
        <f>K99+K104+K108</f>
        <v>0</v>
      </c>
      <c r="L98" s="156">
        <f>L99+L104+L108</f>
        <v>0</v>
      </c>
    </row>
    <row r="99" spans="1:12" s="136" customFormat="1" ht="93.75" customHeight="1">
      <c r="A99" s="134"/>
      <c r="B99" s="100" t="s">
        <v>55</v>
      </c>
      <c r="C99" s="135"/>
      <c r="D99" s="101" t="s">
        <v>14</v>
      </c>
      <c r="E99" s="101" t="s">
        <v>18</v>
      </c>
      <c r="F99" s="123" t="s">
        <v>257</v>
      </c>
      <c r="G99" s="101" t="s">
        <v>56</v>
      </c>
      <c r="H99" s="155">
        <f t="shared" ref="H99:H171" si="22">I99+J99+K99+L99</f>
        <v>1129.9000000000015</v>
      </c>
      <c r="I99" s="156">
        <f>I100</f>
        <v>1129.9000000000015</v>
      </c>
      <c r="J99" s="156">
        <f>J100</f>
        <v>0</v>
      </c>
      <c r="K99" s="156">
        <f>K100</f>
        <v>0</v>
      </c>
      <c r="L99" s="156">
        <f>L100</f>
        <v>0</v>
      </c>
    </row>
    <row r="100" spans="1:12" s="136" customFormat="1" ht="39.75" customHeight="1">
      <c r="A100" s="134"/>
      <c r="B100" s="100" t="s">
        <v>104</v>
      </c>
      <c r="C100" s="135"/>
      <c r="D100" s="101" t="s">
        <v>14</v>
      </c>
      <c r="E100" s="101" t="s">
        <v>18</v>
      </c>
      <c r="F100" s="123" t="s">
        <v>257</v>
      </c>
      <c r="G100" s="101" t="s">
        <v>105</v>
      </c>
      <c r="H100" s="155">
        <f t="shared" si="22"/>
        <v>1129.9000000000015</v>
      </c>
      <c r="I100" s="156">
        <f>I101+I102+I103</f>
        <v>1129.9000000000015</v>
      </c>
      <c r="J100" s="156">
        <f>J101+J102</f>
        <v>0</v>
      </c>
      <c r="K100" s="156">
        <f>K101+K102</f>
        <v>0</v>
      </c>
      <c r="L100" s="156">
        <f>L101+L102</f>
        <v>0</v>
      </c>
    </row>
    <row r="101" spans="1:12" s="136" customFormat="1" ht="25.5">
      <c r="A101" s="134"/>
      <c r="B101" s="100" t="s">
        <v>214</v>
      </c>
      <c r="C101" s="135"/>
      <c r="D101" s="101" t="s">
        <v>14</v>
      </c>
      <c r="E101" s="101" t="s">
        <v>18</v>
      </c>
      <c r="F101" s="123" t="s">
        <v>257</v>
      </c>
      <c r="G101" s="101" t="s">
        <v>107</v>
      </c>
      <c r="H101" s="155">
        <f t="shared" si="22"/>
        <v>-32331.7</v>
      </c>
      <c r="I101" s="156">
        <f>-32331.7</f>
        <v>-32331.7</v>
      </c>
      <c r="J101" s="156">
        <v>0</v>
      </c>
      <c r="K101" s="156">
        <v>0</v>
      </c>
      <c r="L101" s="156">
        <v>0</v>
      </c>
    </row>
    <row r="102" spans="1:12" s="136" customFormat="1" ht="51">
      <c r="A102" s="134"/>
      <c r="B102" s="100" t="s">
        <v>108</v>
      </c>
      <c r="C102" s="135"/>
      <c r="D102" s="101" t="s">
        <v>14</v>
      </c>
      <c r="E102" s="101" t="s">
        <v>18</v>
      </c>
      <c r="F102" s="123" t="s">
        <v>257</v>
      </c>
      <c r="G102" s="101" t="s">
        <v>109</v>
      </c>
      <c r="H102" s="155">
        <f t="shared" si="22"/>
        <v>1129.9000000000001</v>
      </c>
      <c r="I102" s="156">
        <v>1129.9000000000001</v>
      </c>
      <c r="J102" s="156">
        <v>0</v>
      </c>
      <c r="K102" s="156">
        <v>0</v>
      </c>
      <c r="L102" s="156">
        <v>0</v>
      </c>
    </row>
    <row r="103" spans="1:12" s="136" customFormat="1" ht="89.25">
      <c r="A103" s="134"/>
      <c r="B103" s="325" t="s">
        <v>666</v>
      </c>
      <c r="C103" s="135"/>
      <c r="D103" s="101" t="s">
        <v>14</v>
      </c>
      <c r="E103" s="101" t="s">
        <v>18</v>
      </c>
      <c r="F103" s="123" t="s">
        <v>257</v>
      </c>
      <c r="G103" s="101" t="s">
        <v>652</v>
      </c>
      <c r="H103" s="155">
        <f t="shared" si="22"/>
        <v>32331.7</v>
      </c>
      <c r="I103" s="156">
        <v>32331.7</v>
      </c>
      <c r="J103" s="311">
        <v>0</v>
      </c>
      <c r="K103" s="311">
        <v>0</v>
      </c>
      <c r="L103" s="311">
        <v>0</v>
      </c>
    </row>
    <row r="104" spans="1:12" s="136" customFormat="1" ht="41.25" customHeight="1">
      <c r="A104" s="134"/>
      <c r="B104" s="100" t="s">
        <v>86</v>
      </c>
      <c r="C104" s="135"/>
      <c r="D104" s="101" t="s">
        <v>14</v>
      </c>
      <c r="E104" s="101" t="s">
        <v>18</v>
      </c>
      <c r="F104" s="123" t="s">
        <v>257</v>
      </c>
      <c r="G104" s="101" t="s">
        <v>57</v>
      </c>
      <c r="H104" s="155">
        <f t="shared" si="22"/>
        <v>-1345.9</v>
      </c>
      <c r="I104" s="156">
        <f>I105</f>
        <v>-1345.9</v>
      </c>
      <c r="J104" s="156">
        <f>J105</f>
        <v>0</v>
      </c>
      <c r="K104" s="156">
        <f>K105</f>
        <v>0</v>
      </c>
      <c r="L104" s="156">
        <f>L105</f>
        <v>0</v>
      </c>
    </row>
    <row r="105" spans="1:12" s="136" customFormat="1" ht="55.5" customHeight="1">
      <c r="A105" s="134"/>
      <c r="B105" s="100" t="s">
        <v>111</v>
      </c>
      <c r="C105" s="135"/>
      <c r="D105" s="101" t="s">
        <v>14</v>
      </c>
      <c r="E105" s="101" t="s">
        <v>18</v>
      </c>
      <c r="F105" s="123" t="s">
        <v>257</v>
      </c>
      <c r="G105" s="101" t="s">
        <v>59</v>
      </c>
      <c r="H105" s="155">
        <f t="shared" si="22"/>
        <v>-1345.9</v>
      </c>
      <c r="I105" s="156">
        <f>I106+I107</f>
        <v>-1345.9</v>
      </c>
      <c r="J105" s="156">
        <f>J106+J107</f>
        <v>0</v>
      </c>
      <c r="K105" s="156">
        <f>K106+K107</f>
        <v>0</v>
      </c>
      <c r="L105" s="156">
        <f>L106+L107</f>
        <v>0</v>
      </c>
    </row>
    <row r="106" spans="1:12" s="136" customFormat="1" ht="44.25" hidden="1" customHeight="1">
      <c r="A106" s="134"/>
      <c r="B106" s="100" t="s">
        <v>63</v>
      </c>
      <c r="C106" s="135"/>
      <c r="D106" s="101" t="s">
        <v>14</v>
      </c>
      <c r="E106" s="101" t="s">
        <v>18</v>
      </c>
      <c r="F106" s="123" t="s">
        <v>257</v>
      </c>
      <c r="G106" s="101" t="s">
        <v>62</v>
      </c>
      <c r="H106" s="155">
        <f t="shared" si="22"/>
        <v>0</v>
      </c>
      <c r="I106" s="156">
        <v>0</v>
      </c>
      <c r="J106" s="156">
        <v>0</v>
      </c>
      <c r="K106" s="156">
        <v>0</v>
      </c>
      <c r="L106" s="156">
        <v>0</v>
      </c>
    </row>
    <row r="107" spans="1:12" s="136" customFormat="1" ht="51">
      <c r="A107" s="134"/>
      <c r="B107" s="100" t="s">
        <v>260</v>
      </c>
      <c r="C107" s="135"/>
      <c r="D107" s="101" t="s">
        <v>14</v>
      </c>
      <c r="E107" s="101" t="s">
        <v>18</v>
      </c>
      <c r="F107" s="123" t="s">
        <v>257</v>
      </c>
      <c r="G107" s="101" t="s">
        <v>61</v>
      </c>
      <c r="H107" s="155">
        <f t="shared" si="22"/>
        <v>-1345.9</v>
      </c>
      <c r="I107" s="156">
        <f>-216-1129.9</f>
        <v>-1345.9</v>
      </c>
      <c r="J107" s="156">
        <v>0</v>
      </c>
      <c r="K107" s="156">
        <v>0</v>
      </c>
      <c r="L107" s="156">
        <v>0</v>
      </c>
    </row>
    <row r="108" spans="1:12" s="136" customFormat="1">
      <c r="A108" s="134"/>
      <c r="B108" s="191" t="s">
        <v>71</v>
      </c>
      <c r="C108" s="135"/>
      <c r="D108" s="101" t="s">
        <v>14</v>
      </c>
      <c r="E108" s="101" t="s">
        <v>18</v>
      </c>
      <c r="F108" s="123" t="s">
        <v>257</v>
      </c>
      <c r="G108" s="101" t="s">
        <v>72</v>
      </c>
      <c r="H108" s="155">
        <f t="shared" si="22"/>
        <v>216</v>
      </c>
      <c r="I108" s="156">
        <f>I109</f>
        <v>216</v>
      </c>
      <c r="J108" s="156">
        <f>J109</f>
        <v>0</v>
      </c>
      <c r="K108" s="156">
        <f>K109</f>
        <v>0</v>
      </c>
      <c r="L108" s="156">
        <f>L109</f>
        <v>0</v>
      </c>
    </row>
    <row r="109" spans="1:12" s="136" customFormat="1" ht="25.5">
      <c r="A109" s="134"/>
      <c r="B109" s="191" t="s">
        <v>73</v>
      </c>
      <c r="C109" s="135"/>
      <c r="D109" s="101" t="s">
        <v>14</v>
      </c>
      <c r="E109" s="101" t="s">
        <v>18</v>
      </c>
      <c r="F109" s="123" t="s">
        <v>257</v>
      </c>
      <c r="G109" s="101" t="s">
        <v>74</v>
      </c>
      <c r="H109" s="155">
        <f t="shared" si="22"/>
        <v>216</v>
      </c>
      <c r="I109" s="156">
        <f>I110+I111+I112</f>
        <v>216</v>
      </c>
      <c r="J109" s="156">
        <f>J111</f>
        <v>0</v>
      </c>
      <c r="K109" s="156">
        <f>K111</f>
        <v>0</v>
      </c>
      <c r="L109" s="156">
        <f>L111</f>
        <v>0</v>
      </c>
    </row>
    <row r="110" spans="1:12" s="136" customFormat="1" ht="25.5">
      <c r="A110" s="134"/>
      <c r="B110" s="191" t="s">
        <v>294</v>
      </c>
      <c r="C110" s="135"/>
      <c r="D110" s="101" t="s">
        <v>14</v>
      </c>
      <c r="E110" s="101" t="s">
        <v>18</v>
      </c>
      <c r="F110" s="123" t="s">
        <v>639</v>
      </c>
      <c r="G110" s="101" t="s">
        <v>295</v>
      </c>
      <c r="H110" s="155">
        <f>SUM(I110:L110)</f>
        <v>60</v>
      </c>
      <c r="I110" s="156">
        <v>60</v>
      </c>
      <c r="J110" s="156">
        <v>0</v>
      </c>
      <c r="K110" s="156">
        <v>0</v>
      </c>
      <c r="L110" s="156">
        <v>0</v>
      </c>
    </row>
    <row r="111" spans="1:12" s="136" customFormat="1" ht="14.25" customHeight="1">
      <c r="A111" s="134"/>
      <c r="B111" s="191" t="s">
        <v>261</v>
      </c>
      <c r="C111" s="135"/>
      <c r="D111" s="101" t="s">
        <v>14</v>
      </c>
      <c r="E111" s="101" t="s">
        <v>18</v>
      </c>
      <c r="F111" s="123" t="s">
        <v>257</v>
      </c>
      <c r="G111" s="101" t="s">
        <v>76</v>
      </c>
      <c r="H111" s="155">
        <f t="shared" si="22"/>
        <v>-60</v>
      </c>
      <c r="I111" s="156">
        <f>-60</f>
        <v>-60</v>
      </c>
      <c r="J111" s="156">
        <v>0</v>
      </c>
      <c r="K111" s="156">
        <v>0</v>
      </c>
      <c r="L111" s="156">
        <v>0</v>
      </c>
    </row>
    <row r="112" spans="1:12" s="136" customFormat="1" ht="14.25" customHeight="1">
      <c r="A112" s="134"/>
      <c r="B112" s="191" t="s">
        <v>640</v>
      </c>
      <c r="C112" s="135"/>
      <c r="D112" s="101" t="s">
        <v>14</v>
      </c>
      <c r="E112" s="101" t="s">
        <v>18</v>
      </c>
      <c r="F112" s="123" t="s">
        <v>639</v>
      </c>
      <c r="G112" s="101" t="s">
        <v>641</v>
      </c>
      <c r="H112" s="155">
        <f>SUM(I112:L112)</f>
        <v>216</v>
      </c>
      <c r="I112" s="156">
        <v>216</v>
      </c>
      <c r="J112" s="156">
        <v>0</v>
      </c>
      <c r="K112" s="156">
        <v>0</v>
      </c>
      <c r="L112" s="156">
        <v>0</v>
      </c>
    </row>
    <row r="113" spans="1:12" s="136" customFormat="1" hidden="1">
      <c r="A113" s="134"/>
      <c r="B113" s="100" t="s">
        <v>123</v>
      </c>
      <c r="C113" s="135"/>
      <c r="D113" s="101" t="s">
        <v>14</v>
      </c>
      <c r="E113" s="101" t="s">
        <v>18</v>
      </c>
      <c r="F113" s="101" t="s">
        <v>263</v>
      </c>
      <c r="G113" s="101"/>
      <c r="H113" s="155">
        <f t="shared" si="22"/>
        <v>0</v>
      </c>
      <c r="I113" s="156">
        <f t="shared" ref="I113:L114" si="23">I114</f>
        <v>0</v>
      </c>
      <c r="J113" s="156">
        <f t="shared" si="23"/>
        <v>0</v>
      </c>
      <c r="K113" s="156">
        <f t="shared" si="23"/>
        <v>0</v>
      </c>
      <c r="L113" s="156">
        <f t="shared" si="23"/>
        <v>0</v>
      </c>
    </row>
    <row r="114" spans="1:12" s="136" customFormat="1" ht="89.25" hidden="1">
      <c r="A114" s="134"/>
      <c r="B114" s="100" t="s">
        <v>55</v>
      </c>
      <c r="C114" s="135"/>
      <c r="D114" s="101" t="s">
        <v>14</v>
      </c>
      <c r="E114" s="101" t="s">
        <v>18</v>
      </c>
      <c r="F114" s="101" t="s">
        <v>263</v>
      </c>
      <c r="G114" s="101" t="s">
        <v>56</v>
      </c>
      <c r="H114" s="155">
        <f t="shared" si="22"/>
        <v>0</v>
      </c>
      <c r="I114" s="156">
        <f t="shared" si="23"/>
        <v>0</v>
      </c>
      <c r="J114" s="156">
        <f t="shared" si="23"/>
        <v>0</v>
      </c>
      <c r="K114" s="156">
        <f t="shared" si="23"/>
        <v>0</v>
      </c>
      <c r="L114" s="156">
        <f t="shared" si="23"/>
        <v>0</v>
      </c>
    </row>
    <row r="115" spans="1:12" s="136" customFormat="1" ht="37.5" hidden="1" customHeight="1">
      <c r="A115" s="134"/>
      <c r="B115" s="100" t="s">
        <v>104</v>
      </c>
      <c r="C115" s="135"/>
      <c r="D115" s="101" t="s">
        <v>14</v>
      </c>
      <c r="E115" s="101" t="s">
        <v>18</v>
      </c>
      <c r="F115" s="101" t="s">
        <v>263</v>
      </c>
      <c r="G115" s="101" t="s">
        <v>105</v>
      </c>
      <c r="H115" s="155">
        <f t="shared" si="22"/>
        <v>0</v>
      </c>
      <c r="I115" s="156">
        <f>I116+I117</f>
        <v>0</v>
      </c>
      <c r="J115" s="156">
        <f>J116+J117</f>
        <v>0</v>
      </c>
      <c r="K115" s="156">
        <f>K116+K117</f>
        <v>0</v>
      </c>
      <c r="L115" s="156">
        <f>L116+L117</f>
        <v>0</v>
      </c>
    </row>
    <row r="116" spans="1:12" s="136" customFormat="1" ht="25.5" hidden="1">
      <c r="A116" s="134"/>
      <c r="B116" s="100" t="s">
        <v>214</v>
      </c>
      <c r="C116" s="135"/>
      <c r="D116" s="101" t="s">
        <v>14</v>
      </c>
      <c r="E116" s="101" t="s">
        <v>18</v>
      </c>
      <c r="F116" s="101" t="s">
        <v>263</v>
      </c>
      <c r="G116" s="101" t="s">
        <v>107</v>
      </c>
      <c r="H116" s="155">
        <f t="shared" si="22"/>
        <v>0</v>
      </c>
      <c r="I116" s="156"/>
      <c r="J116" s="156">
        <v>0</v>
      </c>
      <c r="K116" s="156">
        <v>0</v>
      </c>
      <c r="L116" s="156">
        <v>0</v>
      </c>
    </row>
    <row r="117" spans="1:12" s="136" customFormat="1" ht="51" hidden="1">
      <c r="A117" s="134"/>
      <c r="B117" s="100" t="s">
        <v>108</v>
      </c>
      <c r="C117" s="135"/>
      <c r="D117" s="101" t="s">
        <v>14</v>
      </c>
      <c r="E117" s="101" t="s">
        <v>18</v>
      </c>
      <c r="F117" s="101" t="s">
        <v>263</v>
      </c>
      <c r="G117" s="101" t="s">
        <v>109</v>
      </c>
      <c r="H117" s="155">
        <f t="shared" si="22"/>
        <v>0</v>
      </c>
      <c r="I117" s="156"/>
      <c r="J117" s="156">
        <v>0</v>
      </c>
      <c r="K117" s="156">
        <v>0</v>
      </c>
      <c r="L117" s="156">
        <v>0</v>
      </c>
    </row>
    <row r="118" spans="1:12" s="189" customFormat="1" hidden="1">
      <c r="A118" s="187"/>
      <c r="B118" s="188" t="s">
        <v>460</v>
      </c>
      <c r="C118" s="135"/>
      <c r="D118" s="124" t="s">
        <v>14</v>
      </c>
      <c r="E118" s="124" t="s">
        <v>19</v>
      </c>
      <c r="F118" s="124"/>
      <c r="G118" s="124"/>
      <c r="H118" s="155">
        <f>SUM(I118:L118)</f>
        <v>0</v>
      </c>
      <c r="I118" s="155">
        <f>I119</f>
        <v>0</v>
      </c>
      <c r="J118" s="155">
        <f>J119</f>
        <v>0</v>
      </c>
      <c r="K118" s="155">
        <f>K119</f>
        <v>0</v>
      </c>
      <c r="L118" s="155">
        <f>L119</f>
        <v>0</v>
      </c>
    </row>
    <row r="119" spans="1:12" s="189" customFormat="1" ht="51" hidden="1">
      <c r="A119" s="187"/>
      <c r="B119" s="100" t="s">
        <v>98</v>
      </c>
      <c r="C119" s="188"/>
      <c r="D119" s="101" t="s">
        <v>14</v>
      </c>
      <c r="E119" s="101" t="s">
        <v>19</v>
      </c>
      <c r="F119" s="123" t="s">
        <v>250</v>
      </c>
      <c r="G119" s="124"/>
      <c r="H119" s="155">
        <f>SUM(I119:L119)</f>
        <v>0</v>
      </c>
      <c r="I119" s="156">
        <f>I120</f>
        <v>0</v>
      </c>
      <c r="J119" s="156">
        <f t="shared" ref="J119:L121" si="24">J120</f>
        <v>0</v>
      </c>
      <c r="K119" s="156">
        <f t="shared" si="24"/>
        <v>0</v>
      </c>
      <c r="L119" s="156">
        <f t="shared" si="24"/>
        <v>0</v>
      </c>
    </row>
    <row r="120" spans="1:12" s="189" customFormat="1" ht="38.25" hidden="1">
      <c r="A120" s="187"/>
      <c r="B120" s="100" t="s">
        <v>251</v>
      </c>
      <c r="C120" s="100"/>
      <c r="D120" s="101" t="s">
        <v>14</v>
      </c>
      <c r="E120" s="101" t="s">
        <v>19</v>
      </c>
      <c r="F120" s="123" t="s">
        <v>252</v>
      </c>
      <c r="G120" s="124"/>
      <c r="H120" s="155">
        <f>SUM(I120:L120)</f>
        <v>0</v>
      </c>
      <c r="I120" s="156">
        <f>I121</f>
        <v>0</v>
      </c>
      <c r="J120" s="156">
        <f t="shared" si="24"/>
        <v>0</v>
      </c>
      <c r="K120" s="156">
        <f t="shared" si="24"/>
        <v>0</v>
      </c>
      <c r="L120" s="156">
        <f t="shared" si="24"/>
        <v>0</v>
      </c>
    </row>
    <row r="121" spans="1:12" s="136" customFormat="1" ht="267.75" hidden="1">
      <c r="A121" s="134"/>
      <c r="B121" s="103" t="s">
        <v>461</v>
      </c>
      <c r="C121" s="135"/>
      <c r="D121" s="101" t="s">
        <v>14</v>
      </c>
      <c r="E121" s="101" t="s">
        <v>19</v>
      </c>
      <c r="F121" s="101" t="s">
        <v>536</v>
      </c>
      <c r="G121" s="101"/>
      <c r="H121" s="155">
        <f>SUM(I121:L121)</f>
        <v>0</v>
      </c>
      <c r="I121" s="156">
        <f>I122</f>
        <v>0</v>
      </c>
      <c r="J121" s="156">
        <f t="shared" si="24"/>
        <v>0</v>
      </c>
      <c r="K121" s="156">
        <f t="shared" si="24"/>
        <v>0</v>
      </c>
      <c r="L121" s="156">
        <f t="shared" si="24"/>
        <v>0</v>
      </c>
    </row>
    <row r="122" spans="1:12" s="136" customFormat="1" ht="38.25" hidden="1">
      <c r="A122" s="134"/>
      <c r="B122" s="100" t="s">
        <v>86</v>
      </c>
      <c r="C122" s="135"/>
      <c r="D122" s="101" t="s">
        <v>14</v>
      </c>
      <c r="E122" s="101" t="s">
        <v>19</v>
      </c>
      <c r="F122" s="101" t="s">
        <v>536</v>
      </c>
      <c r="G122" s="101" t="s">
        <v>57</v>
      </c>
      <c r="H122" s="155">
        <f>I122+J122+K122+L122</f>
        <v>0</v>
      </c>
      <c r="I122" s="156">
        <f>I123</f>
        <v>0</v>
      </c>
      <c r="J122" s="156">
        <f t="shared" ref="J122:L123" si="25">J123</f>
        <v>0</v>
      </c>
      <c r="K122" s="156">
        <f t="shared" si="25"/>
        <v>0</v>
      </c>
      <c r="L122" s="156">
        <f t="shared" si="25"/>
        <v>0</v>
      </c>
    </row>
    <row r="123" spans="1:12" s="136" customFormat="1" ht="42" hidden="1" customHeight="1">
      <c r="A123" s="134"/>
      <c r="B123" s="100" t="s">
        <v>111</v>
      </c>
      <c r="C123" s="135"/>
      <c r="D123" s="101" t="s">
        <v>14</v>
      </c>
      <c r="E123" s="101" t="s">
        <v>19</v>
      </c>
      <c r="F123" s="101" t="s">
        <v>536</v>
      </c>
      <c r="G123" s="101" t="s">
        <v>59</v>
      </c>
      <c r="H123" s="155">
        <f>I123+J123+K123+L123</f>
        <v>0</v>
      </c>
      <c r="I123" s="156">
        <f>I124</f>
        <v>0</v>
      </c>
      <c r="J123" s="156">
        <f t="shared" si="25"/>
        <v>0</v>
      </c>
      <c r="K123" s="156">
        <f t="shared" si="25"/>
        <v>0</v>
      </c>
      <c r="L123" s="156">
        <f t="shared" si="25"/>
        <v>0</v>
      </c>
    </row>
    <row r="124" spans="1:12" s="136" customFormat="1" ht="57" hidden="1" customHeight="1">
      <c r="A124" s="134"/>
      <c r="B124" s="100" t="s">
        <v>260</v>
      </c>
      <c r="C124" s="135"/>
      <c r="D124" s="101" t="s">
        <v>14</v>
      </c>
      <c r="E124" s="101" t="s">
        <v>19</v>
      </c>
      <c r="F124" s="101" t="s">
        <v>536</v>
      </c>
      <c r="G124" s="101" t="s">
        <v>61</v>
      </c>
      <c r="H124" s="155">
        <f>I124+J124+K124+L124</f>
        <v>0</v>
      </c>
      <c r="I124" s="156">
        <v>0</v>
      </c>
      <c r="J124" s="156">
        <v>0</v>
      </c>
      <c r="K124" s="156">
        <v>0</v>
      </c>
      <c r="L124" s="156">
        <v>0</v>
      </c>
    </row>
    <row r="125" spans="1:12" s="189" customFormat="1" ht="24.75" hidden="1" customHeight="1">
      <c r="A125" s="187"/>
      <c r="B125" s="188" t="s">
        <v>330</v>
      </c>
      <c r="C125" s="135"/>
      <c r="D125" s="124" t="s">
        <v>14</v>
      </c>
      <c r="E125" s="124" t="s">
        <v>20</v>
      </c>
      <c r="F125" s="124"/>
      <c r="G125" s="124"/>
      <c r="H125" s="155">
        <f t="shared" si="22"/>
        <v>0</v>
      </c>
      <c r="I125" s="155">
        <f>I126</f>
        <v>0</v>
      </c>
      <c r="J125" s="155">
        <f t="shared" ref="J125:L126" si="26">J126</f>
        <v>0</v>
      </c>
      <c r="K125" s="155">
        <f t="shared" si="26"/>
        <v>0</v>
      </c>
      <c r="L125" s="155">
        <f t="shared" si="26"/>
        <v>0</v>
      </c>
    </row>
    <row r="126" spans="1:12" s="189" customFormat="1" ht="51" hidden="1">
      <c r="A126" s="187"/>
      <c r="B126" s="100" t="s">
        <v>98</v>
      </c>
      <c r="C126" s="188"/>
      <c r="D126" s="101" t="s">
        <v>14</v>
      </c>
      <c r="E126" s="101" t="s">
        <v>20</v>
      </c>
      <c r="F126" s="123" t="s">
        <v>250</v>
      </c>
      <c r="G126" s="124"/>
      <c r="H126" s="155">
        <f>SUM(I126:L126)</f>
        <v>0</v>
      </c>
      <c r="I126" s="156">
        <f>I127</f>
        <v>0</v>
      </c>
      <c r="J126" s="156">
        <f t="shared" si="26"/>
        <v>0</v>
      </c>
      <c r="K126" s="156">
        <f t="shared" si="26"/>
        <v>0</v>
      </c>
      <c r="L126" s="156">
        <f t="shared" si="26"/>
        <v>0</v>
      </c>
    </row>
    <row r="127" spans="1:12" s="189" customFormat="1" ht="38.25" hidden="1">
      <c r="A127" s="187"/>
      <c r="B127" s="100" t="s">
        <v>251</v>
      </c>
      <c r="C127" s="100"/>
      <c r="D127" s="101" t="s">
        <v>14</v>
      </c>
      <c r="E127" s="101" t="s">
        <v>20</v>
      </c>
      <c r="F127" s="123" t="s">
        <v>252</v>
      </c>
      <c r="G127" s="124"/>
      <c r="H127" s="155">
        <f>SUM(I127:L127)</f>
        <v>0</v>
      </c>
      <c r="I127" s="156">
        <f>I129</f>
        <v>0</v>
      </c>
      <c r="J127" s="156">
        <f>J129</f>
        <v>0</v>
      </c>
      <c r="K127" s="156">
        <f>K129</f>
        <v>0</v>
      </c>
      <c r="L127" s="156">
        <f>L129</f>
        <v>0</v>
      </c>
    </row>
    <row r="128" spans="1:12" s="189" customFormat="1" ht="25.5" hidden="1">
      <c r="A128" s="187"/>
      <c r="B128" s="100" t="s">
        <v>273</v>
      </c>
      <c r="C128" s="100"/>
      <c r="D128" s="101" t="s">
        <v>14</v>
      </c>
      <c r="E128" s="101" t="s">
        <v>20</v>
      </c>
      <c r="F128" s="123" t="s">
        <v>274</v>
      </c>
      <c r="G128" s="124"/>
      <c r="H128" s="155">
        <f>SUM(I128:L128)</f>
        <v>0</v>
      </c>
      <c r="I128" s="156">
        <f t="shared" ref="I128:L130" si="27">I129</f>
        <v>0</v>
      </c>
      <c r="J128" s="156">
        <f t="shared" si="27"/>
        <v>0</v>
      </c>
      <c r="K128" s="156">
        <f t="shared" si="27"/>
        <v>0</v>
      </c>
      <c r="L128" s="156">
        <f t="shared" si="27"/>
        <v>0</v>
      </c>
    </row>
    <row r="129" spans="1:13" s="136" customFormat="1" ht="38.25" hidden="1">
      <c r="A129" s="134"/>
      <c r="B129" s="100" t="s">
        <v>86</v>
      </c>
      <c r="C129" s="135"/>
      <c r="D129" s="101" t="s">
        <v>14</v>
      </c>
      <c r="E129" s="101" t="s">
        <v>20</v>
      </c>
      <c r="F129" s="123" t="s">
        <v>274</v>
      </c>
      <c r="G129" s="101" t="s">
        <v>57</v>
      </c>
      <c r="H129" s="155">
        <f>I129+J129+K129+L129</f>
        <v>0</v>
      </c>
      <c r="I129" s="156">
        <f t="shared" si="27"/>
        <v>0</v>
      </c>
      <c r="J129" s="156">
        <f t="shared" si="27"/>
        <v>0</v>
      </c>
      <c r="K129" s="156">
        <f t="shared" si="27"/>
        <v>0</v>
      </c>
      <c r="L129" s="156">
        <f t="shared" si="27"/>
        <v>0</v>
      </c>
    </row>
    <row r="130" spans="1:13" s="136" customFormat="1" ht="42" hidden="1" customHeight="1">
      <c r="A130" s="134"/>
      <c r="B130" s="100" t="s">
        <v>111</v>
      </c>
      <c r="C130" s="135"/>
      <c r="D130" s="101" t="s">
        <v>14</v>
      </c>
      <c r="E130" s="101" t="s">
        <v>20</v>
      </c>
      <c r="F130" s="123" t="s">
        <v>274</v>
      </c>
      <c r="G130" s="101" t="s">
        <v>59</v>
      </c>
      <c r="H130" s="155">
        <f>I130+J130+K130+L130</f>
        <v>0</v>
      </c>
      <c r="I130" s="156">
        <f t="shared" si="27"/>
        <v>0</v>
      </c>
      <c r="J130" s="156">
        <f t="shared" si="27"/>
        <v>0</v>
      </c>
      <c r="K130" s="156">
        <f t="shared" si="27"/>
        <v>0</v>
      </c>
      <c r="L130" s="156">
        <f t="shared" si="27"/>
        <v>0</v>
      </c>
    </row>
    <row r="131" spans="1:13" s="136" customFormat="1" ht="57" hidden="1" customHeight="1">
      <c r="A131" s="134"/>
      <c r="B131" s="100" t="s">
        <v>260</v>
      </c>
      <c r="C131" s="135"/>
      <c r="D131" s="101" t="s">
        <v>14</v>
      </c>
      <c r="E131" s="101" t="s">
        <v>20</v>
      </c>
      <c r="F131" s="123" t="s">
        <v>274</v>
      </c>
      <c r="G131" s="101" t="s">
        <v>61</v>
      </c>
      <c r="H131" s="155">
        <f>I131+J131+K131+L131</f>
        <v>0</v>
      </c>
      <c r="I131" s="156">
        <v>0</v>
      </c>
      <c r="J131" s="156">
        <v>0</v>
      </c>
      <c r="K131" s="156">
        <v>0</v>
      </c>
      <c r="L131" s="156">
        <v>0</v>
      </c>
    </row>
    <row r="132" spans="1:13" s="189" customFormat="1" ht="24.75" customHeight="1">
      <c r="A132" s="187"/>
      <c r="B132" s="188" t="s">
        <v>121</v>
      </c>
      <c r="C132" s="135"/>
      <c r="D132" s="124" t="s">
        <v>14</v>
      </c>
      <c r="E132" s="124" t="s">
        <v>122</v>
      </c>
      <c r="F132" s="124"/>
      <c r="G132" s="124"/>
      <c r="H132" s="155">
        <f t="shared" si="22"/>
        <v>-1305.9000000000001</v>
      </c>
      <c r="I132" s="155">
        <f>I133+I155</f>
        <v>-1305.9000000000001</v>
      </c>
      <c r="J132" s="155">
        <f>J133+J155</f>
        <v>0</v>
      </c>
      <c r="K132" s="155">
        <f>K133+K155</f>
        <v>0</v>
      </c>
      <c r="L132" s="155">
        <f>L133+L155</f>
        <v>0</v>
      </c>
    </row>
    <row r="133" spans="1:13" s="136" customFormat="1" ht="51" customHeight="1">
      <c r="A133" s="134"/>
      <c r="B133" s="100" t="s">
        <v>127</v>
      </c>
      <c r="C133" s="260"/>
      <c r="D133" s="101" t="s">
        <v>14</v>
      </c>
      <c r="E133" s="101" t="s">
        <v>122</v>
      </c>
      <c r="F133" s="101" t="s">
        <v>264</v>
      </c>
      <c r="G133" s="101"/>
      <c r="H133" s="155">
        <f>SUM(I133:L133)</f>
        <v>0</v>
      </c>
      <c r="I133" s="156">
        <f>I134</f>
        <v>0</v>
      </c>
      <c r="J133" s="156">
        <f>J134</f>
        <v>0</v>
      </c>
      <c r="K133" s="156">
        <f>K134</f>
        <v>0</v>
      </c>
      <c r="L133" s="156">
        <f>L134</f>
        <v>0</v>
      </c>
    </row>
    <row r="134" spans="1:13" s="136" customFormat="1" ht="25.5">
      <c r="A134" s="134"/>
      <c r="B134" s="100" t="s">
        <v>265</v>
      </c>
      <c r="C134" s="260"/>
      <c r="D134" s="101" t="s">
        <v>14</v>
      </c>
      <c r="E134" s="101" t="s">
        <v>122</v>
      </c>
      <c r="F134" s="101" t="s">
        <v>266</v>
      </c>
      <c r="G134" s="101"/>
      <c r="H134" s="155">
        <f>SUM(I134:L134)</f>
        <v>0</v>
      </c>
      <c r="I134" s="156">
        <f>I135+I145</f>
        <v>0</v>
      </c>
      <c r="J134" s="156">
        <f>J135+J145</f>
        <v>0</v>
      </c>
      <c r="K134" s="156">
        <f>K135+K145</f>
        <v>0</v>
      </c>
      <c r="L134" s="156">
        <f>L135+L145</f>
        <v>0</v>
      </c>
    </row>
    <row r="135" spans="1:13" s="136" customFormat="1" ht="229.5">
      <c r="A135" s="134"/>
      <c r="B135" s="259" t="s">
        <v>465</v>
      </c>
      <c r="C135" s="135"/>
      <c r="D135" s="101" t="s">
        <v>14</v>
      </c>
      <c r="E135" s="101" t="s">
        <v>122</v>
      </c>
      <c r="F135" s="101" t="s">
        <v>267</v>
      </c>
      <c r="G135" s="101"/>
      <c r="H135" s="155">
        <f t="shared" si="22"/>
        <v>0</v>
      </c>
      <c r="I135" s="156">
        <f>I136+I141</f>
        <v>0</v>
      </c>
      <c r="J135" s="156">
        <f>J136+J141</f>
        <v>0</v>
      </c>
      <c r="K135" s="156">
        <f>K136+K141</f>
        <v>0</v>
      </c>
      <c r="L135" s="156">
        <f>L136+L141</f>
        <v>0</v>
      </c>
    </row>
    <row r="136" spans="1:13" s="136" customFormat="1" ht="89.25">
      <c r="A136" s="134"/>
      <c r="B136" s="100" t="s">
        <v>55</v>
      </c>
      <c r="C136" s="135"/>
      <c r="D136" s="101" t="s">
        <v>14</v>
      </c>
      <c r="E136" s="101" t="s">
        <v>122</v>
      </c>
      <c r="F136" s="101" t="s">
        <v>267</v>
      </c>
      <c r="G136" s="101" t="s">
        <v>56</v>
      </c>
      <c r="H136" s="155">
        <f t="shared" si="22"/>
        <v>0</v>
      </c>
      <c r="I136" s="156">
        <f>I137</f>
        <v>0</v>
      </c>
      <c r="J136" s="156">
        <f>J137</f>
        <v>0</v>
      </c>
      <c r="K136" s="156">
        <f>K137</f>
        <v>0</v>
      </c>
      <c r="L136" s="156">
        <f>L137</f>
        <v>0</v>
      </c>
    </row>
    <row r="137" spans="1:13" s="136" customFormat="1" ht="38.25">
      <c r="A137" s="134"/>
      <c r="B137" s="100" t="s">
        <v>104</v>
      </c>
      <c r="C137" s="135"/>
      <c r="D137" s="101" t="s">
        <v>14</v>
      </c>
      <c r="E137" s="101" t="s">
        <v>122</v>
      </c>
      <c r="F137" s="101" t="s">
        <v>267</v>
      </c>
      <c r="G137" s="101" t="s">
        <v>105</v>
      </c>
      <c r="H137" s="155">
        <f t="shared" si="22"/>
        <v>0</v>
      </c>
      <c r="I137" s="156">
        <f>I138+I139+I140</f>
        <v>0</v>
      </c>
      <c r="J137" s="156">
        <f t="shared" ref="J137:L137" si="28">J138+J139+J140</f>
        <v>0</v>
      </c>
      <c r="K137" s="156">
        <f t="shared" si="28"/>
        <v>0</v>
      </c>
      <c r="L137" s="156">
        <f t="shared" si="28"/>
        <v>0</v>
      </c>
    </row>
    <row r="138" spans="1:13" s="136" customFormat="1" ht="25.5">
      <c r="A138" s="134"/>
      <c r="B138" s="100" t="s">
        <v>214</v>
      </c>
      <c r="C138" s="135"/>
      <c r="D138" s="101" t="s">
        <v>14</v>
      </c>
      <c r="E138" s="101" t="s">
        <v>122</v>
      </c>
      <c r="F138" s="101" t="s">
        <v>267</v>
      </c>
      <c r="G138" s="101" t="s">
        <v>107</v>
      </c>
      <c r="H138" s="155">
        <f t="shared" si="22"/>
        <v>-274.2</v>
      </c>
      <c r="I138" s="156">
        <v>0</v>
      </c>
      <c r="J138" s="156">
        <f>-274.2</f>
        <v>-274.2</v>
      </c>
      <c r="K138" s="156">
        <v>0</v>
      </c>
      <c r="L138" s="156">
        <v>0</v>
      </c>
    </row>
    <row r="139" spans="1:13" s="136" customFormat="1" ht="51">
      <c r="A139" s="134"/>
      <c r="B139" s="100" t="s">
        <v>108</v>
      </c>
      <c r="C139" s="135"/>
      <c r="D139" s="101" t="s">
        <v>14</v>
      </c>
      <c r="E139" s="101" t="s">
        <v>122</v>
      </c>
      <c r="F139" s="101" t="s">
        <v>267</v>
      </c>
      <c r="G139" s="101" t="s">
        <v>109</v>
      </c>
      <c r="H139" s="155">
        <f t="shared" si="22"/>
        <v>0</v>
      </c>
      <c r="I139" s="156">
        <v>0</v>
      </c>
      <c r="J139" s="156">
        <v>0</v>
      </c>
      <c r="K139" s="156">
        <v>0</v>
      </c>
      <c r="L139" s="156">
        <v>0</v>
      </c>
    </row>
    <row r="140" spans="1:13" s="136" customFormat="1" ht="89.25">
      <c r="A140" s="134"/>
      <c r="B140" s="325" t="s">
        <v>666</v>
      </c>
      <c r="C140" s="135"/>
      <c r="D140" s="101" t="s">
        <v>14</v>
      </c>
      <c r="E140" s="101" t="s">
        <v>122</v>
      </c>
      <c r="F140" s="101" t="s">
        <v>267</v>
      </c>
      <c r="G140" s="101" t="s">
        <v>652</v>
      </c>
      <c r="H140" s="155">
        <f t="shared" si="22"/>
        <v>274.2</v>
      </c>
      <c r="I140" s="156">
        <v>0</v>
      </c>
      <c r="J140" s="156">
        <v>274.2</v>
      </c>
      <c r="K140" s="311">
        <v>0</v>
      </c>
      <c r="L140" s="311">
        <v>0</v>
      </c>
      <c r="M140" s="136">
        <v>0</v>
      </c>
    </row>
    <row r="141" spans="1:13" s="136" customFormat="1" ht="38.25" hidden="1">
      <c r="A141" s="134"/>
      <c r="B141" s="100" t="s">
        <v>86</v>
      </c>
      <c r="C141" s="135"/>
      <c r="D141" s="101" t="s">
        <v>14</v>
      </c>
      <c r="E141" s="101" t="s">
        <v>122</v>
      </c>
      <c r="F141" s="101" t="s">
        <v>267</v>
      </c>
      <c r="G141" s="101" t="s">
        <v>57</v>
      </c>
      <c r="H141" s="155">
        <f t="shared" si="22"/>
        <v>0</v>
      </c>
      <c r="I141" s="156">
        <f>I142</f>
        <v>0</v>
      </c>
      <c r="J141" s="156">
        <f>J142</f>
        <v>0</v>
      </c>
      <c r="K141" s="156">
        <f>K142</f>
        <v>0</v>
      </c>
      <c r="L141" s="156">
        <f>L142</f>
        <v>0</v>
      </c>
    </row>
    <row r="142" spans="1:13" s="136" customFormat="1" ht="38.25" hidden="1">
      <c r="A142" s="134"/>
      <c r="B142" s="100" t="s">
        <v>111</v>
      </c>
      <c r="C142" s="135"/>
      <c r="D142" s="101" t="s">
        <v>14</v>
      </c>
      <c r="E142" s="101" t="s">
        <v>122</v>
      </c>
      <c r="F142" s="101" t="s">
        <v>267</v>
      </c>
      <c r="G142" s="101" t="s">
        <v>59</v>
      </c>
      <c r="H142" s="155">
        <f t="shared" si="22"/>
        <v>0</v>
      </c>
      <c r="I142" s="156">
        <f>I143+I144</f>
        <v>0</v>
      </c>
      <c r="J142" s="156">
        <f>J143+J144</f>
        <v>0</v>
      </c>
      <c r="K142" s="156">
        <f>K143+K144</f>
        <v>0</v>
      </c>
      <c r="L142" s="156">
        <f>L143+L144</f>
        <v>0</v>
      </c>
    </row>
    <row r="143" spans="1:13" s="136" customFormat="1" ht="38.25" hidden="1">
      <c r="A143" s="134"/>
      <c r="B143" s="100" t="s">
        <v>63</v>
      </c>
      <c r="C143" s="135"/>
      <c r="D143" s="101" t="s">
        <v>14</v>
      </c>
      <c r="E143" s="101" t="s">
        <v>122</v>
      </c>
      <c r="F143" s="101" t="s">
        <v>267</v>
      </c>
      <c r="G143" s="101" t="s">
        <v>62</v>
      </c>
      <c r="H143" s="155">
        <f t="shared" si="22"/>
        <v>0</v>
      </c>
      <c r="I143" s="156">
        <v>0</v>
      </c>
      <c r="J143" s="156">
        <v>0</v>
      </c>
      <c r="K143" s="156">
        <v>0</v>
      </c>
      <c r="L143" s="156">
        <v>0</v>
      </c>
    </row>
    <row r="144" spans="1:13" s="136" customFormat="1" ht="51" hidden="1">
      <c r="A144" s="134"/>
      <c r="B144" s="100" t="s">
        <v>260</v>
      </c>
      <c r="C144" s="135"/>
      <c r="D144" s="101" t="s">
        <v>14</v>
      </c>
      <c r="E144" s="101" t="s">
        <v>122</v>
      </c>
      <c r="F144" s="101" t="s">
        <v>267</v>
      </c>
      <c r="G144" s="101" t="s">
        <v>61</v>
      </c>
      <c r="H144" s="155">
        <f t="shared" si="22"/>
        <v>0</v>
      </c>
      <c r="I144" s="156">
        <v>0</v>
      </c>
      <c r="J144" s="156">
        <v>0</v>
      </c>
      <c r="K144" s="156">
        <v>0</v>
      </c>
      <c r="L144" s="156">
        <v>0</v>
      </c>
    </row>
    <row r="145" spans="1:12" s="136" customFormat="1" ht="114.75">
      <c r="A145" s="134"/>
      <c r="B145" s="259" t="s">
        <v>466</v>
      </c>
      <c r="C145" s="100"/>
      <c r="D145" s="101" t="s">
        <v>14</v>
      </c>
      <c r="E145" s="231">
        <v>13</v>
      </c>
      <c r="F145" s="101" t="s">
        <v>268</v>
      </c>
      <c r="G145" s="101"/>
      <c r="H145" s="155">
        <f t="shared" si="22"/>
        <v>0</v>
      </c>
      <c r="I145" s="156">
        <f>I146+I151</f>
        <v>0</v>
      </c>
      <c r="J145" s="156">
        <f>J146+J151</f>
        <v>0</v>
      </c>
      <c r="K145" s="156">
        <f>K146+K151</f>
        <v>0</v>
      </c>
      <c r="L145" s="156">
        <f>L146+L151</f>
        <v>0</v>
      </c>
    </row>
    <row r="146" spans="1:12" s="136" customFormat="1" ht="89.25">
      <c r="A146" s="134"/>
      <c r="B146" s="100" t="s">
        <v>55</v>
      </c>
      <c r="C146" s="135"/>
      <c r="D146" s="101" t="s">
        <v>14</v>
      </c>
      <c r="E146" s="231">
        <v>13</v>
      </c>
      <c r="F146" s="101" t="s">
        <v>268</v>
      </c>
      <c r="G146" s="101" t="s">
        <v>56</v>
      </c>
      <c r="H146" s="155">
        <f t="shared" si="22"/>
        <v>116</v>
      </c>
      <c r="I146" s="156">
        <f>I147</f>
        <v>0</v>
      </c>
      <c r="J146" s="156">
        <f>J147</f>
        <v>116</v>
      </c>
      <c r="K146" s="156">
        <f>K147</f>
        <v>0</v>
      </c>
      <c r="L146" s="156">
        <f>L147</f>
        <v>0</v>
      </c>
    </row>
    <row r="147" spans="1:12" s="136" customFormat="1" ht="38.25">
      <c r="A147" s="134"/>
      <c r="B147" s="100" t="s">
        <v>104</v>
      </c>
      <c r="C147" s="135"/>
      <c r="D147" s="101" t="s">
        <v>14</v>
      </c>
      <c r="E147" s="231">
        <v>13</v>
      </c>
      <c r="F147" s="101" t="s">
        <v>268</v>
      </c>
      <c r="G147" s="101" t="s">
        <v>105</v>
      </c>
      <c r="H147" s="155">
        <f t="shared" si="22"/>
        <v>116</v>
      </c>
      <c r="I147" s="156">
        <f>I148+I149+I150</f>
        <v>0</v>
      </c>
      <c r="J147" s="156">
        <f t="shared" ref="J147:L147" si="29">J148+J149+J150</f>
        <v>116</v>
      </c>
      <c r="K147" s="156">
        <f t="shared" si="29"/>
        <v>0</v>
      </c>
      <c r="L147" s="156">
        <f t="shared" si="29"/>
        <v>0</v>
      </c>
    </row>
    <row r="148" spans="1:12" s="136" customFormat="1" ht="25.5">
      <c r="A148" s="134"/>
      <c r="B148" s="100" t="s">
        <v>214</v>
      </c>
      <c r="C148" s="135"/>
      <c r="D148" s="101" t="s">
        <v>14</v>
      </c>
      <c r="E148" s="231">
        <v>13</v>
      </c>
      <c r="F148" s="101" t="s">
        <v>268</v>
      </c>
      <c r="G148" s="101" t="s">
        <v>107</v>
      </c>
      <c r="H148" s="155">
        <f t="shared" si="22"/>
        <v>-1065.8</v>
      </c>
      <c r="I148" s="156">
        <v>0</v>
      </c>
      <c r="J148" s="156">
        <f>-1065.8</f>
        <v>-1065.8</v>
      </c>
      <c r="K148" s="156">
        <v>0</v>
      </c>
      <c r="L148" s="156">
        <v>0</v>
      </c>
    </row>
    <row r="149" spans="1:12" s="136" customFormat="1" ht="51">
      <c r="A149" s="134"/>
      <c r="B149" s="100" t="s">
        <v>108</v>
      </c>
      <c r="C149" s="135"/>
      <c r="D149" s="101" t="s">
        <v>14</v>
      </c>
      <c r="E149" s="231">
        <v>13</v>
      </c>
      <c r="F149" s="101" t="s">
        <v>268</v>
      </c>
      <c r="G149" s="101" t="s">
        <v>109</v>
      </c>
      <c r="H149" s="155">
        <f t="shared" si="22"/>
        <v>116</v>
      </c>
      <c r="I149" s="156">
        <v>0</v>
      </c>
      <c r="J149" s="156">
        <v>116</v>
      </c>
      <c r="K149" s="156">
        <v>0</v>
      </c>
      <c r="L149" s="156">
        <v>0</v>
      </c>
    </row>
    <row r="150" spans="1:12" s="136" customFormat="1" ht="89.25">
      <c r="A150" s="134"/>
      <c r="B150" s="325" t="s">
        <v>666</v>
      </c>
      <c r="C150" s="135"/>
      <c r="D150" s="101" t="s">
        <v>14</v>
      </c>
      <c r="E150" s="231">
        <v>13</v>
      </c>
      <c r="F150" s="101" t="s">
        <v>268</v>
      </c>
      <c r="G150" s="101" t="s">
        <v>652</v>
      </c>
      <c r="H150" s="155">
        <f t="shared" si="22"/>
        <v>1065.8</v>
      </c>
      <c r="I150" s="156">
        <v>0</v>
      </c>
      <c r="J150" s="156">
        <v>1065.8</v>
      </c>
      <c r="K150" s="311">
        <v>0</v>
      </c>
      <c r="L150" s="311">
        <v>0</v>
      </c>
    </row>
    <row r="151" spans="1:12" s="136" customFormat="1" ht="38.25">
      <c r="A151" s="134"/>
      <c r="B151" s="100" t="s">
        <v>86</v>
      </c>
      <c r="C151" s="135"/>
      <c r="D151" s="101" t="s">
        <v>14</v>
      </c>
      <c r="E151" s="231">
        <v>13</v>
      </c>
      <c r="F151" s="101" t="s">
        <v>268</v>
      </c>
      <c r="G151" s="101" t="s">
        <v>57</v>
      </c>
      <c r="H151" s="155">
        <f t="shared" si="22"/>
        <v>-116</v>
      </c>
      <c r="I151" s="156">
        <f>I152</f>
        <v>0</v>
      </c>
      <c r="J151" s="156">
        <f>J152</f>
        <v>-116</v>
      </c>
      <c r="K151" s="156">
        <f>K152</f>
        <v>0</v>
      </c>
      <c r="L151" s="156">
        <f>L152</f>
        <v>0</v>
      </c>
    </row>
    <row r="152" spans="1:12" s="136" customFormat="1" ht="38.25">
      <c r="A152" s="134"/>
      <c r="B152" s="100" t="s">
        <v>111</v>
      </c>
      <c r="C152" s="135"/>
      <c r="D152" s="101" t="s">
        <v>14</v>
      </c>
      <c r="E152" s="231">
        <v>13</v>
      </c>
      <c r="F152" s="101" t="s">
        <v>268</v>
      </c>
      <c r="G152" s="101" t="s">
        <v>59</v>
      </c>
      <c r="H152" s="155">
        <f t="shared" si="22"/>
        <v>-116</v>
      </c>
      <c r="I152" s="156">
        <f>I154</f>
        <v>0</v>
      </c>
      <c r="J152" s="156">
        <f>J153+J154</f>
        <v>-116</v>
      </c>
      <c r="K152" s="156">
        <f>K154</f>
        <v>0</v>
      </c>
      <c r="L152" s="156">
        <f>L154</f>
        <v>0</v>
      </c>
    </row>
    <row r="153" spans="1:12" s="136" customFormat="1" ht="38.25">
      <c r="A153" s="134"/>
      <c r="B153" s="100" t="s">
        <v>63</v>
      </c>
      <c r="C153" s="135"/>
      <c r="D153" s="101" t="s">
        <v>14</v>
      </c>
      <c r="E153" s="231">
        <v>14</v>
      </c>
      <c r="F153" s="101" t="s">
        <v>268</v>
      </c>
      <c r="G153" s="101" t="s">
        <v>62</v>
      </c>
      <c r="H153" s="155">
        <f t="shared" si="22"/>
        <v>0</v>
      </c>
      <c r="I153" s="156">
        <v>0</v>
      </c>
      <c r="J153" s="156">
        <v>0</v>
      </c>
      <c r="K153" s="156">
        <v>0</v>
      </c>
      <c r="L153" s="156">
        <v>0</v>
      </c>
    </row>
    <row r="154" spans="1:12" s="136" customFormat="1" ht="51">
      <c r="A154" s="134"/>
      <c r="B154" s="100" t="s">
        <v>260</v>
      </c>
      <c r="C154" s="135"/>
      <c r="D154" s="101" t="s">
        <v>14</v>
      </c>
      <c r="E154" s="231">
        <v>13</v>
      </c>
      <c r="F154" s="101" t="s">
        <v>268</v>
      </c>
      <c r="G154" s="101" t="s">
        <v>61</v>
      </c>
      <c r="H154" s="155">
        <f t="shared" si="22"/>
        <v>-116</v>
      </c>
      <c r="I154" s="156"/>
      <c r="J154" s="156">
        <v>-116</v>
      </c>
      <c r="K154" s="156">
        <v>0</v>
      </c>
      <c r="L154" s="156">
        <v>0</v>
      </c>
    </row>
    <row r="155" spans="1:12" s="136" customFormat="1" ht="53.25" customHeight="1">
      <c r="A155" s="134"/>
      <c r="B155" s="100" t="s">
        <v>98</v>
      </c>
      <c r="C155" s="135"/>
      <c r="D155" s="101" t="s">
        <v>14</v>
      </c>
      <c r="E155" s="101" t="s">
        <v>122</v>
      </c>
      <c r="F155" s="101" t="s">
        <v>250</v>
      </c>
      <c r="G155" s="101"/>
      <c r="H155" s="155">
        <f t="shared" si="22"/>
        <v>-1305.9000000000001</v>
      </c>
      <c r="I155" s="156">
        <f>I156+I161+I166</f>
        <v>-1305.9000000000001</v>
      </c>
      <c r="J155" s="156">
        <f>J156+J161+J166</f>
        <v>0</v>
      </c>
      <c r="K155" s="156">
        <f>K156+K161+K166</f>
        <v>0</v>
      </c>
      <c r="L155" s="156">
        <f>L156+L161+L166</f>
        <v>0</v>
      </c>
    </row>
    <row r="156" spans="1:12" s="136" customFormat="1" ht="53.25" hidden="1" customHeight="1">
      <c r="A156" s="134"/>
      <c r="B156" s="100" t="s">
        <v>251</v>
      </c>
      <c r="C156" s="135"/>
      <c r="D156" s="101" t="s">
        <v>14</v>
      </c>
      <c r="E156" s="101" t="s">
        <v>122</v>
      </c>
      <c r="F156" s="101" t="s">
        <v>252</v>
      </c>
      <c r="G156" s="101"/>
      <c r="H156" s="155">
        <f>SUM(I156:L156)</f>
        <v>0</v>
      </c>
      <c r="I156" s="156">
        <f>I157</f>
        <v>0</v>
      </c>
      <c r="J156" s="156">
        <f t="shared" ref="J156:L159" si="30">J157</f>
        <v>0</v>
      </c>
      <c r="K156" s="156">
        <f t="shared" si="30"/>
        <v>0</v>
      </c>
      <c r="L156" s="156">
        <f t="shared" si="30"/>
        <v>0</v>
      </c>
    </row>
    <row r="157" spans="1:12" s="136" customFormat="1" ht="25.5" hidden="1">
      <c r="A157" s="134"/>
      <c r="B157" s="100" t="s">
        <v>273</v>
      </c>
      <c r="C157" s="135"/>
      <c r="D157" s="101" t="s">
        <v>14</v>
      </c>
      <c r="E157" s="101" t="s">
        <v>122</v>
      </c>
      <c r="F157" s="101" t="s">
        <v>274</v>
      </c>
      <c r="G157" s="101"/>
      <c r="H157" s="155">
        <f>SUM(I157:L157)</f>
        <v>0</v>
      </c>
      <c r="I157" s="156">
        <f>I158</f>
        <v>0</v>
      </c>
      <c r="J157" s="156">
        <f t="shared" si="30"/>
        <v>0</v>
      </c>
      <c r="K157" s="156">
        <f t="shared" si="30"/>
        <v>0</v>
      </c>
      <c r="L157" s="156">
        <f t="shared" si="30"/>
        <v>0</v>
      </c>
    </row>
    <row r="158" spans="1:12" s="136" customFormat="1" ht="38.25" hidden="1">
      <c r="A158" s="134"/>
      <c r="B158" s="100" t="s">
        <v>86</v>
      </c>
      <c r="C158" s="260"/>
      <c r="D158" s="101" t="s">
        <v>14</v>
      </c>
      <c r="E158" s="101" t="s">
        <v>122</v>
      </c>
      <c r="F158" s="101" t="s">
        <v>274</v>
      </c>
      <c r="G158" s="101" t="s">
        <v>57</v>
      </c>
      <c r="H158" s="155">
        <f>I158+J158+K158+L158</f>
        <v>0</v>
      </c>
      <c r="I158" s="156">
        <f>I159</f>
        <v>0</v>
      </c>
      <c r="J158" s="156">
        <f t="shared" si="30"/>
        <v>0</v>
      </c>
      <c r="K158" s="156">
        <f t="shared" si="30"/>
        <v>0</v>
      </c>
      <c r="L158" s="156">
        <f t="shared" si="30"/>
        <v>0</v>
      </c>
    </row>
    <row r="159" spans="1:12" s="136" customFormat="1" ht="42.75" hidden="1" customHeight="1">
      <c r="A159" s="134"/>
      <c r="B159" s="100" t="s">
        <v>111</v>
      </c>
      <c r="C159" s="260"/>
      <c r="D159" s="101" t="s">
        <v>14</v>
      </c>
      <c r="E159" s="101" t="s">
        <v>122</v>
      </c>
      <c r="F159" s="101" t="s">
        <v>274</v>
      </c>
      <c r="G159" s="101" t="s">
        <v>59</v>
      </c>
      <c r="H159" s="155">
        <f>I159+J159+K159+L159</f>
        <v>0</v>
      </c>
      <c r="I159" s="156">
        <f>I160</f>
        <v>0</v>
      </c>
      <c r="J159" s="156">
        <f t="shared" si="30"/>
        <v>0</v>
      </c>
      <c r="K159" s="156">
        <f t="shared" si="30"/>
        <v>0</v>
      </c>
      <c r="L159" s="156">
        <f t="shared" si="30"/>
        <v>0</v>
      </c>
    </row>
    <row r="160" spans="1:12" s="136" customFormat="1" ht="53.25" hidden="1" customHeight="1">
      <c r="A160" s="134"/>
      <c r="B160" s="100" t="s">
        <v>260</v>
      </c>
      <c r="C160" s="260"/>
      <c r="D160" s="101" t="s">
        <v>14</v>
      </c>
      <c r="E160" s="101" t="s">
        <v>122</v>
      </c>
      <c r="F160" s="101" t="s">
        <v>274</v>
      </c>
      <c r="G160" s="101" t="s">
        <v>61</v>
      </c>
      <c r="H160" s="155">
        <f>I160+J160+K160+L160</f>
        <v>0</v>
      </c>
      <c r="I160" s="156">
        <v>0</v>
      </c>
      <c r="J160" s="156">
        <v>0</v>
      </c>
      <c r="K160" s="156">
        <v>0</v>
      </c>
      <c r="L160" s="156">
        <v>0</v>
      </c>
    </row>
    <row r="161" spans="1:12" s="136" customFormat="1" ht="36.75" customHeight="1">
      <c r="A161" s="134"/>
      <c r="B161" s="100" t="s">
        <v>269</v>
      </c>
      <c r="C161" s="135"/>
      <c r="D161" s="101" t="s">
        <v>14</v>
      </c>
      <c r="E161" s="101" t="s">
        <v>122</v>
      </c>
      <c r="F161" s="101" t="s">
        <v>270</v>
      </c>
      <c r="G161" s="101"/>
      <c r="H161" s="155">
        <f>SUM(I161:L161)</f>
        <v>384.1</v>
      </c>
      <c r="I161" s="156">
        <f>I162</f>
        <v>384.1</v>
      </c>
      <c r="J161" s="156">
        <f t="shared" ref="J161:L164" si="31">J162</f>
        <v>0</v>
      </c>
      <c r="K161" s="156">
        <f t="shared" si="31"/>
        <v>0</v>
      </c>
      <c r="L161" s="156">
        <f t="shared" si="31"/>
        <v>0</v>
      </c>
    </row>
    <row r="162" spans="1:12" s="136" customFormat="1" ht="25.5">
      <c r="A162" s="134"/>
      <c r="B162" s="100" t="s">
        <v>539</v>
      </c>
      <c r="C162" s="135"/>
      <c r="D162" s="101" t="s">
        <v>14</v>
      </c>
      <c r="E162" s="101" t="s">
        <v>122</v>
      </c>
      <c r="F162" s="101" t="s">
        <v>540</v>
      </c>
      <c r="G162" s="101"/>
      <c r="H162" s="155">
        <f>SUM(I162:L162)</f>
        <v>384.1</v>
      </c>
      <c r="I162" s="156">
        <f>I163</f>
        <v>384.1</v>
      </c>
      <c r="J162" s="156">
        <f t="shared" si="31"/>
        <v>0</v>
      </c>
      <c r="K162" s="156">
        <f t="shared" si="31"/>
        <v>0</v>
      </c>
      <c r="L162" s="156">
        <f t="shared" si="31"/>
        <v>0</v>
      </c>
    </row>
    <row r="163" spans="1:12" s="136" customFormat="1" ht="38.25">
      <c r="A163" s="134"/>
      <c r="B163" s="100" t="s">
        <v>86</v>
      </c>
      <c r="C163" s="260"/>
      <c r="D163" s="101" t="s">
        <v>14</v>
      </c>
      <c r="E163" s="101" t="s">
        <v>122</v>
      </c>
      <c r="F163" s="101" t="s">
        <v>540</v>
      </c>
      <c r="G163" s="101" t="s">
        <v>57</v>
      </c>
      <c r="H163" s="155">
        <f t="shared" si="22"/>
        <v>384.1</v>
      </c>
      <c r="I163" s="156">
        <f>I164</f>
        <v>384.1</v>
      </c>
      <c r="J163" s="156">
        <f t="shared" si="31"/>
        <v>0</v>
      </c>
      <c r="K163" s="156">
        <f t="shared" si="31"/>
        <v>0</v>
      </c>
      <c r="L163" s="156">
        <f t="shared" si="31"/>
        <v>0</v>
      </c>
    </row>
    <row r="164" spans="1:12" s="136" customFormat="1" ht="42.75" customHeight="1">
      <c r="A164" s="134"/>
      <c r="B164" s="100" t="s">
        <v>111</v>
      </c>
      <c r="C164" s="260"/>
      <c r="D164" s="101" t="s">
        <v>14</v>
      </c>
      <c r="E164" s="101" t="s">
        <v>122</v>
      </c>
      <c r="F164" s="101" t="s">
        <v>540</v>
      </c>
      <c r="G164" s="101" t="s">
        <v>59</v>
      </c>
      <c r="H164" s="155">
        <f t="shared" si="22"/>
        <v>384.1</v>
      </c>
      <c r="I164" s="156">
        <f>I165</f>
        <v>384.1</v>
      </c>
      <c r="J164" s="156">
        <f t="shared" si="31"/>
        <v>0</v>
      </c>
      <c r="K164" s="156">
        <f t="shared" si="31"/>
        <v>0</v>
      </c>
      <c r="L164" s="156">
        <f t="shared" si="31"/>
        <v>0</v>
      </c>
    </row>
    <row r="165" spans="1:12" s="136" customFormat="1" ht="53.25" customHeight="1">
      <c r="A165" s="134"/>
      <c r="B165" s="100" t="s">
        <v>260</v>
      </c>
      <c r="C165" s="260"/>
      <c r="D165" s="101" t="s">
        <v>14</v>
      </c>
      <c r="E165" s="101" t="s">
        <v>122</v>
      </c>
      <c r="F165" s="101" t="s">
        <v>540</v>
      </c>
      <c r="G165" s="101" t="s">
        <v>61</v>
      </c>
      <c r="H165" s="155">
        <f t="shared" si="22"/>
        <v>384.1</v>
      </c>
      <c r="I165" s="156">
        <f>295.8+88.3</f>
        <v>384.1</v>
      </c>
      <c r="J165" s="156">
        <v>0</v>
      </c>
      <c r="K165" s="156">
        <v>0</v>
      </c>
      <c r="L165" s="156">
        <v>0</v>
      </c>
    </row>
    <row r="166" spans="1:12" s="136" customFormat="1" ht="51">
      <c r="A166" s="134"/>
      <c r="B166" s="100" t="s">
        <v>271</v>
      </c>
      <c r="C166" s="135"/>
      <c r="D166" s="101" t="s">
        <v>14</v>
      </c>
      <c r="E166" s="231">
        <v>13</v>
      </c>
      <c r="F166" s="101" t="s">
        <v>272</v>
      </c>
      <c r="G166" s="101"/>
      <c r="H166" s="155">
        <f t="shared" si="22"/>
        <v>-1690</v>
      </c>
      <c r="I166" s="156">
        <f>I167</f>
        <v>-1690</v>
      </c>
      <c r="J166" s="156">
        <f t="shared" ref="J166:L169" si="32">J167</f>
        <v>0</v>
      </c>
      <c r="K166" s="156">
        <f t="shared" si="32"/>
        <v>0</v>
      </c>
      <c r="L166" s="156">
        <f t="shared" si="32"/>
        <v>0</v>
      </c>
    </row>
    <row r="167" spans="1:12" s="136" customFormat="1" ht="25.5">
      <c r="A167" s="134"/>
      <c r="B167" s="100" t="s">
        <v>539</v>
      </c>
      <c r="C167" s="135"/>
      <c r="D167" s="101" t="s">
        <v>14</v>
      </c>
      <c r="E167" s="231">
        <v>13</v>
      </c>
      <c r="F167" s="101" t="s">
        <v>553</v>
      </c>
      <c r="G167" s="101"/>
      <c r="H167" s="155">
        <f>SUM(I167:L167)</f>
        <v>-1690</v>
      </c>
      <c r="I167" s="156">
        <f>I168</f>
        <v>-1690</v>
      </c>
      <c r="J167" s="156">
        <f t="shared" si="32"/>
        <v>0</v>
      </c>
      <c r="K167" s="156">
        <f t="shared" si="32"/>
        <v>0</v>
      </c>
      <c r="L167" s="156">
        <f t="shared" si="32"/>
        <v>0</v>
      </c>
    </row>
    <row r="168" spans="1:12" s="136" customFormat="1" ht="38.25">
      <c r="A168" s="134"/>
      <c r="B168" s="100" t="s">
        <v>86</v>
      </c>
      <c r="C168" s="135"/>
      <c r="D168" s="101" t="s">
        <v>14</v>
      </c>
      <c r="E168" s="231">
        <v>13</v>
      </c>
      <c r="F168" s="101" t="s">
        <v>553</v>
      </c>
      <c r="G168" s="101" t="s">
        <v>57</v>
      </c>
      <c r="H168" s="155">
        <f t="shared" si="22"/>
        <v>-1690</v>
      </c>
      <c r="I168" s="156">
        <f>I169</f>
        <v>-1690</v>
      </c>
      <c r="J168" s="156">
        <f t="shared" si="32"/>
        <v>0</v>
      </c>
      <c r="K168" s="156">
        <f t="shared" si="32"/>
        <v>0</v>
      </c>
      <c r="L168" s="156">
        <f t="shared" si="32"/>
        <v>0</v>
      </c>
    </row>
    <row r="169" spans="1:12" s="136" customFormat="1" ht="39.950000000000003" customHeight="1">
      <c r="A169" s="134"/>
      <c r="B169" s="100" t="s">
        <v>111</v>
      </c>
      <c r="C169" s="135"/>
      <c r="D169" s="101" t="s">
        <v>14</v>
      </c>
      <c r="E169" s="231">
        <v>13</v>
      </c>
      <c r="F169" s="101" t="s">
        <v>553</v>
      </c>
      <c r="G169" s="101" t="s">
        <v>59</v>
      </c>
      <c r="H169" s="155">
        <f t="shared" si="22"/>
        <v>-1690</v>
      </c>
      <c r="I169" s="156">
        <f>I170</f>
        <v>-1690</v>
      </c>
      <c r="J169" s="156">
        <f t="shared" si="32"/>
        <v>0</v>
      </c>
      <c r="K169" s="156">
        <f t="shared" si="32"/>
        <v>0</v>
      </c>
      <c r="L169" s="156">
        <f t="shared" si="32"/>
        <v>0</v>
      </c>
    </row>
    <row r="170" spans="1:12" s="136" customFormat="1" ht="59.25" customHeight="1">
      <c r="A170" s="134"/>
      <c r="B170" s="100" t="s">
        <v>260</v>
      </c>
      <c r="C170" s="135"/>
      <c r="D170" s="101" t="s">
        <v>14</v>
      </c>
      <c r="E170" s="231">
        <v>13</v>
      </c>
      <c r="F170" s="101" t="s">
        <v>553</v>
      </c>
      <c r="G170" s="101" t="s">
        <v>61</v>
      </c>
      <c r="H170" s="155">
        <f t="shared" si="22"/>
        <v>-1690</v>
      </c>
      <c r="I170" s="156">
        <f>-1690</f>
        <v>-1690</v>
      </c>
      <c r="J170" s="156">
        <v>0</v>
      </c>
      <c r="K170" s="156">
        <v>0</v>
      </c>
      <c r="L170" s="156">
        <v>0</v>
      </c>
    </row>
    <row r="171" spans="1:12" s="219" customFormat="1" ht="39.75" customHeight="1">
      <c r="A171" s="187"/>
      <c r="B171" s="188" t="s">
        <v>2</v>
      </c>
      <c r="C171" s="135"/>
      <c r="D171" s="124" t="s">
        <v>17</v>
      </c>
      <c r="E171" s="124" t="s">
        <v>15</v>
      </c>
      <c r="F171" s="124"/>
      <c r="G171" s="124"/>
      <c r="H171" s="155">
        <f t="shared" si="22"/>
        <v>107</v>
      </c>
      <c r="I171" s="155">
        <f>I172+I191+I212</f>
        <v>107</v>
      </c>
      <c r="J171" s="155">
        <f>J172+J191+J212</f>
        <v>0</v>
      </c>
      <c r="K171" s="155">
        <f>K172+K191+K212</f>
        <v>0</v>
      </c>
      <c r="L171" s="155">
        <f>L172+L191+L212</f>
        <v>0</v>
      </c>
    </row>
    <row r="172" spans="1:12" s="189" customFormat="1">
      <c r="A172" s="187"/>
      <c r="B172" s="188" t="s">
        <v>128</v>
      </c>
      <c r="C172" s="135"/>
      <c r="D172" s="124" t="s">
        <v>17</v>
      </c>
      <c r="E172" s="124" t="s">
        <v>18</v>
      </c>
      <c r="F172" s="124"/>
      <c r="G172" s="124"/>
      <c r="H172" s="155">
        <f t="shared" ref="H172:H179" si="33">SUM(I172:L172)</f>
        <v>0</v>
      </c>
      <c r="I172" s="155">
        <f>I173</f>
        <v>0</v>
      </c>
      <c r="J172" s="155">
        <f t="shared" ref="J172:L173" si="34">J173</f>
        <v>0</v>
      </c>
      <c r="K172" s="155">
        <f t="shared" si="34"/>
        <v>0</v>
      </c>
      <c r="L172" s="155">
        <f t="shared" si="34"/>
        <v>0</v>
      </c>
    </row>
    <row r="173" spans="1:12" s="189" customFormat="1" ht="51">
      <c r="A173" s="187"/>
      <c r="B173" s="100" t="s">
        <v>98</v>
      </c>
      <c r="C173" s="188"/>
      <c r="D173" s="101" t="s">
        <v>17</v>
      </c>
      <c r="E173" s="101" t="s">
        <v>18</v>
      </c>
      <c r="F173" s="123" t="s">
        <v>250</v>
      </c>
      <c r="G173" s="124"/>
      <c r="H173" s="155">
        <f t="shared" si="33"/>
        <v>0</v>
      </c>
      <c r="I173" s="156">
        <f>I174</f>
        <v>0</v>
      </c>
      <c r="J173" s="156">
        <f t="shared" si="34"/>
        <v>0</v>
      </c>
      <c r="K173" s="156">
        <f t="shared" si="34"/>
        <v>0</v>
      </c>
      <c r="L173" s="156">
        <f t="shared" si="34"/>
        <v>0</v>
      </c>
    </row>
    <row r="174" spans="1:12" s="189" customFormat="1" ht="38.25">
      <c r="A174" s="187"/>
      <c r="B174" s="100" t="s">
        <v>251</v>
      </c>
      <c r="C174" s="100"/>
      <c r="D174" s="101" t="s">
        <v>17</v>
      </c>
      <c r="E174" s="101" t="s">
        <v>18</v>
      </c>
      <c r="F174" s="123" t="s">
        <v>252</v>
      </c>
      <c r="G174" s="124"/>
      <c r="H174" s="155">
        <f t="shared" si="33"/>
        <v>0</v>
      </c>
      <c r="I174" s="156">
        <f>I175+I181</f>
        <v>0</v>
      </c>
      <c r="J174" s="156">
        <f>J175+J181</f>
        <v>0</v>
      </c>
      <c r="K174" s="156">
        <f>K175+K181</f>
        <v>0</v>
      </c>
      <c r="L174" s="156">
        <f>L175+L181</f>
        <v>0</v>
      </c>
    </row>
    <row r="175" spans="1:12" s="189" customFormat="1" ht="342.75" customHeight="1">
      <c r="A175" s="187"/>
      <c r="B175" s="103" t="s">
        <v>467</v>
      </c>
      <c r="C175" s="100"/>
      <c r="D175" s="101" t="s">
        <v>17</v>
      </c>
      <c r="E175" s="101" t="s">
        <v>18</v>
      </c>
      <c r="F175" s="123" t="s">
        <v>462</v>
      </c>
      <c r="G175" s="124"/>
      <c r="H175" s="155">
        <f t="shared" si="33"/>
        <v>0</v>
      </c>
      <c r="I175" s="156">
        <f>I176</f>
        <v>0</v>
      </c>
      <c r="J175" s="156">
        <f>J176</f>
        <v>0</v>
      </c>
      <c r="K175" s="156">
        <f>K176</f>
        <v>0</v>
      </c>
      <c r="L175" s="156">
        <f>L176</f>
        <v>0</v>
      </c>
    </row>
    <row r="176" spans="1:12" s="136" customFormat="1" ht="89.25">
      <c r="A176" s="134"/>
      <c r="B176" s="100" t="s">
        <v>55</v>
      </c>
      <c r="C176" s="135"/>
      <c r="D176" s="101" t="s">
        <v>17</v>
      </c>
      <c r="E176" s="101" t="s">
        <v>18</v>
      </c>
      <c r="F176" s="123" t="s">
        <v>462</v>
      </c>
      <c r="G176" s="101" t="s">
        <v>56</v>
      </c>
      <c r="H176" s="155">
        <f t="shared" si="33"/>
        <v>0</v>
      </c>
      <c r="I176" s="156">
        <f t="shared" ref="I176:L176" si="35">I177</f>
        <v>0</v>
      </c>
      <c r="J176" s="156">
        <f>J177</f>
        <v>0</v>
      </c>
      <c r="K176" s="156">
        <f t="shared" si="35"/>
        <v>0</v>
      </c>
      <c r="L176" s="156">
        <f t="shared" si="35"/>
        <v>0</v>
      </c>
    </row>
    <row r="177" spans="1:13" s="136" customFormat="1" ht="38.25">
      <c r="A177" s="134"/>
      <c r="B177" s="100" t="s">
        <v>104</v>
      </c>
      <c r="C177" s="135"/>
      <c r="D177" s="101" t="s">
        <v>17</v>
      </c>
      <c r="E177" s="101" t="s">
        <v>18</v>
      </c>
      <c r="F177" s="123" t="s">
        <v>462</v>
      </c>
      <c r="G177" s="101" t="s">
        <v>105</v>
      </c>
      <c r="H177" s="155">
        <f t="shared" si="33"/>
        <v>0</v>
      </c>
      <c r="I177" s="156">
        <f>I178+I179+I180</f>
        <v>0</v>
      </c>
      <c r="J177" s="156">
        <f t="shared" ref="J177:L177" si="36">J178+J179+J180</f>
        <v>0</v>
      </c>
      <c r="K177" s="156">
        <f t="shared" si="36"/>
        <v>0</v>
      </c>
      <c r="L177" s="156">
        <f t="shared" si="36"/>
        <v>0</v>
      </c>
    </row>
    <row r="178" spans="1:13" s="136" customFormat="1" ht="25.5">
      <c r="A178" s="134"/>
      <c r="B178" s="100" t="s">
        <v>214</v>
      </c>
      <c r="C178" s="135"/>
      <c r="D178" s="101" t="s">
        <v>17</v>
      </c>
      <c r="E178" s="101" t="s">
        <v>18</v>
      </c>
      <c r="F178" s="123" t="s">
        <v>462</v>
      </c>
      <c r="G178" s="101" t="s">
        <v>107</v>
      </c>
      <c r="H178" s="155">
        <f t="shared" si="33"/>
        <v>-1299.5</v>
      </c>
      <c r="I178" s="156">
        <v>0</v>
      </c>
      <c r="J178" s="156">
        <f>-385-914.5</f>
        <v>-1299.5</v>
      </c>
      <c r="K178" s="156">
        <v>0</v>
      </c>
      <c r="L178" s="156">
        <v>0</v>
      </c>
    </row>
    <row r="179" spans="1:13" s="136" customFormat="1" ht="51">
      <c r="A179" s="134"/>
      <c r="B179" s="100" t="s">
        <v>108</v>
      </c>
      <c r="C179" s="135"/>
      <c r="D179" s="101" t="s">
        <v>17</v>
      </c>
      <c r="E179" s="101" t="s">
        <v>18</v>
      </c>
      <c r="F179" s="123" t="s">
        <v>462</v>
      </c>
      <c r="G179" s="101" t="s">
        <v>109</v>
      </c>
      <c r="H179" s="155">
        <f t="shared" si="33"/>
        <v>385</v>
      </c>
      <c r="I179" s="156">
        <v>0</v>
      </c>
      <c r="J179" s="156">
        <f>385</f>
        <v>385</v>
      </c>
      <c r="K179" s="156">
        <v>0</v>
      </c>
      <c r="L179" s="156">
        <v>0</v>
      </c>
    </row>
    <row r="180" spans="1:13" s="136" customFormat="1" ht="89.25">
      <c r="A180" s="129"/>
      <c r="B180" s="325" t="s">
        <v>666</v>
      </c>
      <c r="C180" s="327"/>
      <c r="D180" s="101" t="s">
        <v>17</v>
      </c>
      <c r="E180" s="101" t="s">
        <v>18</v>
      </c>
      <c r="F180" s="123" t="s">
        <v>462</v>
      </c>
      <c r="G180" s="101" t="s">
        <v>652</v>
      </c>
      <c r="H180" s="155">
        <f t="shared" ref="H180" si="37">SUM(I180:L180)</f>
        <v>914.5</v>
      </c>
      <c r="I180" s="156">
        <v>0</v>
      </c>
      <c r="J180" s="156">
        <v>914.5</v>
      </c>
      <c r="K180" s="311">
        <v>0</v>
      </c>
      <c r="L180" s="311">
        <v>0</v>
      </c>
    </row>
    <row r="181" spans="1:13" s="189" customFormat="1" ht="333.75" customHeight="1">
      <c r="A181" s="187"/>
      <c r="B181" s="259" t="s">
        <v>468</v>
      </c>
      <c r="C181" s="135"/>
      <c r="D181" s="101" t="s">
        <v>17</v>
      </c>
      <c r="E181" s="101" t="s">
        <v>18</v>
      </c>
      <c r="F181" s="123" t="s">
        <v>275</v>
      </c>
      <c r="G181" s="124"/>
      <c r="H181" s="155">
        <f>I181+J181+K181+L181</f>
        <v>0</v>
      </c>
      <c r="I181" s="156">
        <f t="shared" ref="I181:L182" si="38">I182</f>
        <v>0</v>
      </c>
      <c r="J181" s="156">
        <f>J182+J187</f>
        <v>0</v>
      </c>
      <c r="K181" s="156">
        <f t="shared" si="38"/>
        <v>0</v>
      </c>
      <c r="L181" s="156">
        <f t="shared" si="38"/>
        <v>0</v>
      </c>
    </row>
    <row r="182" spans="1:13" s="136" customFormat="1" ht="89.25">
      <c r="A182" s="134"/>
      <c r="B182" s="100" t="s">
        <v>55</v>
      </c>
      <c r="C182" s="135"/>
      <c r="D182" s="101" t="s">
        <v>17</v>
      </c>
      <c r="E182" s="101" t="s">
        <v>18</v>
      </c>
      <c r="F182" s="123" t="s">
        <v>275</v>
      </c>
      <c r="G182" s="101" t="s">
        <v>56</v>
      </c>
      <c r="H182" s="155">
        <f t="shared" ref="H182:H190" si="39">SUM(I182:L182)</f>
        <v>129.1</v>
      </c>
      <c r="I182" s="156">
        <f t="shared" si="38"/>
        <v>0</v>
      </c>
      <c r="J182" s="156">
        <f>J183</f>
        <v>129.1</v>
      </c>
      <c r="K182" s="156">
        <f t="shared" si="38"/>
        <v>0</v>
      </c>
      <c r="L182" s="156">
        <f t="shared" si="38"/>
        <v>0</v>
      </c>
    </row>
    <row r="183" spans="1:13" s="136" customFormat="1" ht="38.25">
      <c r="A183" s="134"/>
      <c r="B183" s="100" t="s">
        <v>104</v>
      </c>
      <c r="C183" s="135"/>
      <c r="D183" s="101" t="s">
        <v>17</v>
      </c>
      <c r="E183" s="101" t="s">
        <v>18</v>
      </c>
      <c r="F183" s="123" t="s">
        <v>275</v>
      </c>
      <c r="G183" s="101" t="s">
        <v>105</v>
      </c>
      <c r="H183" s="155">
        <f t="shared" si="39"/>
        <v>129.1</v>
      </c>
      <c r="I183" s="156">
        <f>I184+I185+I186</f>
        <v>0</v>
      </c>
      <c r="J183" s="156">
        <f t="shared" ref="J183:L183" si="40">J184+J185+J186</f>
        <v>129.1</v>
      </c>
      <c r="K183" s="156">
        <f t="shared" si="40"/>
        <v>0</v>
      </c>
      <c r="L183" s="156">
        <f t="shared" si="40"/>
        <v>0</v>
      </c>
    </row>
    <row r="184" spans="1:13" s="136" customFormat="1" ht="25.5">
      <c r="A184" s="134"/>
      <c r="B184" s="100" t="s">
        <v>214</v>
      </c>
      <c r="C184" s="135"/>
      <c r="D184" s="101" t="s">
        <v>17</v>
      </c>
      <c r="E184" s="101" t="s">
        <v>18</v>
      </c>
      <c r="F184" s="123" t="s">
        <v>275</v>
      </c>
      <c r="G184" s="101" t="s">
        <v>107</v>
      </c>
      <c r="H184" s="155">
        <f t="shared" si="39"/>
        <v>-151</v>
      </c>
      <c r="I184" s="156">
        <v>0</v>
      </c>
      <c r="J184" s="156">
        <f>-151</f>
        <v>-151</v>
      </c>
      <c r="K184" s="156">
        <v>0</v>
      </c>
      <c r="L184" s="156">
        <v>0</v>
      </c>
    </row>
    <row r="185" spans="1:13" s="136" customFormat="1" ht="51">
      <c r="A185" s="134"/>
      <c r="B185" s="100" t="s">
        <v>108</v>
      </c>
      <c r="C185" s="135"/>
      <c r="D185" s="101" t="s">
        <v>17</v>
      </c>
      <c r="E185" s="101" t="s">
        <v>18</v>
      </c>
      <c r="F185" s="123" t="s">
        <v>661</v>
      </c>
      <c r="G185" s="101" t="s">
        <v>109</v>
      </c>
      <c r="H185" s="155">
        <f>SUM(I185:L185)</f>
        <v>129.1</v>
      </c>
      <c r="I185" s="156">
        <v>0</v>
      </c>
      <c r="J185" s="156">
        <v>129.1</v>
      </c>
      <c r="K185" s="156">
        <v>0</v>
      </c>
      <c r="L185" s="156">
        <v>0</v>
      </c>
    </row>
    <row r="186" spans="1:13" s="136" customFormat="1" ht="89.25">
      <c r="A186" s="134"/>
      <c r="B186" s="325" t="s">
        <v>666</v>
      </c>
      <c r="C186" s="135"/>
      <c r="D186" s="101" t="s">
        <v>17</v>
      </c>
      <c r="E186" s="101" t="s">
        <v>18</v>
      </c>
      <c r="F186" s="123" t="s">
        <v>275</v>
      </c>
      <c r="G186" s="101" t="s">
        <v>652</v>
      </c>
      <c r="H186" s="155">
        <f>SUM(I186:L186)</f>
        <v>151</v>
      </c>
      <c r="I186" s="156">
        <v>0</v>
      </c>
      <c r="J186" s="156">
        <v>151</v>
      </c>
      <c r="K186" s="156">
        <v>0</v>
      </c>
      <c r="L186" s="156">
        <v>0</v>
      </c>
    </row>
    <row r="187" spans="1:13" s="136" customFormat="1" ht="38.25">
      <c r="A187" s="134"/>
      <c r="B187" s="100" t="s">
        <v>86</v>
      </c>
      <c r="C187" s="135"/>
      <c r="D187" s="101" t="s">
        <v>17</v>
      </c>
      <c r="E187" s="101" t="s">
        <v>18</v>
      </c>
      <c r="F187" s="123" t="s">
        <v>275</v>
      </c>
      <c r="G187" s="101" t="s">
        <v>57</v>
      </c>
      <c r="H187" s="155">
        <f t="shared" si="39"/>
        <v>-129.1</v>
      </c>
      <c r="I187" s="156">
        <f>I188</f>
        <v>0</v>
      </c>
      <c r="J187" s="156">
        <f>J188</f>
        <v>-129.1</v>
      </c>
      <c r="K187" s="156">
        <f>K188</f>
        <v>0</v>
      </c>
      <c r="L187" s="156">
        <f>L188</f>
        <v>0</v>
      </c>
    </row>
    <row r="188" spans="1:13" s="136" customFormat="1" ht="39.950000000000003" customHeight="1">
      <c r="A188" s="134"/>
      <c r="B188" s="100" t="s">
        <v>111</v>
      </c>
      <c r="C188" s="135"/>
      <c r="D188" s="101" t="s">
        <v>17</v>
      </c>
      <c r="E188" s="101" t="s">
        <v>18</v>
      </c>
      <c r="F188" s="123" t="s">
        <v>275</v>
      </c>
      <c r="G188" s="101" t="s">
        <v>59</v>
      </c>
      <c r="H188" s="155">
        <f t="shared" si="39"/>
        <v>-129.1</v>
      </c>
      <c r="I188" s="156">
        <f>I189+I190</f>
        <v>0</v>
      </c>
      <c r="J188" s="156">
        <f>J189+J190</f>
        <v>-129.1</v>
      </c>
      <c r="K188" s="156">
        <f>K189+K190</f>
        <v>0</v>
      </c>
      <c r="L188" s="156">
        <f>L189+L190</f>
        <v>0</v>
      </c>
    </row>
    <row r="189" spans="1:13" s="136" customFormat="1" ht="39.950000000000003" hidden="1" customHeight="1">
      <c r="A189" s="134"/>
      <c r="B189" s="100" t="s">
        <v>63</v>
      </c>
      <c r="C189" s="135"/>
      <c r="D189" s="101" t="s">
        <v>17</v>
      </c>
      <c r="E189" s="101" t="s">
        <v>18</v>
      </c>
      <c r="F189" s="123" t="s">
        <v>275</v>
      </c>
      <c r="G189" s="101" t="s">
        <v>62</v>
      </c>
      <c r="H189" s="155">
        <f t="shared" si="39"/>
        <v>0</v>
      </c>
      <c r="I189" s="156">
        <v>0</v>
      </c>
      <c r="J189" s="156">
        <v>0</v>
      </c>
      <c r="K189" s="156">
        <v>0</v>
      </c>
      <c r="L189" s="156">
        <v>0</v>
      </c>
    </row>
    <row r="190" spans="1:13" s="136" customFormat="1" ht="39.950000000000003" customHeight="1">
      <c r="A190" s="134"/>
      <c r="B190" s="100" t="s">
        <v>260</v>
      </c>
      <c r="C190" s="135"/>
      <c r="D190" s="101" t="s">
        <v>17</v>
      </c>
      <c r="E190" s="101" t="s">
        <v>18</v>
      </c>
      <c r="F190" s="123" t="s">
        <v>275</v>
      </c>
      <c r="G190" s="101" t="s">
        <v>61</v>
      </c>
      <c r="H190" s="155">
        <f t="shared" si="39"/>
        <v>-129.1</v>
      </c>
      <c r="I190" s="156">
        <v>0</v>
      </c>
      <c r="J190" s="156">
        <f>-129.1</f>
        <v>-129.1</v>
      </c>
      <c r="K190" s="156">
        <v>0</v>
      </c>
      <c r="L190" s="156">
        <v>0</v>
      </c>
    </row>
    <row r="191" spans="1:13" s="189" customFormat="1" ht="51.75" customHeight="1">
      <c r="A191" s="187"/>
      <c r="B191" s="188" t="s">
        <v>276</v>
      </c>
      <c r="C191" s="135"/>
      <c r="D191" s="124" t="s">
        <v>17</v>
      </c>
      <c r="E191" s="124" t="s">
        <v>21</v>
      </c>
      <c r="F191" s="124"/>
      <c r="G191" s="124"/>
      <c r="H191" s="155">
        <f>I191+J191+K191+L191</f>
        <v>107</v>
      </c>
      <c r="I191" s="155">
        <f>I192</f>
        <v>107</v>
      </c>
      <c r="J191" s="155">
        <f>J192</f>
        <v>0</v>
      </c>
      <c r="K191" s="155">
        <f>K192</f>
        <v>0</v>
      </c>
      <c r="L191" s="155">
        <f>L192</f>
        <v>0</v>
      </c>
    </row>
    <row r="192" spans="1:13" s="137" customFormat="1" ht="81.75" customHeight="1">
      <c r="A192" s="134"/>
      <c r="B192" s="100" t="s">
        <v>93</v>
      </c>
      <c r="C192" s="260"/>
      <c r="D192" s="101" t="s">
        <v>17</v>
      </c>
      <c r="E192" s="101" t="s">
        <v>21</v>
      </c>
      <c r="F192" s="101" t="s">
        <v>277</v>
      </c>
      <c r="G192" s="101"/>
      <c r="H192" s="155">
        <f>I192+J192+K192+L192</f>
        <v>107</v>
      </c>
      <c r="I192" s="156">
        <f>I193</f>
        <v>107</v>
      </c>
      <c r="J192" s="156">
        <f>J193+J208</f>
        <v>0</v>
      </c>
      <c r="K192" s="156">
        <f>K193+K208</f>
        <v>0</v>
      </c>
      <c r="L192" s="156">
        <f>L193+L208</f>
        <v>0</v>
      </c>
      <c r="M192" s="261"/>
    </row>
    <row r="193" spans="1:12" s="136" customFormat="1" ht="63.75">
      <c r="A193" s="134"/>
      <c r="B193" s="100" t="s">
        <v>278</v>
      </c>
      <c r="C193" s="257"/>
      <c r="D193" s="101" t="s">
        <v>17</v>
      </c>
      <c r="E193" s="101" t="s">
        <v>21</v>
      </c>
      <c r="F193" s="101" t="s">
        <v>279</v>
      </c>
      <c r="G193" s="101"/>
      <c r="H193" s="155">
        <f>I193+J193+K193+L193</f>
        <v>107</v>
      </c>
      <c r="I193" s="156">
        <f>I194+I208</f>
        <v>107</v>
      </c>
      <c r="J193" s="156">
        <f>J194+J200+J204</f>
        <v>0</v>
      </c>
      <c r="K193" s="156">
        <f>K194+K200+K204</f>
        <v>0</v>
      </c>
      <c r="L193" s="156">
        <f>L194+L200+L204</f>
        <v>0</v>
      </c>
    </row>
    <row r="194" spans="1:12" s="136" customFormat="1" ht="38.25">
      <c r="A194" s="134"/>
      <c r="B194" s="100" t="s">
        <v>200</v>
      </c>
      <c r="C194" s="257"/>
      <c r="D194" s="101" t="s">
        <v>17</v>
      </c>
      <c r="E194" s="101" t="s">
        <v>21</v>
      </c>
      <c r="F194" s="101" t="s">
        <v>280</v>
      </c>
      <c r="G194" s="101"/>
      <c r="H194" s="155">
        <f>SUM(I194:L194)</f>
        <v>107</v>
      </c>
      <c r="I194" s="156">
        <f>I195+I200+I204</f>
        <v>107</v>
      </c>
      <c r="J194" s="156">
        <f>J195+J200+J204</f>
        <v>0</v>
      </c>
      <c r="K194" s="156">
        <f>K195+K200+K204</f>
        <v>0</v>
      </c>
      <c r="L194" s="156">
        <f>L195+L200+L204</f>
        <v>0</v>
      </c>
    </row>
    <row r="195" spans="1:12" s="136" customFormat="1" ht="89.25">
      <c r="A195" s="134"/>
      <c r="B195" s="100" t="s">
        <v>55</v>
      </c>
      <c r="C195" s="257"/>
      <c r="D195" s="101" t="s">
        <v>17</v>
      </c>
      <c r="E195" s="101" t="s">
        <v>21</v>
      </c>
      <c r="F195" s="101" t="s">
        <v>280</v>
      </c>
      <c r="G195" s="101" t="s">
        <v>56</v>
      </c>
      <c r="H195" s="155">
        <f>SUM(I195:L195)</f>
        <v>0</v>
      </c>
      <c r="I195" s="156">
        <f>I196</f>
        <v>0</v>
      </c>
      <c r="J195" s="156">
        <f>J196</f>
        <v>0</v>
      </c>
      <c r="K195" s="156">
        <f>K196</f>
        <v>0</v>
      </c>
      <c r="L195" s="156">
        <f>L196</f>
        <v>0</v>
      </c>
    </row>
    <row r="196" spans="1:12" s="136" customFormat="1" ht="25.5">
      <c r="A196" s="134"/>
      <c r="B196" s="100" t="s">
        <v>67</v>
      </c>
      <c r="C196" s="257"/>
      <c r="D196" s="101" t="s">
        <v>17</v>
      </c>
      <c r="E196" s="101" t="s">
        <v>21</v>
      </c>
      <c r="F196" s="101" t="s">
        <v>280</v>
      </c>
      <c r="G196" s="101" t="s">
        <v>68</v>
      </c>
      <c r="H196" s="155">
        <f t="shared" ref="H196:H207" si="41">SUM(I196:L196)</f>
        <v>0</v>
      </c>
      <c r="I196" s="156">
        <f>I197+I198+I199</f>
        <v>0</v>
      </c>
      <c r="J196" s="156">
        <f>J197+J198</f>
        <v>0</v>
      </c>
      <c r="K196" s="156">
        <f>K197+K198</f>
        <v>0</v>
      </c>
      <c r="L196" s="156">
        <f>L197+L198</f>
        <v>0</v>
      </c>
    </row>
    <row r="197" spans="1:12" s="136" customFormat="1" ht="25.5">
      <c r="A197" s="134"/>
      <c r="B197" s="100" t="s">
        <v>255</v>
      </c>
      <c r="C197" s="257"/>
      <c r="D197" s="101" t="s">
        <v>17</v>
      </c>
      <c r="E197" s="101" t="s">
        <v>21</v>
      </c>
      <c r="F197" s="101" t="s">
        <v>280</v>
      </c>
      <c r="G197" s="101" t="s">
        <v>69</v>
      </c>
      <c r="H197" s="155">
        <f t="shared" si="41"/>
        <v>-4380.7</v>
      </c>
      <c r="I197" s="156">
        <f>-4380.7</f>
        <v>-4380.7</v>
      </c>
      <c r="J197" s="311">
        <v>0</v>
      </c>
      <c r="K197" s="311">
        <v>0</v>
      </c>
      <c r="L197" s="311">
        <v>0</v>
      </c>
    </row>
    <row r="198" spans="1:12" s="136" customFormat="1" ht="38.25">
      <c r="A198" s="134"/>
      <c r="B198" s="100" t="s">
        <v>89</v>
      </c>
      <c r="C198" s="257"/>
      <c r="D198" s="101" t="s">
        <v>17</v>
      </c>
      <c r="E198" s="101" t="s">
        <v>21</v>
      </c>
      <c r="F198" s="101" t="s">
        <v>280</v>
      </c>
      <c r="G198" s="101" t="s">
        <v>70</v>
      </c>
      <c r="H198" s="155">
        <f t="shared" si="41"/>
        <v>0</v>
      </c>
      <c r="I198" s="156">
        <v>0</v>
      </c>
      <c r="J198" s="311">
        <v>0</v>
      </c>
      <c r="K198" s="311">
        <v>0</v>
      </c>
      <c r="L198" s="311">
        <v>0</v>
      </c>
    </row>
    <row r="199" spans="1:12" s="136" customFormat="1" ht="76.5">
      <c r="A199" s="134"/>
      <c r="B199" s="100" t="s">
        <v>667</v>
      </c>
      <c r="C199" s="257"/>
      <c r="D199" s="101" t="s">
        <v>17</v>
      </c>
      <c r="E199" s="101" t="s">
        <v>21</v>
      </c>
      <c r="F199" s="101" t="s">
        <v>280</v>
      </c>
      <c r="G199" s="101" t="s">
        <v>668</v>
      </c>
      <c r="H199" s="155">
        <f>SUM(I199:L199)</f>
        <v>4380.7</v>
      </c>
      <c r="I199" s="156">
        <v>4380.7</v>
      </c>
      <c r="J199" s="311">
        <v>0</v>
      </c>
      <c r="K199" s="311">
        <v>0</v>
      </c>
      <c r="L199" s="311">
        <v>0</v>
      </c>
    </row>
    <row r="200" spans="1:12" s="136" customFormat="1" ht="38.25">
      <c r="A200" s="134"/>
      <c r="B200" s="100" t="s">
        <v>86</v>
      </c>
      <c r="C200" s="257"/>
      <c r="D200" s="101" t="s">
        <v>17</v>
      </c>
      <c r="E200" s="101" t="s">
        <v>21</v>
      </c>
      <c r="F200" s="101" t="s">
        <v>280</v>
      </c>
      <c r="G200" s="101" t="s">
        <v>57</v>
      </c>
      <c r="H200" s="155">
        <f t="shared" si="41"/>
        <v>107</v>
      </c>
      <c r="I200" s="156">
        <f>I201</f>
        <v>107</v>
      </c>
      <c r="J200" s="156">
        <f>J201</f>
        <v>0</v>
      </c>
      <c r="K200" s="156">
        <f>K201</f>
        <v>0</v>
      </c>
      <c r="L200" s="156">
        <f>L201</f>
        <v>0</v>
      </c>
    </row>
    <row r="201" spans="1:12" s="136" customFormat="1" ht="38.25">
      <c r="A201" s="134"/>
      <c r="B201" s="100" t="s">
        <v>111</v>
      </c>
      <c r="C201" s="257"/>
      <c r="D201" s="101" t="s">
        <v>17</v>
      </c>
      <c r="E201" s="101" t="s">
        <v>21</v>
      </c>
      <c r="F201" s="101" t="s">
        <v>280</v>
      </c>
      <c r="G201" s="101" t="s">
        <v>59</v>
      </c>
      <c r="H201" s="155">
        <f t="shared" si="41"/>
        <v>107</v>
      </c>
      <c r="I201" s="156">
        <f>I203+I202</f>
        <v>107</v>
      </c>
      <c r="J201" s="156">
        <f>J203</f>
        <v>0</v>
      </c>
      <c r="K201" s="156">
        <f>K203</f>
        <v>0</v>
      </c>
      <c r="L201" s="156">
        <f>L203</f>
        <v>0</v>
      </c>
    </row>
    <row r="202" spans="1:12" s="136" customFormat="1" ht="38.25">
      <c r="A202" s="134"/>
      <c r="B202" s="100" t="s">
        <v>63</v>
      </c>
      <c r="C202" s="257"/>
      <c r="D202" s="101" t="s">
        <v>17</v>
      </c>
      <c r="E202" s="101" t="s">
        <v>21</v>
      </c>
      <c r="F202" s="101" t="s">
        <v>280</v>
      </c>
      <c r="G202" s="101" t="s">
        <v>62</v>
      </c>
      <c r="H202" s="155">
        <f t="shared" si="41"/>
        <v>107</v>
      </c>
      <c r="I202" s="156">
        <v>107</v>
      </c>
      <c r="J202" s="311">
        <v>0</v>
      </c>
      <c r="K202" s="311">
        <v>0</v>
      </c>
      <c r="L202" s="311">
        <v>0</v>
      </c>
    </row>
    <row r="203" spans="1:12" s="136" customFormat="1" ht="51">
      <c r="A203" s="134"/>
      <c r="B203" s="100" t="s">
        <v>260</v>
      </c>
      <c r="C203" s="257"/>
      <c r="D203" s="101" t="s">
        <v>17</v>
      </c>
      <c r="E203" s="101" t="s">
        <v>21</v>
      </c>
      <c r="F203" s="101" t="s">
        <v>280</v>
      </c>
      <c r="G203" s="101" t="s">
        <v>61</v>
      </c>
      <c r="H203" s="155">
        <f t="shared" si="41"/>
        <v>0</v>
      </c>
      <c r="I203" s="156"/>
      <c r="J203" s="311">
        <v>0</v>
      </c>
      <c r="K203" s="311">
        <v>0</v>
      </c>
      <c r="L203" s="311">
        <v>0</v>
      </c>
    </row>
    <row r="204" spans="1:12" s="136" customFormat="1">
      <c r="A204" s="134"/>
      <c r="B204" s="191" t="s">
        <v>71</v>
      </c>
      <c r="C204" s="257"/>
      <c r="D204" s="101" t="s">
        <v>17</v>
      </c>
      <c r="E204" s="101" t="s">
        <v>21</v>
      </c>
      <c r="F204" s="101" t="s">
        <v>280</v>
      </c>
      <c r="G204" s="101" t="s">
        <v>72</v>
      </c>
      <c r="H204" s="155">
        <f t="shared" si="41"/>
        <v>0</v>
      </c>
      <c r="I204" s="156">
        <f>I205</f>
        <v>0</v>
      </c>
      <c r="J204" s="156">
        <f>J205</f>
        <v>0</v>
      </c>
      <c r="K204" s="156">
        <f>K205</f>
        <v>0</v>
      </c>
      <c r="L204" s="156">
        <f>L205</f>
        <v>0</v>
      </c>
    </row>
    <row r="205" spans="1:12" s="136" customFormat="1" ht="25.5">
      <c r="A205" s="134"/>
      <c r="B205" s="191" t="s">
        <v>73</v>
      </c>
      <c r="C205" s="257"/>
      <c r="D205" s="101" t="s">
        <v>17</v>
      </c>
      <c r="E205" s="101" t="s">
        <v>21</v>
      </c>
      <c r="F205" s="101" t="s">
        <v>280</v>
      </c>
      <c r="G205" s="101" t="s">
        <v>74</v>
      </c>
      <c r="H205" s="155">
        <f t="shared" si="41"/>
        <v>0</v>
      </c>
      <c r="I205" s="156">
        <f>I206+I207</f>
        <v>0</v>
      </c>
      <c r="J205" s="156">
        <f>J207</f>
        <v>0</v>
      </c>
      <c r="K205" s="156">
        <f>K207</f>
        <v>0</v>
      </c>
      <c r="L205" s="156">
        <f>L207</f>
        <v>0</v>
      </c>
    </row>
    <row r="206" spans="1:12" s="136" customFormat="1" ht="25.5">
      <c r="A206" s="134"/>
      <c r="B206" s="191" t="s">
        <v>294</v>
      </c>
      <c r="C206" s="257"/>
      <c r="D206" s="101" t="s">
        <v>17</v>
      </c>
      <c r="E206" s="101" t="s">
        <v>21</v>
      </c>
      <c r="F206" s="101" t="s">
        <v>280</v>
      </c>
      <c r="G206" s="101" t="s">
        <v>295</v>
      </c>
      <c r="H206" s="155">
        <f t="shared" si="41"/>
        <v>0</v>
      </c>
      <c r="I206" s="156">
        <v>0</v>
      </c>
      <c r="J206" s="156"/>
      <c r="K206" s="156"/>
      <c r="L206" s="156"/>
    </row>
    <row r="207" spans="1:12" s="136" customFormat="1">
      <c r="A207" s="134"/>
      <c r="B207" s="191" t="s">
        <v>261</v>
      </c>
      <c r="C207" s="257"/>
      <c r="D207" s="101" t="s">
        <v>17</v>
      </c>
      <c r="E207" s="101" t="s">
        <v>21</v>
      </c>
      <c r="F207" s="101" t="s">
        <v>280</v>
      </c>
      <c r="G207" s="101" t="s">
        <v>76</v>
      </c>
      <c r="H207" s="155">
        <f t="shared" si="41"/>
        <v>0</v>
      </c>
      <c r="I207" s="156">
        <v>0</v>
      </c>
      <c r="J207" s="311">
        <v>0</v>
      </c>
      <c r="K207" s="311">
        <v>0</v>
      </c>
      <c r="L207" s="311">
        <v>0</v>
      </c>
    </row>
    <row r="208" spans="1:12" s="136" customFormat="1" ht="34.5" hidden="1" customHeight="1">
      <c r="A208" s="134"/>
      <c r="B208" s="100" t="s">
        <v>539</v>
      </c>
      <c r="C208" s="257"/>
      <c r="D208" s="101" t="s">
        <v>17</v>
      </c>
      <c r="E208" s="101" t="s">
        <v>21</v>
      </c>
      <c r="F208" s="101" t="s">
        <v>554</v>
      </c>
      <c r="G208" s="101"/>
      <c r="H208" s="155">
        <f>SUM(I208:L208)</f>
        <v>0</v>
      </c>
      <c r="I208" s="156">
        <f t="shared" ref="I208:L210" si="42">I209</f>
        <v>0</v>
      </c>
      <c r="J208" s="156">
        <f t="shared" si="42"/>
        <v>0</v>
      </c>
      <c r="K208" s="156">
        <f t="shared" si="42"/>
        <v>0</v>
      </c>
      <c r="L208" s="156">
        <f t="shared" si="42"/>
        <v>0</v>
      </c>
    </row>
    <row r="209" spans="1:12" s="136" customFormat="1" ht="38.25" hidden="1">
      <c r="A209" s="134"/>
      <c r="B209" s="100" t="s">
        <v>86</v>
      </c>
      <c r="C209" s="257"/>
      <c r="D209" s="101" t="s">
        <v>17</v>
      </c>
      <c r="E209" s="101" t="s">
        <v>21</v>
      </c>
      <c r="F209" s="101" t="s">
        <v>554</v>
      </c>
      <c r="G209" s="101" t="s">
        <v>57</v>
      </c>
      <c r="H209" s="155">
        <f>SUM(I209:L209)</f>
        <v>0</v>
      </c>
      <c r="I209" s="156">
        <f t="shared" si="42"/>
        <v>0</v>
      </c>
      <c r="J209" s="156">
        <f t="shared" si="42"/>
        <v>0</v>
      </c>
      <c r="K209" s="156">
        <f t="shared" si="42"/>
        <v>0</v>
      </c>
      <c r="L209" s="156">
        <f t="shared" si="42"/>
        <v>0</v>
      </c>
    </row>
    <row r="210" spans="1:12" s="136" customFormat="1" ht="38.25" hidden="1">
      <c r="A210" s="134"/>
      <c r="B210" s="100" t="s">
        <v>111</v>
      </c>
      <c r="C210" s="257"/>
      <c r="D210" s="101" t="s">
        <v>17</v>
      </c>
      <c r="E210" s="101" t="s">
        <v>21</v>
      </c>
      <c r="F210" s="101" t="s">
        <v>554</v>
      </c>
      <c r="G210" s="101" t="s">
        <v>59</v>
      </c>
      <c r="H210" s="155">
        <f>SUM(I210:L210)</f>
        <v>0</v>
      </c>
      <c r="I210" s="156">
        <f t="shared" si="42"/>
        <v>0</v>
      </c>
      <c r="J210" s="156">
        <f t="shared" si="42"/>
        <v>0</v>
      </c>
      <c r="K210" s="156">
        <f t="shared" si="42"/>
        <v>0</v>
      </c>
      <c r="L210" s="156">
        <f t="shared" si="42"/>
        <v>0</v>
      </c>
    </row>
    <row r="211" spans="1:12" s="136" customFormat="1" ht="51" hidden="1">
      <c r="A211" s="134"/>
      <c r="B211" s="100" t="s">
        <v>260</v>
      </c>
      <c r="C211" s="257"/>
      <c r="D211" s="101" t="s">
        <v>17</v>
      </c>
      <c r="E211" s="101" t="s">
        <v>21</v>
      </c>
      <c r="F211" s="101" t="s">
        <v>554</v>
      </c>
      <c r="G211" s="101" t="s">
        <v>61</v>
      </c>
      <c r="H211" s="155">
        <f>SUM(I211:L211)</f>
        <v>0</v>
      </c>
      <c r="I211" s="156"/>
      <c r="J211" s="311">
        <v>0</v>
      </c>
      <c r="K211" s="311">
        <v>0</v>
      </c>
      <c r="L211" s="311">
        <v>0</v>
      </c>
    </row>
    <row r="212" spans="1:12" s="189" customFormat="1" ht="38.25" hidden="1">
      <c r="A212" s="187"/>
      <c r="B212" s="188" t="s">
        <v>45</v>
      </c>
      <c r="C212" s="135"/>
      <c r="D212" s="124" t="s">
        <v>17</v>
      </c>
      <c r="E212" s="124" t="s">
        <v>39</v>
      </c>
      <c r="F212" s="124"/>
      <c r="G212" s="124"/>
      <c r="H212" s="155">
        <f>I212+J212+K212+L212</f>
        <v>0</v>
      </c>
      <c r="I212" s="155">
        <f>I213+I252</f>
        <v>0</v>
      </c>
      <c r="J212" s="155">
        <f>J213+J252</f>
        <v>0</v>
      </c>
      <c r="K212" s="155">
        <f>K213+K252</f>
        <v>0</v>
      </c>
      <c r="L212" s="155">
        <f>L213+L252</f>
        <v>0</v>
      </c>
    </row>
    <row r="213" spans="1:12" s="136" customFormat="1" ht="51" hidden="1">
      <c r="A213" s="134"/>
      <c r="B213" s="100" t="s">
        <v>127</v>
      </c>
      <c r="C213" s="260"/>
      <c r="D213" s="101" t="s">
        <v>17</v>
      </c>
      <c r="E213" s="101" t="s">
        <v>39</v>
      </c>
      <c r="F213" s="101" t="s">
        <v>264</v>
      </c>
      <c r="G213" s="101"/>
      <c r="H213" s="155">
        <f t="shared" ref="H213:H234" si="43">SUM(I213:L213)</f>
        <v>0</v>
      </c>
      <c r="I213" s="156">
        <f>I214+I238+I245</f>
        <v>0</v>
      </c>
      <c r="J213" s="156">
        <f>J214+J238+J245</f>
        <v>0</v>
      </c>
      <c r="K213" s="156">
        <f>K214+K238+K245</f>
        <v>0</v>
      </c>
      <c r="L213" s="156">
        <f>L214+L238+L245</f>
        <v>0</v>
      </c>
    </row>
    <row r="214" spans="1:12" s="136" customFormat="1" ht="25.5" hidden="1">
      <c r="A214" s="134"/>
      <c r="B214" s="100" t="s">
        <v>265</v>
      </c>
      <c r="C214" s="260"/>
      <c r="D214" s="101" t="s">
        <v>17</v>
      </c>
      <c r="E214" s="101" t="s">
        <v>39</v>
      </c>
      <c r="F214" s="101" t="s">
        <v>266</v>
      </c>
      <c r="G214" s="101"/>
      <c r="H214" s="155">
        <f t="shared" si="43"/>
        <v>0</v>
      </c>
      <c r="I214" s="156">
        <f>I215+I219+I223+I227+I231</f>
        <v>0</v>
      </c>
      <c r="J214" s="156">
        <f>J215+J219+J223+J227+J231</f>
        <v>0</v>
      </c>
      <c r="K214" s="156">
        <f>K215+K219+K223+K227+K231</f>
        <v>0</v>
      </c>
      <c r="L214" s="156">
        <f>L215+L219+L223+L227+L231</f>
        <v>0</v>
      </c>
    </row>
    <row r="215" spans="1:12" s="136" customFormat="1" ht="204" hidden="1">
      <c r="A215" s="134"/>
      <c r="B215" s="259" t="s">
        <v>469</v>
      </c>
      <c r="C215" s="135"/>
      <c r="D215" s="101" t="s">
        <v>17</v>
      </c>
      <c r="E215" s="101" t="s">
        <v>39</v>
      </c>
      <c r="F215" s="101" t="s">
        <v>281</v>
      </c>
      <c r="G215" s="101"/>
      <c r="H215" s="155">
        <f t="shared" si="43"/>
        <v>0</v>
      </c>
      <c r="I215" s="156">
        <f t="shared" ref="I215:L217" si="44">I216</f>
        <v>0</v>
      </c>
      <c r="J215" s="156">
        <f t="shared" si="44"/>
        <v>0</v>
      </c>
      <c r="K215" s="156">
        <f t="shared" si="44"/>
        <v>0</v>
      </c>
      <c r="L215" s="156">
        <f t="shared" si="44"/>
        <v>0</v>
      </c>
    </row>
    <row r="216" spans="1:12" s="136" customFormat="1" ht="89.25" hidden="1">
      <c r="A216" s="134"/>
      <c r="B216" s="100" t="s">
        <v>55</v>
      </c>
      <c r="C216" s="257"/>
      <c r="D216" s="101" t="s">
        <v>17</v>
      </c>
      <c r="E216" s="101" t="s">
        <v>39</v>
      </c>
      <c r="F216" s="101" t="s">
        <v>281</v>
      </c>
      <c r="G216" s="101" t="s">
        <v>56</v>
      </c>
      <c r="H216" s="155">
        <f t="shared" si="43"/>
        <v>0</v>
      </c>
      <c r="I216" s="156">
        <f t="shared" si="44"/>
        <v>0</v>
      </c>
      <c r="J216" s="156">
        <f t="shared" si="44"/>
        <v>0</v>
      </c>
      <c r="K216" s="156">
        <f t="shared" si="44"/>
        <v>0</v>
      </c>
      <c r="L216" s="156">
        <f t="shared" si="44"/>
        <v>0</v>
      </c>
    </row>
    <row r="217" spans="1:12" s="136" customFormat="1" ht="38.25" hidden="1">
      <c r="A217" s="134"/>
      <c r="B217" s="100" t="s">
        <v>104</v>
      </c>
      <c r="C217" s="257"/>
      <c r="D217" s="101" t="s">
        <v>17</v>
      </c>
      <c r="E217" s="101" t="s">
        <v>39</v>
      </c>
      <c r="F217" s="101" t="s">
        <v>281</v>
      </c>
      <c r="G217" s="101" t="s">
        <v>105</v>
      </c>
      <c r="H217" s="155">
        <f t="shared" si="43"/>
        <v>0</v>
      </c>
      <c r="I217" s="156">
        <f t="shared" si="44"/>
        <v>0</v>
      </c>
      <c r="J217" s="156">
        <f t="shared" si="44"/>
        <v>0</v>
      </c>
      <c r="K217" s="156">
        <f t="shared" si="44"/>
        <v>0</v>
      </c>
      <c r="L217" s="156">
        <f t="shared" si="44"/>
        <v>0</v>
      </c>
    </row>
    <row r="218" spans="1:12" s="136" customFormat="1" ht="76.5" hidden="1">
      <c r="A218" s="134"/>
      <c r="B218" s="100" t="s">
        <v>208</v>
      </c>
      <c r="C218" s="257"/>
      <c r="D218" s="101" t="s">
        <v>17</v>
      </c>
      <c r="E218" s="101" t="s">
        <v>39</v>
      </c>
      <c r="F218" s="101" t="s">
        <v>281</v>
      </c>
      <c r="G218" s="101" t="s">
        <v>209</v>
      </c>
      <c r="H218" s="155">
        <f t="shared" si="43"/>
        <v>0</v>
      </c>
      <c r="I218" s="156">
        <v>0</v>
      </c>
      <c r="J218" s="311">
        <v>0</v>
      </c>
      <c r="K218" s="311">
        <v>0</v>
      </c>
      <c r="L218" s="311">
        <v>0</v>
      </c>
    </row>
    <row r="219" spans="1:12" s="136" customFormat="1" ht="229.5" hidden="1">
      <c r="A219" s="134"/>
      <c r="B219" s="259" t="s">
        <v>470</v>
      </c>
      <c r="C219" s="257"/>
      <c r="D219" s="101" t="s">
        <v>17</v>
      </c>
      <c r="E219" s="101" t="s">
        <v>39</v>
      </c>
      <c r="F219" s="101" t="s">
        <v>282</v>
      </c>
      <c r="G219" s="101"/>
      <c r="H219" s="155">
        <f t="shared" si="43"/>
        <v>0</v>
      </c>
      <c r="I219" s="156">
        <f t="shared" ref="I219:K221" si="45">I220</f>
        <v>0</v>
      </c>
      <c r="J219" s="156">
        <f t="shared" si="45"/>
        <v>0</v>
      </c>
      <c r="K219" s="156">
        <f t="shared" si="45"/>
        <v>0</v>
      </c>
      <c r="L219" s="156">
        <f>L220+L223</f>
        <v>0</v>
      </c>
    </row>
    <row r="220" spans="1:12" s="136" customFormat="1" ht="89.25" hidden="1">
      <c r="A220" s="134"/>
      <c r="B220" s="100" t="s">
        <v>55</v>
      </c>
      <c r="C220" s="257"/>
      <c r="D220" s="101" t="s">
        <v>17</v>
      </c>
      <c r="E220" s="101" t="s">
        <v>39</v>
      </c>
      <c r="F220" s="101" t="s">
        <v>282</v>
      </c>
      <c r="G220" s="101" t="s">
        <v>56</v>
      </c>
      <c r="H220" s="155">
        <f t="shared" si="43"/>
        <v>0</v>
      </c>
      <c r="I220" s="156">
        <f t="shared" si="45"/>
        <v>0</v>
      </c>
      <c r="J220" s="156">
        <f t="shared" si="45"/>
        <v>0</v>
      </c>
      <c r="K220" s="156">
        <f t="shared" si="45"/>
        <v>0</v>
      </c>
      <c r="L220" s="156">
        <f>L221</f>
        <v>0</v>
      </c>
    </row>
    <row r="221" spans="1:12" s="136" customFormat="1" ht="38.25" hidden="1">
      <c r="A221" s="134"/>
      <c r="B221" s="100" t="s">
        <v>104</v>
      </c>
      <c r="C221" s="257"/>
      <c r="D221" s="101" t="s">
        <v>17</v>
      </c>
      <c r="E221" s="101" t="s">
        <v>39</v>
      </c>
      <c r="F221" s="101" t="s">
        <v>282</v>
      </c>
      <c r="G221" s="101" t="s">
        <v>105</v>
      </c>
      <c r="H221" s="155">
        <f t="shared" si="43"/>
        <v>0</v>
      </c>
      <c r="I221" s="156">
        <f t="shared" si="45"/>
        <v>0</v>
      </c>
      <c r="J221" s="156">
        <f t="shared" si="45"/>
        <v>0</v>
      </c>
      <c r="K221" s="156">
        <f t="shared" si="45"/>
        <v>0</v>
      </c>
      <c r="L221" s="156">
        <f>L222</f>
        <v>0</v>
      </c>
    </row>
    <row r="222" spans="1:12" s="136" customFormat="1" ht="76.5" hidden="1">
      <c r="A222" s="134"/>
      <c r="B222" s="100" t="s">
        <v>208</v>
      </c>
      <c r="C222" s="257"/>
      <c r="D222" s="101" t="s">
        <v>17</v>
      </c>
      <c r="E222" s="101" t="s">
        <v>39</v>
      </c>
      <c r="F222" s="101" t="s">
        <v>282</v>
      </c>
      <c r="G222" s="101" t="s">
        <v>209</v>
      </c>
      <c r="H222" s="155">
        <f t="shared" si="43"/>
        <v>0</v>
      </c>
      <c r="I222" s="156">
        <v>0</v>
      </c>
      <c r="J222" s="311">
        <v>0</v>
      </c>
      <c r="K222" s="311">
        <v>0</v>
      </c>
      <c r="L222" s="311">
        <v>0</v>
      </c>
    </row>
    <row r="223" spans="1:12" s="136" customFormat="1" ht="293.25" hidden="1">
      <c r="A223" s="134"/>
      <c r="B223" s="100" t="s">
        <v>471</v>
      </c>
      <c r="C223" s="257"/>
      <c r="D223" s="101" t="s">
        <v>17</v>
      </c>
      <c r="E223" s="101" t="s">
        <v>39</v>
      </c>
      <c r="F223" s="101" t="s">
        <v>283</v>
      </c>
      <c r="G223" s="101"/>
      <c r="H223" s="155">
        <f t="shared" si="43"/>
        <v>0</v>
      </c>
      <c r="I223" s="156">
        <f t="shared" ref="I223:L225" si="46">I224</f>
        <v>0</v>
      </c>
      <c r="J223" s="156">
        <f t="shared" si="46"/>
        <v>0</v>
      </c>
      <c r="K223" s="156">
        <f t="shared" si="46"/>
        <v>0</v>
      </c>
      <c r="L223" s="156">
        <f t="shared" si="46"/>
        <v>0</v>
      </c>
    </row>
    <row r="224" spans="1:12" s="136" customFormat="1" ht="38.25" hidden="1">
      <c r="A224" s="134"/>
      <c r="B224" s="100" t="s">
        <v>86</v>
      </c>
      <c r="C224" s="257"/>
      <c r="D224" s="101" t="s">
        <v>17</v>
      </c>
      <c r="E224" s="101" t="s">
        <v>39</v>
      </c>
      <c r="F224" s="101" t="s">
        <v>283</v>
      </c>
      <c r="G224" s="101" t="s">
        <v>57</v>
      </c>
      <c r="H224" s="155">
        <f t="shared" si="43"/>
        <v>0</v>
      </c>
      <c r="I224" s="156">
        <f t="shared" si="46"/>
        <v>0</v>
      </c>
      <c r="J224" s="156">
        <f t="shared" si="46"/>
        <v>0</v>
      </c>
      <c r="K224" s="156">
        <f t="shared" si="46"/>
        <v>0</v>
      </c>
      <c r="L224" s="156">
        <f t="shared" si="46"/>
        <v>0</v>
      </c>
    </row>
    <row r="225" spans="1:12" s="136" customFormat="1" ht="38.25" hidden="1">
      <c r="A225" s="134"/>
      <c r="B225" s="100" t="s">
        <v>111</v>
      </c>
      <c r="C225" s="257"/>
      <c r="D225" s="101" t="s">
        <v>17</v>
      </c>
      <c r="E225" s="101" t="s">
        <v>39</v>
      </c>
      <c r="F225" s="101" t="s">
        <v>283</v>
      </c>
      <c r="G225" s="101" t="s">
        <v>59</v>
      </c>
      <c r="H225" s="155">
        <f t="shared" si="43"/>
        <v>0</v>
      </c>
      <c r="I225" s="156">
        <f t="shared" si="46"/>
        <v>0</v>
      </c>
      <c r="J225" s="156">
        <f t="shared" si="46"/>
        <v>0</v>
      </c>
      <c r="K225" s="156">
        <f t="shared" si="46"/>
        <v>0</v>
      </c>
      <c r="L225" s="156">
        <f t="shared" si="46"/>
        <v>0</v>
      </c>
    </row>
    <row r="226" spans="1:12" s="136" customFormat="1" ht="51" hidden="1">
      <c r="A226" s="134"/>
      <c r="B226" s="100" t="s">
        <v>260</v>
      </c>
      <c r="C226" s="257"/>
      <c r="D226" s="101" t="s">
        <v>17</v>
      </c>
      <c r="E226" s="101" t="s">
        <v>39</v>
      </c>
      <c r="F226" s="101" t="s">
        <v>283</v>
      </c>
      <c r="G226" s="101" t="s">
        <v>61</v>
      </c>
      <c r="H226" s="155">
        <f t="shared" si="43"/>
        <v>0</v>
      </c>
      <c r="I226" s="156">
        <v>0</v>
      </c>
      <c r="J226" s="311">
        <v>0</v>
      </c>
      <c r="K226" s="311">
        <v>0</v>
      </c>
      <c r="L226" s="311">
        <v>0</v>
      </c>
    </row>
    <row r="227" spans="1:12" s="136" customFormat="1" ht="306" hidden="1">
      <c r="A227" s="134"/>
      <c r="B227" s="100" t="s">
        <v>472</v>
      </c>
      <c r="C227" s="257"/>
      <c r="D227" s="101" t="s">
        <v>17</v>
      </c>
      <c r="E227" s="101" t="s">
        <v>39</v>
      </c>
      <c r="F227" s="101" t="s">
        <v>284</v>
      </c>
      <c r="G227" s="101"/>
      <c r="H227" s="155">
        <f t="shared" si="43"/>
        <v>0</v>
      </c>
      <c r="I227" s="156">
        <f t="shared" ref="I227:L229" si="47">I228</f>
        <v>0</v>
      </c>
      <c r="J227" s="156">
        <f t="shared" si="47"/>
        <v>0</v>
      </c>
      <c r="K227" s="156">
        <f t="shared" si="47"/>
        <v>0</v>
      </c>
      <c r="L227" s="156">
        <f t="shared" si="47"/>
        <v>0</v>
      </c>
    </row>
    <row r="228" spans="1:12" s="136" customFormat="1" ht="38.25" hidden="1">
      <c r="A228" s="134"/>
      <c r="B228" s="100" t="s">
        <v>86</v>
      </c>
      <c r="C228" s="257"/>
      <c r="D228" s="101" t="s">
        <v>17</v>
      </c>
      <c r="E228" s="101" t="s">
        <v>39</v>
      </c>
      <c r="F228" s="101" t="s">
        <v>284</v>
      </c>
      <c r="G228" s="101" t="s">
        <v>57</v>
      </c>
      <c r="H228" s="155">
        <f t="shared" si="43"/>
        <v>0</v>
      </c>
      <c r="I228" s="156">
        <f t="shared" si="47"/>
        <v>0</v>
      </c>
      <c r="J228" s="156">
        <f t="shared" si="47"/>
        <v>0</v>
      </c>
      <c r="K228" s="156">
        <f t="shared" si="47"/>
        <v>0</v>
      </c>
      <c r="L228" s="156">
        <f t="shared" si="47"/>
        <v>0</v>
      </c>
    </row>
    <row r="229" spans="1:12" s="136" customFormat="1" ht="38.25" hidden="1">
      <c r="A229" s="134"/>
      <c r="B229" s="100" t="s">
        <v>111</v>
      </c>
      <c r="C229" s="257"/>
      <c r="D229" s="101" t="s">
        <v>17</v>
      </c>
      <c r="E229" s="101" t="s">
        <v>39</v>
      </c>
      <c r="F229" s="101" t="s">
        <v>284</v>
      </c>
      <c r="G229" s="101" t="s">
        <v>59</v>
      </c>
      <c r="H229" s="155">
        <f t="shared" si="43"/>
        <v>0</v>
      </c>
      <c r="I229" s="156">
        <f t="shared" si="47"/>
        <v>0</v>
      </c>
      <c r="J229" s="156">
        <f t="shared" si="47"/>
        <v>0</v>
      </c>
      <c r="K229" s="156">
        <f t="shared" si="47"/>
        <v>0</v>
      </c>
      <c r="L229" s="156">
        <f t="shared" si="47"/>
        <v>0</v>
      </c>
    </row>
    <row r="230" spans="1:12" s="136" customFormat="1" ht="51" hidden="1">
      <c r="A230" s="134"/>
      <c r="B230" s="100" t="s">
        <v>260</v>
      </c>
      <c r="C230" s="257"/>
      <c r="D230" s="101" t="s">
        <v>17</v>
      </c>
      <c r="E230" s="101" t="s">
        <v>39</v>
      </c>
      <c r="F230" s="101" t="s">
        <v>284</v>
      </c>
      <c r="G230" s="101" t="s">
        <v>61</v>
      </c>
      <c r="H230" s="155">
        <f t="shared" si="43"/>
        <v>0</v>
      </c>
      <c r="I230" s="156">
        <v>0</v>
      </c>
      <c r="J230" s="311">
        <v>0</v>
      </c>
      <c r="K230" s="311">
        <v>0</v>
      </c>
      <c r="L230" s="311">
        <v>0</v>
      </c>
    </row>
    <row r="231" spans="1:12" s="136" customFormat="1" ht="25.5" hidden="1">
      <c r="A231" s="134"/>
      <c r="B231" s="100" t="s">
        <v>539</v>
      </c>
      <c r="C231" s="257"/>
      <c r="D231" s="101" t="s">
        <v>17</v>
      </c>
      <c r="E231" s="101" t="s">
        <v>39</v>
      </c>
      <c r="F231" s="101" t="s">
        <v>548</v>
      </c>
      <c r="G231" s="101"/>
      <c r="H231" s="155">
        <f t="shared" si="43"/>
        <v>0</v>
      </c>
      <c r="I231" s="156">
        <f>I235+I232</f>
        <v>0</v>
      </c>
      <c r="J231" s="156">
        <f>J235</f>
        <v>0</v>
      </c>
      <c r="K231" s="156">
        <f>K235</f>
        <v>0</v>
      </c>
      <c r="L231" s="156">
        <f>L235</f>
        <v>0</v>
      </c>
    </row>
    <row r="232" spans="1:12" s="136" customFormat="1" ht="38.25" hidden="1">
      <c r="A232" s="134"/>
      <c r="B232" s="100" t="s">
        <v>86</v>
      </c>
      <c r="C232" s="257"/>
      <c r="D232" s="101" t="s">
        <v>17</v>
      </c>
      <c r="E232" s="101" t="s">
        <v>39</v>
      </c>
      <c r="F232" s="101" t="s">
        <v>548</v>
      </c>
      <c r="G232" s="101" t="s">
        <v>57</v>
      </c>
      <c r="H232" s="155">
        <f t="shared" si="43"/>
        <v>0</v>
      </c>
      <c r="I232" s="156">
        <f t="shared" ref="I232:L233" si="48">I233</f>
        <v>0</v>
      </c>
      <c r="J232" s="156">
        <f t="shared" si="48"/>
        <v>0</v>
      </c>
      <c r="K232" s="156">
        <f t="shared" si="48"/>
        <v>0</v>
      </c>
      <c r="L232" s="156">
        <f t="shared" si="48"/>
        <v>0</v>
      </c>
    </row>
    <row r="233" spans="1:12" s="136" customFormat="1" ht="38.25" hidden="1">
      <c r="A233" s="134"/>
      <c r="B233" s="100" t="s">
        <v>111</v>
      </c>
      <c r="C233" s="257"/>
      <c r="D233" s="101" t="s">
        <v>17</v>
      </c>
      <c r="E233" s="101" t="s">
        <v>39</v>
      </c>
      <c r="F233" s="101" t="s">
        <v>548</v>
      </c>
      <c r="G233" s="101" t="s">
        <v>59</v>
      </c>
      <c r="H233" s="155">
        <f t="shared" si="43"/>
        <v>0</v>
      </c>
      <c r="I233" s="156">
        <f t="shared" si="48"/>
        <v>0</v>
      </c>
      <c r="J233" s="156">
        <f t="shared" si="48"/>
        <v>0</v>
      </c>
      <c r="K233" s="156">
        <f t="shared" si="48"/>
        <v>0</v>
      </c>
      <c r="L233" s="156">
        <f t="shared" si="48"/>
        <v>0</v>
      </c>
    </row>
    <row r="234" spans="1:12" s="136" customFormat="1" ht="51" hidden="1">
      <c r="A234" s="134"/>
      <c r="B234" s="100" t="s">
        <v>260</v>
      </c>
      <c r="C234" s="257"/>
      <c r="D234" s="101" t="s">
        <v>17</v>
      </c>
      <c r="E234" s="101" t="s">
        <v>39</v>
      </c>
      <c r="F234" s="101" t="s">
        <v>548</v>
      </c>
      <c r="G234" s="101" t="s">
        <v>61</v>
      </c>
      <c r="H234" s="155">
        <f t="shared" si="43"/>
        <v>0</v>
      </c>
      <c r="I234" s="156">
        <v>0</v>
      </c>
      <c r="J234" s="311">
        <v>0</v>
      </c>
      <c r="K234" s="311">
        <v>0</v>
      </c>
      <c r="L234" s="311">
        <v>0</v>
      </c>
    </row>
    <row r="235" spans="1:12" s="136" customFormat="1" ht="51" hidden="1">
      <c r="A235" s="134"/>
      <c r="B235" s="100" t="s">
        <v>224</v>
      </c>
      <c r="C235" s="100"/>
      <c r="D235" s="101" t="s">
        <v>17</v>
      </c>
      <c r="E235" s="101" t="s">
        <v>39</v>
      </c>
      <c r="F235" s="101" t="s">
        <v>548</v>
      </c>
      <c r="G235" s="101" t="s">
        <v>49</v>
      </c>
      <c r="H235" s="155">
        <f>H236</f>
        <v>0</v>
      </c>
      <c r="I235" s="156">
        <f t="shared" ref="I235:L236" si="49">I236</f>
        <v>0</v>
      </c>
      <c r="J235" s="156">
        <f t="shared" si="49"/>
        <v>0</v>
      </c>
      <c r="K235" s="156">
        <f t="shared" si="49"/>
        <v>0</v>
      </c>
      <c r="L235" s="156">
        <f t="shared" si="49"/>
        <v>0</v>
      </c>
    </row>
    <row r="236" spans="1:12" s="136" customFormat="1" hidden="1">
      <c r="A236" s="134"/>
      <c r="B236" s="100" t="s">
        <v>51</v>
      </c>
      <c r="C236" s="100"/>
      <c r="D236" s="101" t="s">
        <v>17</v>
      </c>
      <c r="E236" s="101" t="s">
        <v>39</v>
      </c>
      <c r="F236" s="101" t="s">
        <v>548</v>
      </c>
      <c r="G236" s="101" t="s">
        <v>50</v>
      </c>
      <c r="H236" s="155">
        <f>I236+J236+K236+L236</f>
        <v>0</v>
      </c>
      <c r="I236" s="156">
        <f t="shared" si="49"/>
        <v>0</v>
      </c>
      <c r="J236" s="156">
        <f t="shared" si="49"/>
        <v>0</v>
      </c>
      <c r="K236" s="156">
        <f t="shared" si="49"/>
        <v>0</v>
      </c>
      <c r="L236" s="156">
        <f t="shared" si="49"/>
        <v>0</v>
      </c>
    </row>
    <row r="237" spans="1:12" s="136" customFormat="1" ht="25.5" hidden="1">
      <c r="A237" s="134"/>
      <c r="B237" s="100" t="s">
        <v>54</v>
      </c>
      <c r="C237" s="100"/>
      <c r="D237" s="101" t="s">
        <v>17</v>
      </c>
      <c r="E237" s="101" t="s">
        <v>39</v>
      </c>
      <c r="F237" s="101" t="s">
        <v>548</v>
      </c>
      <c r="G237" s="101" t="s">
        <v>48</v>
      </c>
      <c r="H237" s="155">
        <f>I237+J237+K237+L237</f>
        <v>0</v>
      </c>
      <c r="I237" s="310">
        <v>0</v>
      </c>
      <c r="J237" s="310">
        <v>0</v>
      </c>
      <c r="K237" s="310">
        <v>0</v>
      </c>
      <c r="L237" s="310">
        <v>0</v>
      </c>
    </row>
    <row r="238" spans="1:12" s="136" customFormat="1" ht="51" hidden="1">
      <c r="A238" s="134"/>
      <c r="B238" s="100" t="s">
        <v>285</v>
      </c>
      <c r="C238" s="100"/>
      <c r="D238" s="101" t="s">
        <v>17</v>
      </c>
      <c r="E238" s="101" t="s">
        <v>39</v>
      </c>
      <c r="F238" s="101" t="s">
        <v>286</v>
      </c>
      <c r="G238" s="101"/>
      <c r="H238" s="155">
        <f>SUM(I238:L238)</f>
        <v>0</v>
      </c>
      <c r="I238" s="310">
        <f>I239</f>
        <v>0</v>
      </c>
      <c r="J238" s="310">
        <f t="shared" ref="J238:L239" si="50">J239</f>
        <v>0</v>
      </c>
      <c r="K238" s="310">
        <f t="shared" si="50"/>
        <v>0</v>
      </c>
      <c r="L238" s="310">
        <f t="shared" si="50"/>
        <v>0</v>
      </c>
    </row>
    <row r="239" spans="1:12" s="136" customFormat="1" ht="25.5" hidden="1">
      <c r="A239" s="134"/>
      <c r="B239" s="100" t="s">
        <v>539</v>
      </c>
      <c r="C239" s="100"/>
      <c r="D239" s="101" t="s">
        <v>17</v>
      </c>
      <c r="E239" s="101" t="s">
        <v>39</v>
      </c>
      <c r="F239" s="101" t="s">
        <v>547</v>
      </c>
      <c r="G239" s="101"/>
      <c r="H239" s="155">
        <f>SUM(I239:L239)</f>
        <v>0</v>
      </c>
      <c r="I239" s="310">
        <f>I240</f>
        <v>0</v>
      </c>
      <c r="J239" s="310">
        <f t="shared" si="50"/>
        <v>0</v>
      </c>
      <c r="K239" s="310">
        <f t="shared" si="50"/>
        <v>0</v>
      </c>
      <c r="L239" s="310">
        <f t="shared" si="50"/>
        <v>0</v>
      </c>
    </row>
    <row r="240" spans="1:12" s="136" customFormat="1" ht="51" hidden="1">
      <c r="A240" s="134"/>
      <c r="B240" s="100" t="s">
        <v>224</v>
      </c>
      <c r="C240" s="100"/>
      <c r="D240" s="101" t="s">
        <v>17</v>
      </c>
      <c r="E240" s="101" t="s">
        <v>39</v>
      </c>
      <c r="F240" s="101" t="s">
        <v>547</v>
      </c>
      <c r="G240" s="101" t="s">
        <v>49</v>
      </c>
      <c r="H240" s="155">
        <f>H241</f>
        <v>0</v>
      </c>
      <c r="I240" s="156">
        <f>I241+I243</f>
        <v>0</v>
      </c>
      <c r="J240" s="156">
        <f>J241+J243</f>
        <v>0</v>
      </c>
      <c r="K240" s="156">
        <f>K241+K243</f>
        <v>0</v>
      </c>
      <c r="L240" s="156">
        <f>L241+L243</f>
        <v>0</v>
      </c>
    </row>
    <row r="241" spans="1:12" s="136" customFormat="1" hidden="1">
      <c r="A241" s="134"/>
      <c r="B241" s="100" t="s">
        <v>51</v>
      </c>
      <c r="C241" s="100"/>
      <c r="D241" s="101" t="s">
        <v>17</v>
      </c>
      <c r="E241" s="101" t="s">
        <v>39</v>
      </c>
      <c r="F241" s="101" t="s">
        <v>547</v>
      </c>
      <c r="G241" s="101" t="s">
        <v>50</v>
      </c>
      <c r="H241" s="155">
        <f>I241+J241+K241+L241</f>
        <v>0</v>
      </c>
      <c r="I241" s="156">
        <f>I242</f>
        <v>0</v>
      </c>
      <c r="J241" s="156">
        <f>J242</f>
        <v>0</v>
      </c>
      <c r="K241" s="156">
        <f>K242</f>
        <v>0</v>
      </c>
      <c r="L241" s="156">
        <f>L242</f>
        <v>0</v>
      </c>
    </row>
    <row r="242" spans="1:12" s="136" customFormat="1" ht="25.5" hidden="1">
      <c r="A242" s="134"/>
      <c r="B242" s="100" t="s">
        <v>54</v>
      </c>
      <c r="C242" s="100"/>
      <c r="D242" s="101" t="s">
        <v>17</v>
      </c>
      <c r="E242" s="101" t="s">
        <v>39</v>
      </c>
      <c r="F242" s="101" t="s">
        <v>547</v>
      </c>
      <c r="G242" s="101" t="s">
        <v>48</v>
      </c>
      <c r="H242" s="155">
        <f>I242+J242+K242+L242</f>
        <v>0</v>
      </c>
      <c r="I242" s="310">
        <v>0</v>
      </c>
      <c r="J242" s="310">
        <v>0</v>
      </c>
      <c r="K242" s="310">
        <v>0</v>
      </c>
      <c r="L242" s="310">
        <v>0</v>
      </c>
    </row>
    <row r="243" spans="1:12" s="136" customFormat="1" hidden="1">
      <c r="A243" s="134"/>
      <c r="B243" s="100" t="s">
        <v>66</v>
      </c>
      <c r="C243" s="100"/>
      <c r="D243" s="101" t="s">
        <v>17</v>
      </c>
      <c r="E243" s="101" t="s">
        <v>39</v>
      </c>
      <c r="F243" s="101" t="s">
        <v>547</v>
      </c>
      <c r="G243" s="101" t="s">
        <v>64</v>
      </c>
      <c r="H243" s="155">
        <f>SUM(I243:L243)</f>
        <v>0</v>
      </c>
      <c r="I243" s="310">
        <f>I244</f>
        <v>0</v>
      </c>
      <c r="J243" s="310">
        <f>J244</f>
        <v>0</v>
      </c>
      <c r="K243" s="310">
        <f>K244</f>
        <v>0</v>
      </c>
      <c r="L243" s="310">
        <f>L244</f>
        <v>0</v>
      </c>
    </row>
    <row r="244" spans="1:12" s="136" customFormat="1" ht="25.5" hidden="1">
      <c r="A244" s="134"/>
      <c r="B244" s="100" t="s">
        <v>84</v>
      </c>
      <c r="C244" s="100"/>
      <c r="D244" s="101" t="s">
        <v>17</v>
      </c>
      <c r="E244" s="101" t="s">
        <v>39</v>
      </c>
      <c r="F244" s="101" t="s">
        <v>547</v>
      </c>
      <c r="G244" s="101" t="s">
        <v>82</v>
      </c>
      <c r="H244" s="155">
        <f>SUM(I244:L244)</f>
        <v>0</v>
      </c>
      <c r="I244" s="310">
        <v>0</v>
      </c>
      <c r="J244" s="310">
        <v>0</v>
      </c>
      <c r="K244" s="310">
        <v>0</v>
      </c>
      <c r="L244" s="310">
        <v>0</v>
      </c>
    </row>
    <row r="245" spans="1:12" s="136" customFormat="1" ht="25.5" hidden="1">
      <c r="A245" s="134"/>
      <c r="B245" s="100" t="s">
        <v>287</v>
      </c>
      <c r="C245" s="100"/>
      <c r="D245" s="101" t="s">
        <v>17</v>
      </c>
      <c r="E245" s="101" t="s">
        <v>39</v>
      </c>
      <c r="F245" s="101" t="s">
        <v>288</v>
      </c>
      <c r="G245" s="101"/>
      <c r="H245" s="155">
        <f>SUM(I245:L245)</f>
        <v>0</v>
      </c>
      <c r="I245" s="310">
        <f>I246</f>
        <v>0</v>
      </c>
      <c r="J245" s="310">
        <f t="shared" ref="J245:L246" si="51">J246</f>
        <v>0</v>
      </c>
      <c r="K245" s="310">
        <f t="shared" si="51"/>
        <v>0</v>
      </c>
      <c r="L245" s="310">
        <f t="shared" si="51"/>
        <v>0</v>
      </c>
    </row>
    <row r="246" spans="1:12" s="136" customFormat="1" ht="25.5" hidden="1">
      <c r="A246" s="134"/>
      <c r="B246" s="100" t="s">
        <v>539</v>
      </c>
      <c r="C246" s="100"/>
      <c r="D246" s="101" t="s">
        <v>17</v>
      </c>
      <c r="E246" s="101" t="s">
        <v>39</v>
      </c>
      <c r="F246" s="101" t="s">
        <v>546</v>
      </c>
      <c r="G246" s="101"/>
      <c r="H246" s="155">
        <f>SUM(I246:L246)</f>
        <v>0</v>
      </c>
      <c r="I246" s="310">
        <f>I247</f>
        <v>0</v>
      </c>
      <c r="J246" s="310">
        <f t="shared" si="51"/>
        <v>0</v>
      </c>
      <c r="K246" s="310">
        <f t="shared" si="51"/>
        <v>0</v>
      </c>
      <c r="L246" s="310">
        <f t="shared" si="51"/>
        <v>0</v>
      </c>
    </row>
    <row r="247" spans="1:12" s="136" customFormat="1" ht="51" hidden="1">
      <c r="A247" s="134"/>
      <c r="B247" s="100" t="s">
        <v>224</v>
      </c>
      <c r="C247" s="100"/>
      <c r="D247" s="101" t="s">
        <v>17</v>
      </c>
      <c r="E247" s="101" t="s">
        <v>39</v>
      </c>
      <c r="F247" s="101" t="s">
        <v>546</v>
      </c>
      <c r="G247" s="101" t="s">
        <v>49</v>
      </c>
      <c r="H247" s="155">
        <f>H248</f>
        <v>0</v>
      </c>
      <c r="I247" s="156">
        <f>I248+I250</f>
        <v>0</v>
      </c>
      <c r="J247" s="156">
        <f>J248+J250</f>
        <v>0</v>
      </c>
      <c r="K247" s="156">
        <f>K248+K250</f>
        <v>0</v>
      </c>
      <c r="L247" s="156">
        <f>L248+L250</f>
        <v>0</v>
      </c>
    </row>
    <row r="248" spans="1:12" s="136" customFormat="1" hidden="1">
      <c r="A248" s="134"/>
      <c r="B248" s="100" t="s">
        <v>51</v>
      </c>
      <c r="C248" s="100"/>
      <c r="D248" s="101" t="s">
        <v>17</v>
      </c>
      <c r="E248" s="101" t="s">
        <v>39</v>
      </c>
      <c r="F248" s="101" t="s">
        <v>546</v>
      </c>
      <c r="G248" s="101" t="s">
        <v>50</v>
      </c>
      <c r="H248" s="155">
        <f>I248+J248+K248+L248</f>
        <v>0</v>
      </c>
      <c r="I248" s="156">
        <f>I249</f>
        <v>0</v>
      </c>
      <c r="J248" s="156">
        <f>J249</f>
        <v>0</v>
      </c>
      <c r="K248" s="156">
        <f>K249</f>
        <v>0</v>
      </c>
      <c r="L248" s="156">
        <f>L249</f>
        <v>0</v>
      </c>
    </row>
    <row r="249" spans="1:12" s="136" customFormat="1" ht="25.5" hidden="1">
      <c r="A249" s="134"/>
      <c r="B249" s="100" t="s">
        <v>54</v>
      </c>
      <c r="C249" s="100"/>
      <c r="D249" s="101" t="s">
        <v>17</v>
      </c>
      <c r="E249" s="101" t="s">
        <v>39</v>
      </c>
      <c r="F249" s="101" t="s">
        <v>546</v>
      </c>
      <c r="G249" s="101" t="s">
        <v>48</v>
      </c>
      <c r="H249" s="155">
        <f>I249+J249+K249+L249</f>
        <v>0</v>
      </c>
      <c r="I249" s="310">
        <v>0</v>
      </c>
      <c r="J249" s="310">
        <v>0</v>
      </c>
      <c r="K249" s="310">
        <v>0</v>
      </c>
      <c r="L249" s="310">
        <v>0</v>
      </c>
    </row>
    <row r="250" spans="1:12" s="136" customFormat="1" hidden="1">
      <c r="A250" s="134"/>
      <c r="B250" s="100" t="s">
        <v>66</v>
      </c>
      <c r="C250" s="100"/>
      <c r="D250" s="101" t="s">
        <v>17</v>
      </c>
      <c r="E250" s="101" t="s">
        <v>39</v>
      </c>
      <c r="F250" s="101" t="s">
        <v>546</v>
      </c>
      <c r="G250" s="101" t="s">
        <v>64</v>
      </c>
      <c r="H250" s="155">
        <f>SUM(I250:L250)</f>
        <v>0</v>
      </c>
      <c r="I250" s="310">
        <f>I251</f>
        <v>0</v>
      </c>
      <c r="J250" s="310">
        <f>J251</f>
        <v>0</v>
      </c>
      <c r="K250" s="310">
        <f>K251</f>
        <v>0</v>
      </c>
      <c r="L250" s="310">
        <f>L251</f>
        <v>0</v>
      </c>
    </row>
    <row r="251" spans="1:12" s="136" customFormat="1" ht="25.5" hidden="1">
      <c r="A251" s="134"/>
      <c r="B251" s="100" t="s">
        <v>84</v>
      </c>
      <c r="C251" s="100"/>
      <c r="D251" s="101" t="s">
        <v>17</v>
      </c>
      <c r="E251" s="101" t="s">
        <v>39</v>
      </c>
      <c r="F251" s="101" t="s">
        <v>546</v>
      </c>
      <c r="G251" s="101" t="s">
        <v>82</v>
      </c>
      <c r="H251" s="155">
        <f>SUM(I251:L251)</f>
        <v>0</v>
      </c>
      <c r="I251" s="310">
        <v>0</v>
      </c>
      <c r="J251" s="310">
        <v>0</v>
      </c>
      <c r="K251" s="310">
        <v>0</v>
      </c>
      <c r="L251" s="310">
        <v>0</v>
      </c>
    </row>
    <row r="252" spans="1:12" s="136" customFormat="1" ht="76.5" hidden="1">
      <c r="A252" s="134"/>
      <c r="B252" s="100" t="s">
        <v>93</v>
      </c>
      <c r="C252" s="100"/>
      <c r="D252" s="101" t="s">
        <v>17</v>
      </c>
      <c r="E252" s="101" t="s">
        <v>39</v>
      </c>
      <c r="F252" s="101" t="s">
        <v>277</v>
      </c>
      <c r="G252" s="101"/>
      <c r="H252" s="155">
        <f t="shared" ref="H252:H262" si="52">SUM(I252:L252)</f>
        <v>0</v>
      </c>
      <c r="I252" s="310">
        <f>I253+I258</f>
        <v>0</v>
      </c>
      <c r="J252" s="310">
        <f>J258</f>
        <v>0</v>
      </c>
      <c r="K252" s="310">
        <f>K258</f>
        <v>0</v>
      </c>
      <c r="L252" s="310">
        <f>L258</f>
        <v>0</v>
      </c>
    </row>
    <row r="253" spans="1:12" s="136" customFormat="1" ht="63.75" hidden="1">
      <c r="A253" s="134"/>
      <c r="B253" s="100" t="s">
        <v>537</v>
      </c>
      <c r="C253" s="100"/>
      <c r="D253" s="101" t="s">
        <v>17</v>
      </c>
      <c r="E253" s="101" t="s">
        <v>39</v>
      </c>
      <c r="F253" s="101" t="s">
        <v>279</v>
      </c>
      <c r="G253" s="101"/>
      <c r="H253" s="155">
        <f t="shared" si="52"/>
        <v>0</v>
      </c>
      <c r="I253" s="310">
        <f>I254</f>
        <v>0</v>
      </c>
      <c r="J253" s="310">
        <f t="shared" ref="J253:L254" si="53">J254</f>
        <v>0</v>
      </c>
      <c r="K253" s="310">
        <f t="shared" si="53"/>
        <v>0</v>
      </c>
      <c r="L253" s="310">
        <f t="shared" si="53"/>
        <v>0</v>
      </c>
    </row>
    <row r="254" spans="1:12" s="136" customFormat="1" ht="25.5" hidden="1">
      <c r="A254" s="134"/>
      <c r="B254" s="100" t="s">
        <v>539</v>
      </c>
      <c r="C254" s="100"/>
      <c r="D254" s="101" t="s">
        <v>17</v>
      </c>
      <c r="E254" s="101" t="s">
        <v>39</v>
      </c>
      <c r="F254" s="101" t="s">
        <v>554</v>
      </c>
      <c r="G254" s="101"/>
      <c r="H254" s="155">
        <f t="shared" si="52"/>
        <v>0</v>
      </c>
      <c r="I254" s="310">
        <f>I255</f>
        <v>0</v>
      </c>
      <c r="J254" s="310">
        <f t="shared" si="53"/>
        <v>0</v>
      </c>
      <c r="K254" s="310">
        <f t="shared" si="53"/>
        <v>0</v>
      </c>
      <c r="L254" s="310">
        <f t="shared" si="53"/>
        <v>0</v>
      </c>
    </row>
    <row r="255" spans="1:12" s="136" customFormat="1" ht="38.25" hidden="1">
      <c r="A255" s="134"/>
      <c r="B255" s="100" t="s">
        <v>86</v>
      </c>
      <c r="C255" s="257"/>
      <c r="D255" s="101" t="s">
        <v>17</v>
      </c>
      <c r="E255" s="101" t="s">
        <v>39</v>
      </c>
      <c r="F255" s="101" t="s">
        <v>554</v>
      </c>
      <c r="G255" s="101" t="s">
        <v>57</v>
      </c>
      <c r="H255" s="155">
        <f t="shared" si="52"/>
        <v>0</v>
      </c>
      <c r="I255" s="156">
        <f>I256</f>
        <v>0</v>
      </c>
      <c r="J255" s="156">
        <f t="shared" ref="J255:L256" si="54">J256</f>
        <v>0</v>
      </c>
      <c r="K255" s="156">
        <f t="shared" si="54"/>
        <v>0</v>
      </c>
      <c r="L255" s="156">
        <f t="shared" si="54"/>
        <v>0</v>
      </c>
    </row>
    <row r="256" spans="1:12" s="136" customFormat="1" ht="38.25" hidden="1">
      <c r="A256" s="134"/>
      <c r="B256" s="100" t="s">
        <v>111</v>
      </c>
      <c r="C256" s="257"/>
      <c r="D256" s="101" t="s">
        <v>17</v>
      </c>
      <c r="E256" s="101" t="s">
        <v>39</v>
      </c>
      <c r="F256" s="101" t="s">
        <v>554</v>
      </c>
      <c r="G256" s="101" t="s">
        <v>59</v>
      </c>
      <c r="H256" s="155">
        <f t="shared" si="52"/>
        <v>0</v>
      </c>
      <c r="I256" s="156">
        <f>I257</f>
        <v>0</v>
      </c>
      <c r="J256" s="156">
        <f t="shared" si="54"/>
        <v>0</v>
      </c>
      <c r="K256" s="156">
        <f t="shared" si="54"/>
        <v>0</v>
      </c>
      <c r="L256" s="156">
        <f t="shared" si="54"/>
        <v>0</v>
      </c>
    </row>
    <row r="257" spans="1:13" s="136" customFormat="1" ht="51" hidden="1">
      <c r="A257" s="134"/>
      <c r="B257" s="100" t="s">
        <v>260</v>
      </c>
      <c r="C257" s="257"/>
      <c r="D257" s="101" t="s">
        <v>17</v>
      </c>
      <c r="E257" s="101" t="s">
        <v>39</v>
      </c>
      <c r="F257" s="101" t="s">
        <v>554</v>
      </c>
      <c r="G257" s="101" t="s">
        <v>61</v>
      </c>
      <c r="H257" s="155">
        <f t="shared" si="52"/>
        <v>0</v>
      </c>
      <c r="I257" s="156">
        <v>0</v>
      </c>
      <c r="J257" s="311">
        <v>0</v>
      </c>
      <c r="K257" s="311">
        <v>0</v>
      </c>
      <c r="L257" s="311">
        <v>0</v>
      </c>
    </row>
    <row r="258" spans="1:13" s="136" customFormat="1" ht="38.25" hidden="1">
      <c r="A258" s="134"/>
      <c r="B258" s="100" t="s">
        <v>332</v>
      </c>
      <c r="C258" s="100"/>
      <c r="D258" s="101" t="s">
        <v>17</v>
      </c>
      <c r="E258" s="101" t="s">
        <v>39</v>
      </c>
      <c r="F258" s="101" t="s">
        <v>333</v>
      </c>
      <c r="G258" s="101"/>
      <c r="H258" s="155">
        <f t="shared" si="52"/>
        <v>0</v>
      </c>
      <c r="I258" s="310">
        <f>I259</f>
        <v>0</v>
      </c>
      <c r="J258" s="310">
        <f t="shared" ref="J258:L259" si="55">J259</f>
        <v>0</v>
      </c>
      <c r="K258" s="310">
        <f t="shared" si="55"/>
        <v>0</v>
      </c>
      <c r="L258" s="310">
        <f t="shared" si="55"/>
        <v>0</v>
      </c>
    </row>
    <row r="259" spans="1:13" s="136" customFormat="1" ht="25.5" hidden="1">
      <c r="A259" s="134"/>
      <c r="B259" s="100" t="s">
        <v>539</v>
      </c>
      <c r="C259" s="100"/>
      <c r="D259" s="101" t="s">
        <v>17</v>
      </c>
      <c r="E259" s="101" t="s">
        <v>39</v>
      </c>
      <c r="F259" s="101" t="s">
        <v>558</v>
      </c>
      <c r="G259" s="101"/>
      <c r="H259" s="155">
        <f t="shared" si="52"/>
        <v>0</v>
      </c>
      <c r="I259" s="310">
        <f>I260</f>
        <v>0</v>
      </c>
      <c r="J259" s="310">
        <f t="shared" si="55"/>
        <v>0</v>
      </c>
      <c r="K259" s="310">
        <f t="shared" si="55"/>
        <v>0</v>
      </c>
      <c r="L259" s="310">
        <f t="shared" si="55"/>
        <v>0</v>
      </c>
    </row>
    <row r="260" spans="1:13" s="136" customFormat="1" ht="38.25" hidden="1">
      <c r="A260" s="134"/>
      <c r="B260" s="100" t="s">
        <v>86</v>
      </c>
      <c r="C260" s="257"/>
      <c r="D260" s="101" t="s">
        <v>17</v>
      </c>
      <c r="E260" s="101" t="s">
        <v>39</v>
      </c>
      <c r="F260" s="101" t="s">
        <v>558</v>
      </c>
      <c r="G260" s="101" t="s">
        <v>57</v>
      </c>
      <c r="H260" s="155">
        <f t="shared" si="52"/>
        <v>0</v>
      </c>
      <c r="I260" s="156">
        <f>I261</f>
        <v>0</v>
      </c>
      <c r="J260" s="156">
        <f t="shared" ref="J260:L261" si="56">J261</f>
        <v>0</v>
      </c>
      <c r="K260" s="156">
        <f t="shared" si="56"/>
        <v>0</v>
      </c>
      <c r="L260" s="156">
        <f t="shared" si="56"/>
        <v>0</v>
      </c>
    </row>
    <row r="261" spans="1:13" s="136" customFormat="1" ht="38.25" hidden="1">
      <c r="A261" s="134"/>
      <c r="B261" s="100" t="s">
        <v>111</v>
      </c>
      <c r="C261" s="257"/>
      <c r="D261" s="101" t="s">
        <v>17</v>
      </c>
      <c r="E261" s="101" t="s">
        <v>39</v>
      </c>
      <c r="F261" s="101" t="s">
        <v>558</v>
      </c>
      <c r="G261" s="101" t="s">
        <v>59</v>
      </c>
      <c r="H261" s="155">
        <f t="shared" si="52"/>
        <v>0</v>
      </c>
      <c r="I261" s="156">
        <f>I262</f>
        <v>0</v>
      </c>
      <c r="J261" s="156">
        <f t="shared" si="56"/>
        <v>0</v>
      </c>
      <c r="K261" s="156">
        <f t="shared" si="56"/>
        <v>0</v>
      </c>
      <c r="L261" s="156">
        <f t="shared" si="56"/>
        <v>0</v>
      </c>
    </row>
    <row r="262" spans="1:13" s="136" customFormat="1" ht="51" hidden="1">
      <c r="A262" s="134"/>
      <c r="B262" s="100" t="s">
        <v>260</v>
      </c>
      <c r="C262" s="257"/>
      <c r="D262" s="101" t="s">
        <v>17</v>
      </c>
      <c r="E262" s="101" t="s">
        <v>39</v>
      </c>
      <c r="F262" s="101" t="s">
        <v>558</v>
      </c>
      <c r="G262" s="101" t="s">
        <v>61</v>
      </c>
      <c r="H262" s="155">
        <f t="shared" si="52"/>
        <v>0</v>
      </c>
      <c r="I262" s="156">
        <v>0</v>
      </c>
      <c r="J262" s="311">
        <v>0</v>
      </c>
      <c r="K262" s="311">
        <v>0</v>
      </c>
      <c r="L262" s="311">
        <v>0</v>
      </c>
    </row>
    <row r="263" spans="1:13" s="189" customFormat="1" ht="14.45" customHeight="1">
      <c r="A263" s="187"/>
      <c r="B263" s="257" t="s">
        <v>40</v>
      </c>
      <c r="C263" s="135"/>
      <c r="D263" s="124" t="s">
        <v>18</v>
      </c>
      <c r="E263" s="124" t="s">
        <v>15</v>
      </c>
      <c r="F263" s="124"/>
      <c r="G263" s="124"/>
      <c r="H263" s="155">
        <f>I263+J263+K263+L263</f>
        <v>14216.8</v>
      </c>
      <c r="I263" s="155">
        <f>I264+I289+I309+I315+I373+I384</f>
        <v>4249</v>
      </c>
      <c r="J263" s="155">
        <f>J264+J289+J309+J315+J373+J384</f>
        <v>0</v>
      </c>
      <c r="K263" s="155">
        <f>K264+K289+K309+K315+K373+K384</f>
        <v>9967.7999999999993</v>
      </c>
      <c r="L263" s="155">
        <f>L264+L289+L309+L315+L373+L384</f>
        <v>0</v>
      </c>
      <c r="M263" s="251"/>
    </row>
    <row r="264" spans="1:13" s="189" customFormat="1" ht="15.75" customHeight="1">
      <c r="A264" s="187"/>
      <c r="B264" s="257" t="s">
        <v>47</v>
      </c>
      <c r="C264" s="135"/>
      <c r="D264" s="124" t="s">
        <v>18</v>
      </c>
      <c r="E264" s="124" t="s">
        <v>14</v>
      </c>
      <c r="F264" s="124"/>
      <c r="G264" s="124"/>
      <c r="H264" s="155">
        <f>SUM(I264:L264)</f>
        <v>0</v>
      </c>
      <c r="I264" s="155">
        <f>I265</f>
        <v>0</v>
      </c>
      <c r="J264" s="155">
        <f t="shared" ref="J264:L265" si="57">J265</f>
        <v>0</v>
      </c>
      <c r="K264" s="155">
        <f t="shared" si="57"/>
        <v>0</v>
      </c>
      <c r="L264" s="155">
        <f t="shared" si="57"/>
        <v>0</v>
      </c>
    </row>
    <row r="265" spans="1:13" s="189" customFormat="1" ht="51" customHeight="1">
      <c r="A265" s="187"/>
      <c r="B265" s="100" t="s">
        <v>98</v>
      </c>
      <c r="C265" s="135"/>
      <c r="D265" s="101" t="s">
        <v>18</v>
      </c>
      <c r="E265" s="101" t="s">
        <v>14</v>
      </c>
      <c r="F265" s="101" t="s">
        <v>250</v>
      </c>
      <c r="G265" s="124"/>
      <c r="H265" s="155">
        <f t="shared" ref="H265:H286" si="58">I265+J265+K265+L265</f>
        <v>0</v>
      </c>
      <c r="I265" s="156">
        <f>I266</f>
        <v>0</v>
      </c>
      <c r="J265" s="156">
        <f t="shared" si="57"/>
        <v>0</v>
      </c>
      <c r="K265" s="156">
        <f t="shared" si="57"/>
        <v>0</v>
      </c>
      <c r="L265" s="156">
        <f t="shared" si="57"/>
        <v>0</v>
      </c>
    </row>
    <row r="266" spans="1:13" s="189" customFormat="1" ht="45" customHeight="1">
      <c r="A266" s="187"/>
      <c r="B266" s="100" t="s">
        <v>251</v>
      </c>
      <c r="C266" s="135"/>
      <c r="D266" s="101" t="s">
        <v>18</v>
      </c>
      <c r="E266" s="101" t="s">
        <v>14</v>
      </c>
      <c r="F266" s="101" t="s">
        <v>252</v>
      </c>
      <c r="G266" s="124"/>
      <c r="H266" s="155">
        <f t="shared" si="58"/>
        <v>0</v>
      </c>
      <c r="I266" s="156">
        <f>I267+I278+I283</f>
        <v>0</v>
      </c>
      <c r="J266" s="156">
        <f>J267+J278+J283</f>
        <v>0</v>
      </c>
      <c r="K266" s="156">
        <f>K267+K278+K283</f>
        <v>0</v>
      </c>
      <c r="L266" s="156">
        <f>L267+L278+L283</f>
        <v>0</v>
      </c>
    </row>
    <row r="267" spans="1:13" s="189" customFormat="1" ht="112.5" customHeight="1">
      <c r="A267" s="187"/>
      <c r="B267" s="100" t="s">
        <v>473</v>
      </c>
      <c r="C267" s="135"/>
      <c r="D267" s="101" t="s">
        <v>18</v>
      </c>
      <c r="E267" s="101" t="s">
        <v>14</v>
      </c>
      <c r="F267" s="101" t="s">
        <v>253</v>
      </c>
      <c r="G267" s="124"/>
      <c r="H267" s="155">
        <f t="shared" si="58"/>
        <v>0</v>
      </c>
      <c r="I267" s="156">
        <f>I268+I275</f>
        <v>0</v>
      </c>
      <c r="J267" s="156">
        <f>J268+J275</f>
        <v>0</v>
      </c>
      <c r="K267" s="156">
        <f>K268+K275</f>
        <v>0</v>
      </c>
      <c r="L267" s="156">
        <f>L268+L275+L272</f>
        <v>0</v>
      </c>
    </row>
    <row r="268" spans="1:13" s="229" customFormat="1" ht="87" customHeight="1">
      <c r="A268" s="134"/>
      <c r="B268" s="100" t="s">
        <v>55</v>
      </c>
      <c r="C268" s="135"/>
      <c r="D268" s="101" t="s">
        <v>18</v>
      </c>
      <c r="E268" s="101" t="s">
        <v>14</v>
      </c>
      <c r="F268" s="101" t="s">
        <v>253</v>
      </c>
      <c r="G268" s="101" t="s">
        <v>56</v>
      </c>
      <c r="H268" s="155">
        <f t="shared" si="58"/>
        <v>0</v>
      </c>
      <c r="I268" s="156">
        <f>I269</f>
        <v>0</v>
      </c>
      <c r="J268" s="156">
        <f>J269</f>
        <v>0</v>
      </c>
      <c r="K268" s="156">
        <v>0</v>
      </c>
      <c r="L268" s="156">
        <f>L269</f>
        <v>0</v>
      </c>
    </row>
    <row r="269" spans="1:13" s="229" customFormat="1" ht="25.5">
      <c r="A269" s="134"/>
      <c r="B269" s="100" t="s">
        <v>67</v>
      </c>
      <c r="C269" s="135"/>
      <c r="D269" s="101" t="s">
        <v>18</v>
      </c>
      <c r="E269" s="101" t="s">
        <v>14</v>
      </c>
      <c r="F269" s="101" t="s">
        <v>253</v>
      </c>
      <c r="G269" s="101" t="s">
        <v>68</v>
      </c>
      <c r="H269" s="155">
        <f t="shared" si="58"/>
        <v>0</v>
      </c>
      <c r="I269" s="156">
        <f>I270+I271</f>
        <v>0</v>
      </c>
      <c r="J269" s="156">
        <f t="shared" ref="J269:L269" si="59">J270+J271</f>
        <v>0</v>
      </c>
      <c r="K269" s="156">
        <f t="shared" si="59"/>
        <v>0</v>
      </c>
      <c r="L269" s="156">
        <f t="shared" si="59"/>
        <v>0</v>
      </c>
    </row>
    <row r="270" spans="1:13" s="229" customFormat="1" ht="25.5">
      <c r="A270" s="134"/>
      <c r="B270" s="100" t="s">
        <v>255</v>
      </c>
      <c r="C270" s="135"/>
      <c r="D270" s="101" t="s">
        <v>18</v>
      </c>
      <c r="E270" s="101" t="s">
        <v>14</v>
      </c>
      <c r="F270" s="101" t="s">
        <v>253</v>
      </c>
      <c r="G270" s="101" t="s">
        <v>69</v>
      </c>
      <c r="H270" s="155">
        <f t="shared" si="58"/>
        <v>-760.2</v>
      </c>
      <c r="I270" s="311">
        <v>0</v>
      </c>
      <c r="J270" s="311">
        <v>0</v>
      </c>
      <c r="K270" s="311">
        <v>0</v>
      </c>
      <c r="L270" s="156">
        <f>-760.2</f>
        <v>-760.2</v>
      </c>
    </row>
    <row r="271" spans="1:13" s="229" customFormat="1" ht="76.5">
      <c r="A271" s="134"/>
      <c r="B271" s="100" t="s">
        <v>667</v>
      </c>
      <c r="C271" s="135"/>
      <c r="D271" s="101" t="s">
        <v>18</v>
      </c>
      <c r="E271" s="101" t="s">
        <v>14</v>
      </c>
      <c r="F271" s="101" t="s">
        <v>253</v>
      </c>
      <c r="G271" s="101" t="s">
        <v>668</v>
      </c>
      <c r="H271" s="155">
        <f t="shared" si="58"/>
        <v>760.2</v>
      </c>
      <c r="I271" s="311">
        <v>0</v>
      </c>
      <c r="J271" s="311">
        <v>0</v>
      </c>
      <c r="K271" s="311">
        <v>0</v>
      </c>
      <c r="L271" s="156">
        <f>741.7+18.5</f>
        <v>760.2</v>
      </c>
    </row>
    <row r="272" spans="1:13" s="229" customFormat="1" ht="38.25" hidden="1">
      <c r="A272" s="134"/>
      <c r="B272" s="100" t="s">
        <v>86</v>
      </c>
      <c r="C272" s="257"/>
      <c r="D272" s="101" t="s">
        <v>18</v>
      </c>
      <c r="E272" s="101" t="s">
        <v>14</v>
      </c>
      <c r="F272" s="101" t="s">
        <v>253</v>
      </c>
      <c r="G272" s="101" t="s">
        <v>57</v>
      </c>
      <c r="H272" s="155">
        <f>SUM(I272:L272)</f>
        <v>0</v>
      </c>
      <c r="I272" s="156">
        <f t="shared" ref="I272:L273" si="60">I273</f>
        <v>0</v>
      </c>
      <c r="J272" s="156">
        <f t="shared" si="60"/>
        <v>0</v>
      </c>
      <c r="K272" s="156">
        <f t="shared" si="60"/>
        <v>0</v>
      </c>
      <c r="L272" s="156">
        <f t="shared" si="60"/>
        <v>0</v>
      </c>
    </row>
    <row r="273" spans="1:12" s="229" customFormat="1" ht="38.25" hidden="1">
      <c r="A273" s="134"/>
      <c r="B273" s="100" t="s">
        <v>111</v>
      </c>
      <c r="C273" s="257"/>
      <c r="D273" s="101" t="s">
        <v>18</v>
      </c>
      <c r="E273" s="101" t="s">
        <v>14</v>
      </c>
      <c r="F273" s="101" t="s">
        <v>253</v>
      </c>
      <c r="G273" s="101" t="s">
        <v>59</v>
      </c>
      <c r="H273" s="155">
        <f>SUM(I273:L273)</f>
        <v>0</v>
      </c>
      <c r="I273" s="156">
        <f t="shared" si="60"/>
        <v>0</v>
      </c>
      <c r="J273" s="156">
        <f t="shared" si="60"/>
        <v>0</v>
      </c>
      <c r="K273" s="156">
        <f t="shared" si="60"/>
        <v>0</v>
      </c>
      <c r="L273" s="156">
        <f t="shared" si="60"/>
        <v>0</v>
      </c>
    </row>
    <row r="274" spans="1:12" s="229" customFormat="1" ht="51" hidden="1">
      <c r="A274" s="134"/>
      <c r="B274" s="100" t="s">
        <v>260</v>
      </c>
      <c r="C274" s="257"/>
      <c r="D274" s="101" t="s">
        <v>18</v>
      </c>
      <c r="E274" s="101" t="s">
        <v>14</v>
      </c>
      <c r="F274" s="101" t="s">
        <v>253</v>
      </c>
      <c r="G274" s="101" t="s">
        <v>61</v>
      </c>
      <c r="H274" s="155">
        <f>SUM(I274:L274)</f>
        <v>0</v>
      </c>
      <c r="I274" s="156">
        <v>0</v>
      </c>
      <c r="J274" s="311">
        <v>0</v>
      </c>
      <c r="K274" s="311">
        <v>0</v>
      </c>
      <c r="L274" s="311">
        <v>0</v>
      </c>
    </row>
    <row r="275" spans="1:12" s="229" customFormat="1" ht="51" hidden="1">
      <c r="A275" s="134"/>
      <c r="B275" s="100" t="s">
        <v>247</v>
      </c>
      <c r="C275" s="262"/>
      <c r="D275" s="101" t="s">
        <v>18</v>
      </c>
      <c r="E275" s="101" t="s">
        <v>14</v>
      </c>
      <c r="F275" s="101" t="s">
        <v>253</v>
      </c>
      <c r="G275" s="101" t="s">
        <v>49</v>
      </c>
      <c r="H275" s="155">
        <f t="shared" si="58"/>
        <v>0</v>
      </c>
      <c r="I275" s="156">
        <f t="shared" ref="I275:L276" si="61">I276</f>
        <v>0</v>
      </c>
      <c r="J275" s="156">
        <f t="shared" si="61"/>
        <v>0</v>
      </c>
      <c r="K275" s="156">
        <f t="shared" si="61"/>
        <v>0</v>
      </c>
      <c r="L275" s="156">
        <f t="shared" si="61"/>
        <v>0</v>
      </c>
    </row>
    <row r="276" spans="1:12" s="229" customFormat="1" hidden="1">
      <c r="A276" s="134"/>
      <c r="B276" s="100" t="s">
        <v>51</v>
      </c>
      <c r="C276" s="262"/>
      <c r="D276" s="101" t="s">
        <v>18</v>
      </c>
      <c r="E276" s="101" t="s">
        <v>14</v>
      </c>
      <c r="F276" s="101" t="s">
        <v>253</v>
      </c>
      <c r="G276" s="101" t="s">
        <v>50</v>
      </c>
      <c r="H276" s="155">
        <f t="shared" si="58"/>
        <v>0</v>
      </c>
      <c r="I276" s="156">
        <f t="shared" si="61"/>
        <v>0</v>
      </c>
      <c r="J276" s="156">
        <f t="shared" si="61"/>
        <v>0</v>
      </c>
      <c r="K276" s="156">
        <f t="shared" si="61"/>
        <v>0</v>
      </c>
      <c r="L276" s="156">
        <f t="shared" si="61"/>
        <v>0</v>
      </c>
    </row>
    <row r="277" spans="1:12" s="229" customFormat="1" ht="25.5" hidden="1">
      <c r="A277" s="134"/>
      <c r="B277" s="100" t="s">
        <v>54</v>
      </c>
      <c r="C277" s="262"/>
      <c r="D277" s="101" t="s">
        <v>18</v>
      </c>
      <c r="E277" s="101" t="s">
        <v>14</v>
      </c>
      <c r="F277" s="101" t="s">
        <v>253</v>
      </c>
      <c r="G277" s="101" t="s">
        <v>48</v>
      </c>
      <c r="H277" s="155">
        <f t="shared" si="58"/>
        <v>0</v>
      </c>
      <c r="I277" s="311">
        <v>0</v>
      </c>
      <c r="J277" s="311">
        <v>0</v>
      </c>
      <c r="K277" s="311">
        <v>0</v>
      </c>
      <c r="L277" s="156">
        <v>0</v>
      </c>
    </row>
    <row r="278" spans="1:12" s="263" customFormat="1" ht="112.5" customHeight="1">
      <c r="A278" s="187"/>
      <c r="B278" s="100" t="s">
        <v>474</v>
      </c>
      <c r="C278" s="135"/>
      <c r="D278" s="101" t="s">
        <v>18</v>
      </c>
      <c r="E278" s="101" t="s">
        <v>14</v>
      </c>
      <c r="F278" s="101" t="s">
        <v>254</v>
      </c>
      <c r="G278" s="124"/>
      <c r="H278" s="155">
        <f t="shared" si="58"/>
        <v>0</v>
      </c>
      <c r="I278" s="156">
        <f>I279</f>
        <v>0</v>
      </c>
      <c r="J278" s="156">
        <f>J279</f>
        <v>0</v>
      </c>
      <c r="K278" s="156">
        <f>K279</f>
        <v>0</v>
      </c>
      <c r="L278" s="156">
        <f>L279</f>
        <v>0</v>
      </c>
    </row>
    <row r="279" spans="1:12" s="229" customFormat="1" ht="87" customHeight="1">
      <c r="A279" s="134"/>
      <c r="B279" s="100" t="s">
        <v>55</v>
      </c>
      <c r="C279" s="135"/>
      <c r="D279" s="101" t="s">
        <v>18</v>
      </c>
      <c r="E279" s="101" t="s">
        <v>14</v>
      </c>
      <c r="F279" s="101" t="s">
        <v>254</v>
      </c>
      <c r="G279" s="101" t="s">
        <v>56</v>
      </c>
      <c r="H279" s="155">
        <f t="shared" si="58"/>
        <v>0</v>
      </c>
      <c r="I279" s="156">
        <f>I280</f>
        <v>0</v>
      </c>
      <c r="J279" s="156">
        <f>J280</f>
        <v>0</v>
      </c>
      <c r="K279" s="156">
        <v>0</v>
      </c>
      <c r="L279" s="156">
        <f>L280</f>
        <v>0</v>
      </c>
    </row>
    <row r="280" spans="1:12" s="229" customFormat="1" ht="25.5">
      <c r="A280" s="134"/>
      <c r="B280" s="100" t="s">
        <v>67</v>
      </c>
      <c r="C280" s="135"/>
      <c r="D280" s="101" t="s">
        <v>18</v>
      </c>
      <c r="E280" s="101" t="s">
        <v>14</v>
      </c>
      <c r="F280" s="101" t="s">
        <v>254</v>
      </c>
      <c r="G280" s="101" t="s">
        <v>68</v>
      </c>
      <c r="H280" s="155">
        <f t="shared" si="58"/>
        <v>0</v>
      </c>
      <c r="I280" s="156">
        <f>I281+I282</f>
        <v>0</v>
      </c>
      <c r="J280" s="156">
        <f>J281</f>
        <v>0</v>
      </c>
      <c r="K280" s="156">
        <f>K281</f>
        <v>0</v>
      </c>
      <c r="L280" s="156">
        <f>L281</f>
        <v>0</v>
      </c>
    </row>
    <row r="281" spans="1:12" s="229" customFormat="1" ht="51">
      <c r="A281" s="134"/>
      <c r="B281" s="100" t="s">
        <v>87</v>
      </c>
      <c r="C281" s="135"/>
      <c r="D281" s="101" t="s">
        <v>18</v>
      </c>
      <c r="E281" s="101" t="s">
        <v>14</v>
      </c>
      <c r="F281" s="101" t="s">
        <v>254</v>
      </c>
      <c r="G281" s="101" t="s">
        <v>69</v>
      </c>
      <c r="H281" s="155">
        <f t="shared" si="58"/>
        <v>-402.6</v>
      </c>
      <c r="I281" s="311">
        <f>-402.6</f>
        <v>-402.6</v>
      </c>
      <c r="J281" s="311">
        <v>0</v>
      </c>
      <c r="K281" s="311">
        <v>0</v>
      </c>
      <c r="L281" s="156">
        <v>0</v>
      </c>
    </row>
    <row r="282" spans="1:12" s="229" customFormat="1" ht="76.5">
      <c r="A282" s="134"/>
      <c r="B282" s="100" t="s">
        <v>667</v>
      </c>
      <c r="C282" s="135"/>
      <c r="D282" s="101" t="s">
        <v>18</v>
      </c>
      <c r="E282" s="101" t="s">
        <v>14</v>
      </c>
      <c r="F282" s="101" t="s">
        <v>254</v>
      </c>
      <c r="G282" s="101" t="s">
        <v>668</v>
      </c>
      <c r="H282" s="155">
        <f t="shared" si="58"/>
        <v>402.6</v>
      </c>
      <c r="I282" s="311">
        <f>397.6+5</f>
        <v>402.6</v>
      </c>
      <c r="J282" s="311">
        <v>0</v>
      </c>
      <c r="K282" s="311">
        <v>0</v>
      </c>
      <c r="L282" s="311">
        <v>0</v>
      </c>
    </row>
    <row r="283" spans="1:12" s="136" customFormat="1" ht="25.5">
      <c r="A283" s="134"/>
      <c r="B283" s="100" t="s">
        <v>539</v>
      </c>
      <c r="C283" s="135"/>
      <c r="D283" s="101" t="s">
        <v>18</v>
      </c>
      <c r="E283" s="101" t="s">
        <v>14</v>
      </c>
      <c r="F283" s="101" t="s">
        <v>559</v>
      </c>
      <c r="G283" s="101"/>
      <c r="H283" s="155">
        <f t="shared" si="58"/>
        <v>0</v>
      </c>
      <c r="I283" s="311">
        <f>I284</f>
        <v>0</v>
      </c>
      <c r="J283" s="311">
        <f>J284</f>
        <v>0</v>
      </c>
      <c r="K283" s="311">
        <f>K284</f>
        <v>0</v>
      </c>
      <c r="L283" s="311">
        <f>L284</f>
        <v>0</v>
      </c>
    </row>
    <row r="284" spans="1:12" s="229" customFormat="1" ht="87" customHeight="1">
      <c r="A284" s="134"/>
      <c r="B284" s="100" t="s">
        <v>55</v>
      </c>
      <c r="C284" s="135"/>
      <c r="D284" s="101" t="s">
        <v>18</v>
      </c>
      <c r="E284" s="101" t="s">
        <v>14</v>
      </c>
      <c r="F284" s="101" t="s">
        <v>559</v>
      </c>
      <c r="G284" s="101" t="s">
        <v>56</v>
      </c>
      <c r="H284" s="155">
        <f t="shared" si="58"/>
        <v>0</v>
      </c>
      <c r="I284" s="156">
        <f>I285</f>
        <v>0</v>
      </c>
      <c r="J284" s="156">
        <f>J285</f>
        <v>0</v>
      </c>
      <c r="K284" s="156">
        <v>0</v>
      </c>
      <c r="L284" s="156">
        <f>L285</f>
        <v>0</v>
      </c>
    </row>
    <row r="285" spans="1:12" s="229" customFormat="1" ht="25.5">
      <c r="A285" s="134"/>
      <c r="B285" s="100" t="s">
        <v>67</v>
      </c>
      <c r="C285" s="135"/>
      <c r="D285" s="101" t="s">
        <v>18</v>
      </c>
      <c r="E285" s="101" t="s">
        <v>14</v>
      </c>
      <c r="F285" s="101" t="s">
        <v>559</v>
      </c>
      <c r="G285" s="101" t="s">
        <v>68</v>
      </c>
      <c r="H285" s="155">
        <f t="shared" si="58"/>
        <v>0</v>
      </c>
      <c r="I285" s="156">
        <f>I286+I287+I288</f>
        <v>0</v>
      </c>
      <c r="J285" s="156">
        <f>J286</f>
        <v>0</v>
      </c>
      <c r="K285" s="156">
        <f>K286</f>
        <v>0</v>
      </c>
      <c r="L285" s="156">
        <f>L286</f>
        <v>0</v>
      </c>
    </row>
    <row r="286" spans="1:12" s="229" customFormat="1" ht="51">
      <c r="A286" s="134"/>
      <c r="B286" s="100" t="s">
        <v>87</v>
      </c>
      <c r="C286" s="135"/>
      <c r="D286" s="101" t="s">
        <v>18</v>
      </c>
      <c r="E286" s="101" t="s">
        <v>14</v>
      </c>
      <c r="F286" s="101" t="s">
        <v>559</v>
      </c>
      <c r="G286" s="101" t="s">
        <v>69</v>
      </c>
      <c r="H286" s="155">
        <f t="shared" si="58"/>
        <v>-294.2</v>
      </c>
      <c r="I286" s="311">
        <f>-294.2</f>
        <v>-294.2</v>
      </c>
      <c r="J286" s="311">
        <v>0</v>
      </c>
      <c r="K286" s="311">
        <v>0</v>
      </c>
      <c r="L286" s="156">
        <v>0</v>
      </c>
    </row>
    <row r="287" spans="1:12" s="137" customFormat="1" ht="38.25">
      <c r="A287" s="134"/>
      <c r="B287" s="100" t="s">
        <v>89</v>
      </c>
      <c r="C287" s="257"/>
      <c r="D287" s="101" t="s">
        <v>18</v>
      </c>
      <c r="E287" s="101" t="s">
        <v>14</v>
      </c>
      <c r="F287" s="101" t="s">
        <v>559</v>
      </c>
      <c r="G287" s="101" t="s">
        <v>70</v>
      </c>
      <c r="H287" s="155">
        <f>SUM(I287:L287)</f>
        <v>0</v>
      </c>
      <c r="I287" s="156">
        <v>0</v>
      </c>
      <c r="J287" s="311">
        <v>0</v>
      </c>
      <c r="K287" s="311">
        <v>0</v>
      </c>
      <c r="L287" s="311">
        <v>0</v>
      </c>
    </row>
    <row r="288" spans="1:12" s="137" customFormat="1" ht="76.5">
      <c r="A288" s="134"/>
      <c r="B288" s="100" t="s">
        <v>667</v>
      </c>
      <c r="C288" s="257"/>
      <c r="D288" s="101" t="s">
        <v>18</v>
      </c>
      <c r="E288" s="101" t="s">
        <v>14</v>
      </c>
      <c r="F288" s="101" t="s">
        <v>559</v>
      </c>
      <c r="G288" s="101" t="s">
        <v>668</v>
      </c>
      <c r="H288" s="155">
        <f>SUM(I288:L288)</f>
        <v>294.2</v>
      </c>
      <c r="I288" s="156">
        <f>291.3+2.9</f>
        <v>294.2</v>
      </c>
      <c r="J288" s="311">
        <v>0</v>
      </c>
      <c r="K288" s="311">
        <v>0</v>
      </c>
      <c r="L288" s="311">
        <v>0</v>
      </c>
    </row>
    <row r="289" spans="1:12" s="219" customFormat="1" ht="30" customHeight="1">
      <c r="A289" s="187"/>
      <c r="B289" s="188" t="s">
        <v>22</v>
      </c>
      <c r="C289" s="135"/>
      <c r="D289" s="124" t="s">
        <v>18</v>
      </c>
      <c r="E289" s="124" t="s">
        <v>19</v>
      </c>
      <c r="F289" s="124"/>
      <c r="G289" s="124"/>
      <c r="H289" s="155">
        <f>I289+J289+K289+L289</f>
        <v>0</v>
      </c>
      <c r="I289" s="155">
        <f>I290+I299</f>
        <v>0</v>
      </c>
      <c r="J289" s="155">
        <f>J290+J299</f>
        <v>0</v>
      </c>
      <c r="K289" s="155">
        <f>K290+K299</f>
        <v>0</v>
      </c>
      <c r="L289" s="155">
        <f>L290+L299</f>
        <v>0</v>
      </c>
    </row>
    <row r="290" spans="1:12" s="219" customFormat="1" ht="89.25">
      <c r="A290" s="187"/>
      <c r="B290" s="100" t="s">
        <v>356</v>
      </c>
      <c r="C290" s="260"/>
      <c r="D290" s="101" t="s">
        <v>18</v>
      </c>
      <c r="E290" s="101" t="s">
        <v>19</v>
      </c>
      <c r="F290" s="101" t="s">
        <v>357</v>
      </c>
      <c r="G290" s="101"/>
      <c r="H290" s="155">
        <f t="shared" ref="H290:H309" si="62">I290+J290+K290+L290</f>
        <v>0</v>
      </c>
      <c r="I290" s="156">
        <f t="shared" ref="I290:L291" si="63">I291</f>
        <v>0</v>
      </c>
      <c r="J290" s="156">
        <f t="shared" si="63"/>
        <v>0</v>
      </c>
      <c r="K290" s="156">
        <f t="shared" si="63"/>
        <v>0</v>
      </c>
      <c r="L290" s="156">
        <f t="shared" si="63"/>
        <v>0</v>
      </c>
    </row>
    <row r="291" spans="1:12" s="219" customFormat="1" ht="38.25">
      <c r="A291" s="187"/>
      <c r="B291" s="100" t="s">
        <v>362</v>
      </c>
      <c r="C291" s="260"/>
      <c r="D291" s="101" t="s">
        <v>18</v>
      </c>
      <c r="E291" s="101" t="s">
        <v>19</v>
      </c>
      <c r="F291" s="101" t="s">
        <v>363</v>
      </c>
      <c r="G291" s="101"/>
      <c r="H291" s="155">
        <f>SUM(I291:L291)</f>
        <v>0</v>
      </c>
      <c r="I291" s="156">
        <f t="shared" si="63"/>
        <v>0</v>
      </c>
      <c r="J291" s="156">
        <f t="shared" si="63"/>
        <v>0</v>
      </c>
      <c r="K291" s="156">
        <f t="shared" si="63"/>
        <v>0</v>
      </c>
      <c r="L291" s="156">
        <f t="shared" si="63"/>
        <v>0</v>
      </c>
    </row>
    <row r="292" spans="1:12" s="219" customFormat="1" ht="140.25">
      <c r="A292" s="187"/>
      <c r="B292" s="100" t="s">
        <v>513</v>
      </c>
      <c r="C292" s="260"/>
      <c r="D292" s="101" t="s">
        <v>18</v>
      </c>
      <c r="E292" s="101" t="s">
        <v>19</v>
      </c>
      <c r="F292" s="101" t="s">
        <v>523</v>
      </c>
      <c r="G292" s="101"/>
      <c r="H292" s="155">
        <f t="shared" si="62"/>
        <v>0</v>
      </c>
      <c r="I292" s="156">
        <f>I293+I297</f>
        <v>0</v>
      </c>
      <c r="J292" s="156">
        <f>J293+J297</f>
        <v>0</v>
      </c>
      <c r="K292" s="156">
        <f>K293+K297</f>
        <v>0</v>
      </c>
      <c r="L292" s="156">
        <f>L293+L297</f>
        <v>0</v>
      </c>
    </row>
    <row r="293" spans="1:12" s="136" customFormat="1" ht="89.25">
      <c r="A293" s="134"/>
      <c r="B293" s="100" t="s">
        <v>55</v>
      </c>
      <c r="C293" s="135"/>
      <c r="D293" s="101" t="s">
        <v>18</v>
      </c>
      <c r="E293" s="101" t="s">
        <v>19</v>
      </c>
      <c r="F293" s="101" t="s">
        <v>523</v>
      </c>
      <c r="G293" s="101" t="s">
        <v>56</v>
      </c>
      <c r="H293" s="155">
        <f>SUM(I293:L293)</f>
        <v>51</v>
      </c>
      <c r="I293" s="156">
        <f>I294</f>
        <v>0</v>
      </c>
      <c r="J293" s="156">
        <f>J294</f>
        <v>51</v>
      </c>
      <c r="K293" s="156">
        <f>K294</f>
        <v>0</v>
      </c>
      <c r="L293" s="156">
        <f>L294</f>
        <v>0</v>
      </c>
    </row>
    <row r="294" spans="1:12" s="136" customFormat="1" ht="38.25">
      <c r="A294" s="134"/>
      <c r="B294" s="100" t="s">
        <v>104</v>
      </c>
      <c r="C294" s="135"/>
      <c r="D294" s="101" t="s">
        <v>18</v>
      </c>
      <c r="E294" s="101" t="s">
        <v>19</v>
      </c>
      <c r="F294" s="101" t="s">
        <v>523</v>
      </c>
      <c r="G294" s="101" t="s">
        <v>105</v>
      </c>
      <c r="H294" s="155">
        <f>SUM(I294:L294)</f>
        <v>51</v>
      </c>
      <c r="I294" s="156">
        <f>I295+I296</f>
        <v>0</v>
      </c>
      <c r="J294" s="156">
        <f>J295+J296</f>
        <v>51</v>
      </c>
      <c r="K294" s="156">
        <f>K295+K296</f>
        <v>0</v>
      </c>
      <c r="L294" s="156">
        <f>L295+L296</f>
        <v>0</v>
      </c>
    </row>
    <row r="295" spans="1:12" s="136" customFormat="1" ht="25.5">
      <c r="A295" s="134"/>
      <c r="B295" s="100" t="s">
        <v>214</v>
      </c>
      <c r="C295" s="135"/>
      <c r="D295" s="101" t="s">
        <v>18</v>
      </c>
      <c r="E295" s="101" t="s">
        <v>19</v>
      </c>
      <c r="F295" s="101" t="s">
        <v>523</v>
      </c>
      <c r="G295" s="101" t="s">
        <v>107</v>
      </c>
      <c r="H295" s="155">
        <f>SUM(I295:L295)</f>
        <v>40</v>
      </c>
      <c r="I295" s="156">
        <v>0</v>
      </c>
      <c r="J295" s="156">
        <v>40</v>
      </c>
      <c r="K295" s="156">
        <v>0</v>
      </c>
      <c r="L295" s="156">
        <v>0</v>
      </c>
    </row>
    <row r="296" spans="1:12" s="136" customFormat="1" ht="51">
      <c r="A296" s="134"/>
      <c r="B296" s="100" t="s">
        <v>108</v>
      </c>
      <c r="C296" s="135"/>
      <c r="D296" s="101" t="s">
        <v>18</v>
      </c>
      <c r="E296" s="101" t="s">
        <v>19</v>
      </c>
      <c r="F296" s="101" t="s">
        <v>523</v>
      </c>
      <c r="G296" s="101" t="s">
        <v>652</v>
      </c>
      <c r="H296" s="155">
        <f>SUM(I296:L296)</f>
        <v>11</v>
      </c>
      <c r="I296" s="156">
        <v>0</v>
      </c>
      <c r="J296" s="156">
        <v>11</v>
      </c>
      <c r="K296" s="156"/>
      <c r="L296" s="156"/>
    </row>
    <row r="297" spans="1:12" s="210" customFormat="1">
      <c r="A297" s="134"/>
      <c r="B297" s="100" t="s">
        <v>71</v>
      </c>
      <c r="C297" s="135"/>
      <c r="D297" s="101" t="s">
        <v>18</v>
      </c>
      <c r="E297" s="101" t="s">
        <v>19</v>
      </c>
      <c r="F297" s="101" t="s">
        <v>523</v>
      </c>
      <c r="G297" s="101" t="s">
        <v>72</v>
      </c>
      <c r="H297" s="155">
        <f t="shared" si="62"/>
        <v>-51</v>
      </c>
      <c r="I297" s="156">
        <f>I298</f>
        <v>0</v>
      </c>
      <c r="J297" s="156">
        <f>J298</f>
        <v>-51</v>
      </c>
      <c r="K297" s="156">
        <f>K298</f>
        <v>0</v>
      </c>
      <c r="L297" s="156">
        <f>L298</f>
        <v>0</v>
      </c>
    </row>
    <row r="298" spans="1:12" s="210" customFormat="1" ht="76.5">
      <c r="A298" s="134"/>
      <c r="B298" s="100" t="s">
        <v>334</v>
      </c>
      <c r="C298" s="135"/>
      <c r="D298" s="101" t="s">
        <v>18</v>
      </c>
      <c r="E298" s="101" t="s">
        <v>19</v>
      </c>
      <c r="F298" s="101" t="s">
        <v>523</v>
      </c>
      <c r="G298" s="101" t="s">
        <v>80</v>
      </c>
      <c r="H298" s="155">
        <f t="shared" si="62"/>
        <v>-51</v>
      </c>
      <c r="I298" s="156">
        <v>0</v>
      </c>
      <c r="J298" s="156">
        <f>-51</f>
        <v>-51</v>
      </c>
      <c r="K298" s="156">
        <v>0</v>
      </c>
      <c r="L298" s="156">
        <v>0</v>
      </c>
    </row>
    <row r="299" spans="1:12" s="19" customFormat="1" ht="63.75">
      <c r="A299" s="330"/>
      <c r="B299" s="1" t="s">
        <v>352</v>
      </c>
      <c r="C299" s="331"/>
      <c r="D299" s="2" t="s">
        <v>18</v>
      </c>
      <c r="E299" s="2" t="s">
        <v>19</v>
      </c>
      <c r="F299" s="2" t="s">
        <v>353</v>
      </c>
      <c r="G299" s="2"/>
      <c r="H299" s="154">
        <f t="shared" si="62"/>
        <v>0</v>
      </c>
      <c r="I299" s="296">
        <f>I300</f>
        <v>0</v>
      </c>
      <c r="J299" s="296">
        <f t="shared" ref="J299:L303" si="64">J300</f>
        <v>0</v>
      </c>
      <c r="K299" s="296">
        <f t="shared" si="64"/>
        <v>0</v>
      </c>
      <c r="L299" s="296">
        <f t="shared" si="64"/>
        <v>0</v>
      </c>
    </row>
    <row r="300" spans="1:12" s="19" customFormat="1" ht="63.75" hidden="1">
      <c r="A300" s="330"/>
      <c r="B300" s="1" t="s">
        <v>354</v>
      </c>
      <c r="C300" s="331"/>
      <c r="D300" s="2" t="s">
        <v>18</v>
      </c>
      <c r="E300" s="2" t="s">
        <v>19</v>
      </c>
      <c r="F300" s="2" t="s">
        <v>355</v>
      </c>
      <c r="G300" s="2"/>
      <c r="H300" s="154">
        <f t="shared" si="62"/>
        <v>0</v>
      </c>
      <c r="I300" s="296">
        <f>I301+I305</f>
        <v>0</v>
      </c>
      <c r="J300" s="296">
        <f>J301+J305</f>
        <v>0</v>
      </c>
      <c r="K300" s="296">
        <f>K301+K305</f>
        <v>0</v>
      </c>
      <c r="L300" s="296">
        <f>L301+L305</f>
        <v>0</v>
      </c>
    </row>
    <row r="301" spans="1:12" s="19" customFormat="1" ht="25.5" hidden="1">
      <c r="A301" s="330"/>
      <c r="B301" s="1" t="s">
        <v>539</v>
      </c>
      <c r="C301" s="331"/>
      <c r="D301" s="2" t="s">
        <v>18</v>
      </c>
      <c r="E301" s="2" t="s">
        <v>19</v>
      </c>
      <c r="F301" s="2" t="s">
        <v>562</v>
      </c>
      <c r="G301" s="2"/>
      <c r="H301" s="154">
        <f t="shared" si="62"/>
        <v>0</v>
      </c>
      <c r="I301" s="296">
        <f>I302</f>
        <v>0</v>
      </c>
      <c r="J301" s="296">
        <f t="shared" si="64"/>
        <v>0</v>
      </c>
      <c r="K301" s="296">
        <f t="shared" si="64"/>
        <v>0</v>
      </c>
      <c r="L301" s="296">
        <f t="shared" si="64"/>
        <v>0</v>
      </c>
    </row>
    <row r="302" spans="1:12" s="19" customFormat="1" ht="38.25" hidden="1">
      <c r="A302" s="4"/>
      <c r="B302" s="100" t="s">
        <v>86</v>
      </c>
      <c r="C302" s="62"/>
      <c r="D302" s="2" t="s">
        <v>18</v>
      </c>
      <c r="E302" s="2" t="s">
        <v>19</v>
      </c>
      <c r="F302" s="2" t="s">
        <v>562</v>
      </c>
      <c r="G302" s="2" t="s">
        <v>57</v>
      </c>
      <c r="H302" s="154">
        <f t="shared" si="62"/>
        <v>0</v>
      </c>
      <c r="I302" s="296">
        <f>I303</f>
        <v>0</v>
      </c>
      <c r="J302" s="296">
        <f t="shared" si="64"/>
        <v>0</v>
      </c>
      <c r="K302" s="296">
        <f t="shared" si="64"/>
        <v>0</v>
      </c>
      <c r="L302" s="296">
        <f t="shared" si="64"/>
        <v>0</v>
      </c>
    </row>
    <row r="303" spans="1:12" s="19" customFormat="1" ht="42.75" hidden="1" customHeight="1">
      <c r="A303" s="4"/>
      <c r="B303" s="1" t="s">
        <v>111</v>
      </c>
      <c r="C303" s="62"/>
      <c r="D303" s="2" t="s">
        <v>18</v>
      </c>
      <c r="E303" s="2" t="s">
        <v>19</v>
      </c>
      <c r="F303" s="2" t="s">
        <v>562</v>
      </c>
      <c r="G303" s="2" t="s">
        <v>59</v>
      </c>
      <c r="H303" s="154">
        <f t="shared" si="62"/>
        <v>0</v>
      </c>
      <c r="I303" s="296">
        <f>I304</f>
        <v>0</v>
      </c>
      <c r="J303" s="296">
        <f t="shared" si="64"/>
        <v>0</v>
      </c>
      <c r="K303" s="296">
        <f t="shared" si="64"/>
        <v>0</v>
      </c>
      <c r="L303" s="296">
        <f t="shared" si="64"/>
        <v>0</v>
      </c>
    </row>
    <row r="304" spans="1:12" s="19" customFormat="1" ht="53.25" hidden="1" customHeight="1">
      <c r="A304" s="4"/>
      <c r="B304" s="1" t="s">
        <v>260</v>
      </c>
      <c r="C304" s="62"/>
      <c r="D304" s="2" t="s">
        <v>18</v>
      </c>
      <c r="E304" s="2" t="s">
        <v>19</v>
      </c>
      <c r="F304" s="2" t="s">
        <v>562</v>
      </c>
      <c r="G304" s="2" t="s">
        <v>61</v>
      </c>
      <c r="H304" s="154">
        <f t="shared" si="62"/>
        <v>0</v>
      </c>
      <c r="I304" s="296"/>
      <c r="J304" s="278">
        <f>'приложение 8.2.'!J314</f>
        <v>0</v>
      </c>
      <c r="K304" s="278">
        <f>'приложение 8.2.'!K314</f>
        <v>0</v>
      </c>
      <c r="L304" s="278">
        <f>'приложение 8.2.'!L314</f>
        <v>0</v>
      </c>
    </row>
    <row r="305" spans="1:12" s="58" customFormat="1" ht="229.5" hidden="1">
      <c r="A305" s="332"/>
      <c r="B305" s="1" t="s">
        <v>514</v>
      </c>
      <c r="C305" s="333"/>
      <c r="D305" s="2" t="s">
        <v>18</v>
      </c>
      <c r="E305" s="2" t="s">
        <v>19</v>
      </c>
      <c r="F305" s="2" t="s">
        <v>524</v>
      </c>
      <c r="G305" s="2"/>
      <c r="H305" s="154">
        <f>I305+J305+K305+L305</f>
        <v>0</v>
      </c>
      <c r="I305" s="296">
        <f t="shared" ref="I305:L307" si="65">I306</f>
        <v>0</v>
      </c>
      <c r="J305" s="296">
        <f t="shared" si="65"/>
        <v>0</v>
      </c>
      <c r="K305" s="296">
        <f t="shared" si="65"/>
        <v>0</v>
      </c>
      <c r="L305" s="296">
        <f t="shared" si="65"/>
        <v>0</v>
      </c>
    </row>
    <row r="306" spans="1:12" s="19" customFormat="1" ht="38.25" hidden="1">
      <c r="A306" s="4"/>
      <c r="B306" s="100" t="s">
        <v>86</v>
      </c>
      <c r="C306" s="62"/>
      <c r="D306" s="2" t="s">
        <v>18</v>
      </c>
      <c r="E306" s="2" t="s">
        <v>19</v>
      </c>
      <c r="F306" s="2" t="s">
        <v>524</v>
      </c>
      <c r="G306" s="2" t="s">
        <v>57</v>
      </c>
      <c r="H306" s="154">
        <f>I306+J306+K306+L306</f>
        <v>0</v>
      </c>
      <c r="I306" s="296">
        <f t="shared" si="65"/>
        <v>0</v>
      </c>
      <c r="J306" s="296">
        <f t="shared" si="65"/>
        <v>0</v>
      </c>
      <c r="K306" s="296">
        <f t="shared" si="65"/>
        <v>0</v>
      </c>
      <c r="L306" s="296">
        <f t="shared" si="65"/>
        <v>0</v>
      </c>
    </row>
    <row r="307" spans="1:12" s="19" customFormat="1" ht="42.75" hidden="1" customHeight="1">
      <c r="A307" s="4"/>
      <c r="B307" s="1" t="s">
        <v>111</v>
      </c>
      <c r="C307" s="62"/>
      <c r="D307" s="2" t="s">
        <v>18</v>
      </c>
      <c r="E307" s="2" t="s">
        <v>19</v>
      </c>
      <c r="F307" s="2" t="s">
        <v>524</v>
      </c>
      <c r="G307" s="2" t="s">
        <v>59</v>
      </c>
      <c r="H307" s="154">
        <f>I307+J307+K307+L307</f>
        <v>0</v>
      </c>
      <c r="I307" s="296">
        <f t="shared" si="65"/>
        <v>0</v>
      </c>
      <c r="J307" s="296">
        <f t="shared" si="65"/>
        <v>0</v>
      </c>
      <c r="K307" s="296">
        <f t="shared" si="65"/>
        <v>0</v>
      </c>
      <c r="L307" s="296">
        <f t="shared" si="65"/>
        <v>0</v>
      </c>
    </row>
    <row r="308" spans="1:12" s="19" customFormat="1" ht="53.25" hidden="1" customHeight="1">
      <c r="A308" s="4"/>
      <c r="B308" s="1" t="s">
        <v>260</v>
      </c>
      <c r="C308" s="62"/>
      <c r="D308" s="2" t="s">
        <v>18</v>
      </c>
      <c r="E308" s="2" t="s">
        <v>19</v>
      </c>
      <c r="F308" s="2" t="s">
        <v>524</v>
      </c>
      <c r="G308" s="2" t="s">
        <v>61</v>
      </c>
      <c r="H308" s="154">
        <f>I308+J308+K308+L308</f>
        <v>0</v>
      </c>
      <c r="I308" s="278">
        <v>0</v>
      </c>
      <c r="J308" s="296"/>
      <c r="K308" s="278">
        <v>0</v>
      </c>
      <c r="L308" s="278">
        <f>'приложение 8.2.'!L318</f>
        <v>0</v>
      </c>
    </row>
    <row r="309" spans="1:12" s="219" customFormat="1" hidden="1">
      <c r="A309" s="187"/>
      <c r="B309" s="257" t="s">
        <v>129</v>
      </c>
      <c r="C309" s="135"/>
      <c r="D309" s="124" t="s">
        <v>18</v>
      </c>
      <c r="E309" s="124" t="s">
        <v>23</v>
      </c>
      <c r="F309" s="124"/>
      <c r="G309" s="124"/>
      <c r="H309" s="155">
        <f t="shared" si="62"/>
        <v>0</v>
      </c>
      <c r="I309" s="155">
        <f>I310</f>
        <v>0</v>
      </c>
      <c r="J309" s="155">
        <f t="shared" ref="J309:L312" si="66">J310</f>
        <v>0</v>
      </c>
      <c r="K309" s="155">
        <f t="shared" si="66"/>
        <v>0</v>
      </c>
      <c r="L309" s="155">
        <f t="shared" si="66"/>
        <v>0</v>
      </c>
    </row>
    <row r="310" spans="1:12" s="209" customFormat="1" ht="41.25" hidden="1" customHeight="1">
      <c r="A310" s="134"/>
      <c r="B310" s="100" t="s">
        <v>335</v>
      </c>
      <c r="C310" s="135"/>
      <c r="D310" s="101" t="s">
        <v>18</v>
      </c>
      <c r="E310" s="101" t="s">
        <v>23</v>
      </c>
      <c r="F310" s="101" t="s">
        <v>336</v>
      </c>
      <c r="G310" s="101"/>
      <c r="H310" s="155">
        <f>SUM(I310:L310)</f>
        <v>0</v>
      </c>
      <c r="I310" s="156">
        <f>I311</f>
        <v>0</v>
      </c>
      <c r="J310" s="156">
        <f t="shared" si="66"/>
        <v>0</v>
      </c>
      <c r="K310" s="156">
        <f t="shared" si="66"/>
        <v>0</v>
      </c>
      <c r="L310" s="156">
        <f t="shared" si="66"/>
        <v>0</v>
      </c>
    </row>
    <row r="311" spans="1:12" s="209" customFormat="1" ht="18.75" hidden="1" customHeight="1">
      <c r="A311" s="134"/>
      <c r="B311" s="100" t="s">
        <v>337</v>
      </c>
      <c r="C311" s="135"/>
      <c r="D311" s="101" t="s">
        <v>18</v>
      </c>
      <c r="E311" s="101" t="s">
        <v>23</v>
      </c>
      <c r="F311" s="101" t="s">
        <v>338</v>
      </c>
      <c r="G311" s="101"/>
      <c r="H311" s="155">
        <f>SUM(I311:L311)</f>
        <v>0</v>
      </c>
      <c r="I311" s="156">
        <f>I312</f>
        <v>0</v>
      </c>
      <c r="J311" s="156">
        <f t="shared" si="66"/>
        <v>0</v>
      </c>
      <c r="K311" s="156">
        <f t="shared" si="66"/>
        <v>0</v>
      </c>
      <c r="L311" s="156">
        <f t="shared" si="66"/>
        <v>0</v>
      </c>
    </row>
    <row r="312" spans="1:12" s="209" customFormat="1" ht="25.5" hidden="1">
      <c r="A312" s="134"/>
      <c r="B312" s="100" t="s">
        <v>539</v>
      </c>
      <c r="C312" s="135"/>
      <c r="D312" s="101" t="s">
        <v>18</v>
      </c>
      <c r="E312" s="101" t="s">
        <v>23</v>
      </c>
      <c r="F312" s="101" t="s">
        <v>560</v>
      </c>
      <c r="G312" s="101"/>
      <c r="H312" s="155">
        <f>SUM(I312:L312)</f>
        <v>0</v>
      </c>
      <c r="I312" s="156">
        <f>I313</f>
        <v>0</v>
      </c>
      <c r="J312" s="156">
        <f t="shared" si="66"/>
        <v>0</v>
      </c>
      <c r="K312" s="156">
        <f t="shared" si="66"/>
        <v>0</v>
      </c>
      <c r="L312" s="156">
        <f t="shared" si="66"/>
        <v>0</v>
      </c>
    </row>
    <row r="313" spans="1:12" s="210" customFormat="1" hidden="1">
      <c r="A313" s="134"/>
      <c r="B313" s="100" t="s">
        <v>71</v>
      </c>
      <c r="C313" s="260"/>
      <c r="D313" s="101" t="s">
        <v>18</v>
      </c>
      <c r="E313" s="101" t="s">
        <v>23</v>
      </c>
      <c r="F313" s="101" t="s">
        <v>560</v>
      </c>
      <c r="G313" s="101" t="s">
        <v>72</v>
      </c>
      <c r="H313" s="155">
        <f>I313+J313+K313+L313</f>
        <v>0</v>
      </c>
      <c r="I313" s="156">
        <f>I314</f>
        <v>0</v>
      </c>
      <c r="J313" s="156">
        <f>J314</f>
        <v>0</v>
      </c>
      <c r="K313" s="156">
        <f>K314</f>
        <v>0</v>
      </c>
      <c r="L313" s="156">
        <f>L314</f>
        <v>0</v>
      </c>
    </row>
    <row r="314" spans="1:12" s="210" customFormat="1" ht="63.75" hidden="1">
      <c r="A314" s="134"/>
      <c r="B314" s="100" t="s">
        <v>79</v>
      </c>
      <c r="C314" s="260"/>
      <c r="D314" s="101" t="s">
        <v>18</v>
      </c>
      <c r="E314" s="101" t="s">
        <v>23</v>
      </c>
      <c r="F314" s="101" t="s">
        <v>560</v>
      </c>
      <c r="G314" s="101" t="s">
        <v>80</v>
      </c>
      <c r="H314" s="155">
        <f>I314+J314+K314+L314</f>
        <v>0</v>
      </c>
      <c r="I314" s="156"/>
      <c r="J314" s="156">
        <v>0</v>
      </c>
      <c r="K314" s="156">
        <v>0</v>
      </c>
      <c r="L314" s="156">
        <v>0</v>
      </c>
    </row>
    <row r="315" spans="1:12" s="264" customFormat="1">
      <c r="A315" s="187"/>
      <c r="B315" s="188" t="s">
        <v>43</v>
      </c>
      <c r="C315" s="135"/>
      <c r="D315" s="124" t="s">
        <v>18</v>
      </c>
      <c r="E315" s="124" t="s">
        <v>21</v>
      </c>
      <c r="F315" s="124"/>
      <c r="G315" s="124"/>
      <c r="H315" s="155">
        <f>SUM(I315:L315)</f>
        <v>4397.5</v>
      </c>
      <c r="I315" s="155">
        <f>I317+I366</f>
        <v>4397.5</v>
      </c>
      <c r="J315" s="155">
        <f>J317+J366</f>
        <v>0</v>
      </c>
      <c r="K315" s="155">
        <f>K317+K366</f>
        <v>0</v>
      </c>
      <c r="L315" s="155">
        <f>L317+L366</f>
        <v>0</v>
      </c>
    </row>
    <row r="316" spans="1:12" s="133" customFormat="1" ht="25.5">
      <c r="A316" s="187"/>
      <c r="B316" s="100" t="s">
        <v>92</v>
      </c>
      <c r="C316" s="135"/>
      <c r="D316" s="101" t="s">
        <v>18</v>
      </c>
      <c r="E316" s="101" t="s">
        <v>21</v>
      </c>
      <c r="F316" s="101"/>
      <c r="G316" s="101"/>
      <c r="H316" s="155">
        <f>I316+J316+K316+L316</f>
        <v>0</v>
      </c>
      <c r="I316" s="156">
        <f>I328+I353+I372</f>
        <v>0</v>
      </c>
      <c r="J316" s="156">
        <f>J328+J353+J372</f>
        <v>0</v>
      </c>
      <c r="K316" s="156">
        <f>K328+K353+K372</f>
        <v>0</v>
      </c>
      <c r="L316" s="156">
        <f>L328+L353+L372</f>
        <v>0</v>
      </c>
    </row>
    <row r="317" spans="1:12" ht="38.25">
      <c r="A317" s="134"/>
      <c r="B317" s="100" t="s">
        <v>335</v>
      </c>
      <c r="C317" s="135"/>
      <c r="D317" s="101" t="s">
        <v>18</v>
      </c>
      <c r="E317" s="101" t="s">
        <v>21</v>
      </c>
      <c r="F317" s="101" t="s">
        <v>336</v>
      </c>
      <c r="G317" s="101"/>
      <c r="H317" s="155">
        <f>I317+J317+K317+L317</f>
        <v>2493.4</v>
      </c>
      <c r="I317" s="156">
        <f>I318</f>
        <v>2493.4</v>
      </c>
      <c r="J317" s="156">
        <f>J318</f>
        <v>0</v>
      </c>
      <c r="K317" s="156">
        <f>K318</f>
        <v>0</v>
      </c>
      <c r="L317" s="156">
        <f>L318</f>
        <v>0</v>
      </c>
    </row>
    <row r="318" spans="1:12" ht="25.5">
      <c r="A318" s="134"/>
      <c r="B318" s="100" t="s">
        <v>339</v>
      </c>
      <c r="C318" s="135"/>
      <c r="D318" s="101" t="s">
        <v>18</v>
      </c>
      <c r="E318" s="101" t="s">
        <v>21</v>
      </c>
      <c r="F318" s="101" t="s">
        <v>340</v>
      </c>
      <c r="G318" s="101"/>
      <c r="H318" s="155">
        <f t="shared" ref="H318:H324" si="67">SUM(I318:L318)</f>
        <v>2493.4</v>
      </c>
      <c r="I318" s="156">
        <f>I319+I341</f>
        <v>2493.4</v>
      </c>
      <c r="J318" s="156">
        <f>J319+J341</f>
        <v>0</v>
      </c>
      <c r="K318" s="156">
        <f>K319+K341</f>
        <v>0</v>
      </c>
      <c r="L318" s="156">
        <f>L319+L341</f>
        <v>0</v>
      </c>
    </row>
    <row r="319" spans="1:12" ht="38.25" hidden="1">
      <c r="A319" s="134"/>
      <c r="B319" s="100" t="s">
        <v>341</v>
      </c>
      <c r="C319" s="135"/>
      <c r="D319" s="101" t="s">
        <v>18</v>
      </c>
      <c r="E319" s="101" t="s">
        <v>21</v>
      </c>
      <c r="F319" s="101" t="s">
        <v>342</v>
      </c>
      <c r="G319" s="101"/>
      <c r="H319" s="155">
        <f t="shared" si="67"/>
        <v>0</v>
      </c>
      <c r="I319" s="156">
        <f>I320+I324+I329+I333+I337</f>
        <v>0</v>
      </c>
      <c r="J319" s="156">
        <f>J320+J324+J329+J333+J337</f>
        <v>0</v>
      </c>
      <c r="K319" s="156">
        <f>K320+K324+K329+K333+K337</f>
        <v>0</v>
      </c>
      <c r="L319" s="156">
        <f>L320+L324+L329+L333+L337</f>
        <v>0</v>
      </c>
    </row>
    <row r="320" spans="1:12" s="209" customFormat="1" ht="25.5" hidden="1">
      <c r="A320" s="134"/>
      <c r="B320" s="100" t="s">
        <v>539</v>
      </c>
      <c r="C320" s="135"/>
      <c r="D320" s="101" t="s">
        <v>18</v>
      </c>
      <c r="E320" s="101" t="s">
        <v>21</v>
      </c>
      <c r="F320" s="101" t="s">
        <v>595</v>
      </c>
      <c r="G320" s="101"/>
      <c r="H320" s="155">
        <f>SUM(I320:L320)</f>
        <v>0</v>
      </c>
      <c r="I320" s="156">
        <f t="shared" ref="I320:L321" si="68">I321</f>
        <v>0</v>
      </c>
      <c r="J320" s="156">
        <f t="shared" si="68"/>
        <v>0</v>
      </c>
      <c r="K320" s="156">
        <f t="shared" si="68"/>
        <v>0</v>
      </c>
      <c r="L320" s="156">
        <f t="shared" si="68"/>
        <v>0</v>
      </c>
    </row>
    <row r="321" spans="1:12" s="210" customFormat="1" ht="38.25" hidden="1">
      <c r="A321" s="134"/>
      <c r="B321" s="100" t="s">
        <v>344</v>
      </c>
      <c r="C321" s="260"/>
      <c r="D321" s="101" t="s">
        <v>18</v>
      </c>
      <c r="E321" s="101" t="s">
        <v>21</v>
      </c>
      <c r="F321" s="101" t="s">
        <v>595</v>
      </c>
      <c r="G321" s="101" t="s">
        <v>77</v>
      </c>
      <c r="H321" s="155">
        <f>I321+J321+K321+L321</f>
        <v>0</v>
      </c>
      <c r="I321" s="156">
        <f t="shared" si="68"/>
        <v>0</v>
      </c>
      <c r="J321" s="156">
        <f t="shared" si="68"/>
        <v>0</v>
      </c>
      <c r="K321" s="156">
        <f t="shared" si="68"/>
        <v>0</v>
      </c>
      <c r="L321" s="156">
        <f t="shared" si="68"/>
        <v>0</v>
      </c>
    </row>
    <row r="322" spans="1:12" s="210" customFormat="1" hidden="1">
      <c r="A322" s="134"/>
      <c r="B322" s="100" t="s">
        <v>35</v>
      </c>
      <c r="C322" s="260"/>
      <c r="D322" s="101" t="s">
        <v>18</v>
      </c>
      <c r="E322" s="101" t="s">
        <v>21</v>
      </c>
      <c r="F322" s="101" t="s">
        <v>595</v>
      </c>
      <c r="G322" s="101" t="s">
        <v>78</v>
      </c>
      <c r="H322" s="155">
        <f>I322+J322+K322+L322</f>
        <v>0</v>
      </c>
      <c r="I322" s="156">
        <f>I323</f>
        <v>0</v>
      </c>
      <c r="J322" s="156">
        <v>0</v>
      </c>
      <c r="K322" s="156">
        <v>0</v>
      </c>
      <c r="L322" s="156">
        <v>0</v>
      </c>
    </row>
    <row r="323" spans="1:12" s="210" customFormat="1" ht="51" hidden="1">
      <c r="A323" s="134"/>
      <c r="B323" s="100" t="s">
        <v>90</v>
      </c>
      <c r="C323" s="257"/>
      <c r="D323" s="101" t="s">
        <v>18</v>
      </c>
      <c r="E323" s="101" t="s">
        <v>21</v>
      </c>
      <c r="F323" s="101" t="s">
        <v>595</v>
      </c>
      <c r="G323" s="101" t="s">
        <v>91</v>
      </c>
      <c r="H323" s="155">
        <f>SUM(I323:L323)</f>
        <v>0</v>
      </c>
      <c r="I323" s="156"/>
      <c r="J323" s="156">
        <v>0</v>
      </c>
      <c r="K323" s="156">
        <v>0</v>
      </c>
      <c r="L323" s="156">
        <v>0</v>
      </c>
    </row>
    <row r="324" spans="1:12" ht="114.75" hidden="1">
      <c r="A324" s="134"/>
      <c r="B324" s="100" t="s">
        <v>475</v>
      </c>
      <c r="C324" s="135"/>
      <c r="D324" s="101" t="s">
        <v>18</v>
      </c>
      <c r="E324" s="101" t="s">
        <v>21</v>
      </c>
      <c r="F324" s="101" t="s">
        <v>343</v>
      </c>
      <c r="G324" s="101"/>
      <c r="H324" s="155">
        <f t="shared" si="67"/>
        <v>0</v>
      </c>
      <c r="I324" s="156">
        <f>I325</f>
        <v>0</v>
      </c>
      <c r="J324" s="156">
        <f t="shared" ref="J324:L326" si="69">J325</f>
        <v>0</v>
      </c>
      <c r="K324" s="156">
        <f t="shared" si="69"/>
        <v>0</v>
      </c>
      <c r="L324" s="156">
        <f t="shared" si="69"/>
        <v>0</v>
      </c>
    </row>
    <row r="325" spans="1:12" ht="38.25" hidden="1">
      <c r="A325" s="134"/>
      <c r="B325" s="100" t="s">
        <v>344</v>
      </c>
      <c r="C325" s="135"/>
      <c r="D325" s="101" t="s">
        <v>18</v>
      </c>
      <c r="E325" s="101" t="s">
        <v>21</v>
      </c>
      <c r="F325" s="101" t="s">
        <v>343</v>
      </c>
      <c r="G325" s="101" t="s">
        <v>77</v>
      </c>
      <c r="H325" s="155">
        <f>SUM(I325:L325)</f>
        <v>0</v>
      </c>
      <c r="I325" s="156">
        <f>I326</f>
        <v>0</v>
      </c>
      <c r="J325" s="156">
        <f t="shared" si="69"/>
        <v>0</v>
      </c>
      <c r="K325" s="156">
        <f t="shared" si="69"/>
        <v>0</v>
      </c>
      <c r="L325" s="156">
        <f t="shared" si="69"/>
        <v>0</v>
      </c>
    </row>
    <row r="326" spans="1:12" hidden="1">
      <c r="A326" s="134"/>
      <c r="B326" s="100" t="s">
        <v>35</v>
      </c>
      <c r="C326" s="135"/>
      <c r="D326" s="101" t="s">
        <v>18</v>
      </c>
      <c r="E326" s="101" t="s">
        <v>21</v>
      </c>
      <c r="F326" s="101" t="s">
        <v>343</v>
      </c>
      <c r="G326" s="101" t="s">
        <v>78</v>
      </c>
      <c r="H326" s="155">
        <f>SUM(I326:L326)</f>
        <v>0</v>
      </c>
      <c r="I326" s="156">
        <f>I327</f>
        <v>0</v>
      </c>
      <c r="J326" s="156">
        <f t="shared" si="69"/>
        <v>0</v>
      </c>
      <c r="K326" s="156">
        <v>0</v>
      </c>
      <c r="L326" s="156">
        <f t="shared" si="69"/>
        <v>0</v>
      </c>
    </row>
    <row r="327" spans="1:12" ht="51" hidden="1">
      <c r="A327" s="134"/>
      <c r="B327" s="100" t="s">
        <v>90</v>
      </c>
      <c r="C327" s="135"/>
      <c r="D327" s="101" t="s">
        <v>18</v>
      </c>
      <c r="E327" s="101" t="s">
        <v>21</v>
      </c>
      <c r="F327" s="101" t="s">
        <v>343</v>
      </c>
      <c r="G327" s="101" t="s">
        <v>91</v>
      </c>
      <c r="H327" s="155">
        <f>SUM(I327:L327)</f>
        <v>0</v>
      </c>
      <c r="I327" s="156">
        <v>0</v>
      </c>
      <c r="J327" s="156">
        <v>0</v>
      </c>
      <c r="K327" s="156">
        <v>0</v>
      </c>
      <c r="L327" s="156">
        <v>0</v>
      </c>
    </row>
    <row r="328" spans="1:12" hidden="1">
      <c r="A328" s="134"/>
      <c r="B328" s="100" t="s">
        <v>453</v>
      </c>
      <c r="C328" s="135"/>
      <c r="D328" s="101" t="s">
        <v>18</v>
      </c>
      <c r="E328" s="101" t="s">
        <v>21</v>
      </c>
      <c r="F328" s="101" t="s">
        <v>343</v>
      </c>
      <c r="G328" s="101" t="s">
        <v>91</v>
      </c>
      <c r="H328" s="155">
        <f>SUBTOTAL(9,I328:L328)</f>
        <v>0</v>
      </c>
      <c r="I328" s="156">
        <v>0</v>
      </c>
      <c r="J328" s="156">
        <v>0</v>
      </c>
      <c r="K328" s="156">
        <v>0</v>
      </c>
      <c r="L328" s="156">
        <v>0</v>
      </c>
    </row>
    <row r="329" spans="1:12" ht="153" hidden="1">
      <c r="A329" s="134"/>
      <c r="B329" s="103" t="s">
        <v>615</v>
      </c>
      <c r="C329" s="135"/>
      <c r="D329" s="101" t="s">
        <v>18</v>
      </c>
      <c r="E329" s="101" t="s">
        <v>21</v>
      </c>
      <c r="F329" s="101" t="s">
        <v>616</v>
      </c>
      <c r="G329" s="101"/>
      <c r="H329" s="155">
        <f>SUM(I329:L329)</f>
        <v>0</v>
      </c>
      <c r="I329" s="156">
        <f>I330</f>
        <v>0</v>
      </c>
      <c r="J329" s="156">
        <f>J330</f>
        <v>0</v>
      </c>
      <c r="K329" s="156">
        <f>K330</f>
        <v>0</v>
      </c>
      <c r="L329" s="156">
        <f>L330</f>
        <v>0</v>
      </c>
    </row>
    <row r="330" spans="1:12" ht="38.25" hidden="1">
      <c r="A330" s="134"/>
      <c r="B330" s="100" t="s">
        <v>344</v>
      </c>
      <c r="C330" s="135"/>
      <c r="D330" s="101" t="s">
        <v>18</v>
      </c>
      <c r="E330" s="101" t="s">
        <v>21</v>
      </c>
      <c r="F330" s="101" t="s">
        <v>616</v>
      </c>
      <c r="G330" s="101" t="s">
        <v>77</v>
      </c>
      <c r="H330" s="155">
        <f>SUM(I330:L330)</f>
        <v>0</v>
      </c>
      <c r="I330" s="156">
        <f>I331</f>
        <v>0</v>
      </c>
      <c r="J330" s="156">
        <f t="shared" ref="J330:L331" si="70">J331</f>
        <v>0</v>
      </c>
      <c r="K330" s="156">
        <f t="shared" si="70"/>
        <v>0</v>
      </c>
      <c r="L330" s="156">
        <f t="shared" si="70"/>
        <v>0</v>
      </c>
    </row>
    <row r="331" spans="1:12" hidden="1">
      <c r="A331" s="134"/>
      <c r="B331" s="100" t="s">
        <v>35</v>
      </c>
      <c r="C331" s="135"/>
      <c r="D331" s="101" t="s">
        <v>18</v>
      </c>
      <c r="E331" s="101" t="s">
        <v>21</v>
      </c>
      <c r="F331" s="101" t="s">
        <v>616</v>
      </c>
      <c r="G331" s="101" t="s">
        <v>78</v>
      </c>
      <c r="H331" s="155">
        <f>SUM(I331:L331)</f>
        <v>0</v>
      </c>
      <c r="I331" s="156">
        <f>I332</f>
        <v>0</v>
      </c>
      <c r="J331" s="156">
        <f t="shared" si="70"/>
        <v>0</v>
      </c>
      <c r="K331" s="156">
        <v>0</v>
      </c>
      <c r="L331" s="156">
        <f t="shared" si="70"/>
        <v>0</v>
      </c>
    </row>
    <row r="332" spans="1:12" ht="51" hidden="1">
      <c r="A332" s="134"/>
      <c r="B332" s="100" t="s">
        <v>90</v>
      </c>
      <c r="C332" s="135"/>
      <c r="D332" s="101" t="s">
        <v>18</v>
      </c>
      <c r="E332" s="101" t="s">
        <v>21</v>
      </c>
      <c r="F332" s="101" t="s">
        <v>616</v>
      </c>
      <c r="G332" s="101" t="s">
        <v>91</v>
      </c>
      <c r="H332" s="155">
        <f>SUM(I332:L332)</f>
        <v>0</v>
      </c>
      <c r="I332" s="156"/>
      <c r="J332" s="156">
        <v>0</v>
      </c>
      <c r="K332" s="156">
        <v>0</v>
      </c>
      <c r="L332" s="156">
        <v>0</v>
      </c>
    </row>
    <row r="333" spans="1:12" ht="229.5" hidden="1">
      <c r="A333" s="134"/>
      <c r="B333" s="100" t="s">
        <v>476</v>
      </c>
      <c r="C333" s="135"/>
      <c r="D333" s="101" t="s">
        <v>18</v>
      </c>
      <c r="E333" s="101" t="s">
        <v>21</v>
      </c>
      <c r="F333" s="101" t="s">
        <v>345</v>
      </c>
      <c r="G333" s="101"/>
      <c r="H333" s="155">
        <f t="shared" ref="H333:H349" si="71">SUM(I333:L333)</f>
        <v>0</v>
      </c>
      <c r="I333" s="156">
        <f>I334</f>
        <v>0</v>
      </c>
      <c r="J333" s="156">
        <f t="shared" ref="J333:L335" si="72">J334</f>
        <v>0</v>
      </c>
      <c r="K333" s="156">
        <f t="shared" si="72"/>
        <v>0</v>
      </c>
      <c r="L333" s="156">
        <f t="shared" si="72"/>
        <v>0</v>
      </c>
    </row>
    <row r="334" spans="1:12" ht="38.25" hidden="1">
      <c r="A334" s="134"/>
      <c r="B334" s="100" t="s">
        <v>344</v>
      </c>
      <c r="C334" s="135"/>
      <c r="D334" s="101" t="s">
        <v>18</v>
      </c>
      <c r="E334" s="101" t="s">
        <v>21</v>
      </c>
      <c r="F334" s="101" t="s">
        <v>345</v>
      </c>
      <c r="G334" s="101" t="s">
        <v>77</v>
      </c>
      <c r="H334" s="155">
        <f t="shared" si="71"/>
        <v>0</v>
      </c>
      <c r="I334" s="156">
        <f>I335</f>
        <v>0</v>
      </c>
      <c r="J334" s="156">
        <f t="shared" si="72"/>
        <v>0</v>
      </c>
      <c r="K334" s="156">
        <f t="shared" si="72"/>
        <v>0</v>
      </c>
      <c r="L334" s="156">
        <f t="shared" si="72"/>
        <v>0</v>
      </c>
    </row>
    <row r="335" spans="1:12" hidden="1">
      <c r="A335" s="134"/>
      <c r="B335" s="100" t="s">
        <v>35</v>
      </c>
      <c r="C335" s="135"/>
      <c r="D335" s="101" t="s">
        <v>18</v>
      </c>
      <c r="E335" s="101" t="s">
        <v>21</v>
      </c>
      <c r="F335" s="101" t="s">
        <v>345</v>
      </c>
      <c r="G335" s="101" t="s">
        <v>78</v>
      </c>
      <c r="H335" s="155">
        <f t="shared" si="71"/>
        <v>0</v>
      </c>
      <c r="I335" s="156">
        <f>I336</f>
        <v>0</v>
      </c>
      <c r="J335" s="156">
        <f t="shared" si="72"/>
        <v>0</v>
      </c>
      <c r="K335" s="156">
        <f>K336</f>
        <v>0</v>
      </c>
      <c r="L335" s="156">
        <f t="shared" si="72"/>
        <v>0</v>
      </c>
    </row>
    <row r="336" spans="1:12" ht="51" hidden="1">
      <c r="A336" s="134"/>
      <c r="B336" s="100" t="s">
        <v>90</v>
      </c>
      <c r="C336" s="135"/>
      <c r="D336" s="101" t="s">
        <v>18</v>
      </c>
      <c r="E336" s="101" t="s">
        <v>21</v>
      </c>
      <c r="F336" s="101" t="s">
        <v>345</v>
      </c>
      <c r="G336" s="101" t="s">
        <v>91</v>
      </c>
      <c r="H336" s="155">
        <f t="shared" si="71"/>
        <v>0</v>
      </c>
      <c r="I336" s="156">
        <v>0</v>
      </c>
      <c r="J336" s="156">
        <v>0</v>
      </c>
      <c r="K336" s="156"/>
      <c r="L336" s="156">
        <v>0</v>
      </c>
    </row>
    <row r="337" spans="1:12" ht="255" hidden="1">
      <c r="A337" s="134"/>
      <c r="B337" s="100" t="s">
        <v>477</v>
      </c>
      <c r="C337" s="135"/>
      <c r="D337" s="101" t="s">
        <v>18</v>
      </c>
      <c r="E337" s="101" t="s">
        <v>21</v>
      </c>
      <c r="F337" s="101" t="s">
        <v>346</v>
      </c>
      <c r="G337" s="101"/>
      <c r="H337" s="155">
        <f t="shared" si="71"/>
        <v>0</v>
      </c>
      <c r="I337" s="156">
        <f>I338</f>
        <v>0</v>
      </c>
      <c r="J337" s="156">
        <f t="shared" ref="J337:L339" si="73">J338</f>
        <v>0</v>
      </c>
      <c r="K337" s="156">
        <f t="shared" si="73"/>
        <v>0</v>
      </c>
      <c r="L337" s="156">
        <f t="shared" si="73"/>
        <v>0</v>
      </c>
    </row>
    <row r="338" spans="1:12" ht="38.25" hidden="1">
      <c r="A338" s="134"/>
      <c r="B338" s="100" t="s">
        <v>344</v>
      </c>
      <c r="C338" s="135"/>
      <c r="D338" s="101" t="s">
        <v>18</v>
      </c>
      <c r="E338" s="101" t="s">
        <v>21</v>
      </c>
      <c r="F338" s="101" t="s">
        <v>346</v>
      </c>
      <c r="G338" s="101" t="s">
        <v>77</v>
      </c>
      <c r="H338" s="155">
        <f t="shared" si="71"/>
        <v>0</v>
      </c>
      <c r="I338" s="156">
        <f>I339</f>
        <v>0</v>
      </c>
      <c r="J338" s="156">
        <f t="shared" si="73"/>
        <v>0</v>
      </c>
      <c r="K338" s="156">
        <f t="shared" si="73"/>
        <v>0</v>
      </c>
      <c r="L338" s="156">
        <f t="shared" si="73"/>
        <v>0</v>
      </c>
    </row>
    <row r="339" spans="1:12" hidden="1">
      <c r="A339" s="134"/>
      <c r="B339" s="100" t="s">
        <v>35</v>
      </c>
      <c r="C339" s="135"/>
      <c r="D339" s="101" t="s">
        <v>18</v>
      </c>
      <c r="E339" s="101" t="s">
        <v>21</v>
      </c>
      <c r="F339" s="101" t="s">
        <v>346</v>
      </c>
      <c r="G339" s="101" t="s">
        <v>78</v>
      </c>
      <c r="H339" s="155">
        <f t="shared" si="71"/>
        <v>0</v>
      </c>
      <c r="I339" s="156">
        <f>I340</f>
        <v>0</v>
      </c>
      <c r="J339" s="156">
        <f t="shared" si="73"/>
        <v>0</v>
      </c>
      <c r="K339" s="156">
        <f t="shared" si="73"/>
        <v>0</v>
      </c>
      <c r="L339" s="156">
        <f t="shared" si="73"/>
        <v>0</v>
      </c>
    </row>
    <row r="340" spans="1:12" ht="51" hidden="1">
      <c r="A340" s="134"/>
      <c r="B340" s="100" t="s">
        <v>90</v>
      </c>
      <c r="C340" s="135"/>
      <c r="D340" s="101" t="s">
        <v>18</v>
      </c>
      <c r="E340" s="101" t="s">
        <v>21</v>
      </c>
      <c r="F340" s="101" t="s">
        <v>346</v>
      </c>
      <c r="G340" s="101" t="s">
        <v>91</v>
      </c>
      <c r="H340" s="155">
        <f t="shared" si="71"/>
        <v>0</v>
      </c>
      <c r="I340" s="156"/>
      <c r="J340" s="156">
        <v>0</v>
      </c>
      <c r="K340" s="156">
        <v>0</v>
      </c>
      <c r="L340" s="156">
        <v>0</v>
      </c>
    </row>
    <row r="341" spans="1:12" ht="38.25">
      <c r="A341" s="134"/>
      <c r="B341" s="100" t="s">
        <v>347</v>
      </c>
      <c r="C341" s="135"/>
      <c r="D341" s="101" t="s">
        <v>18</v>
      </c>
      <c r="E341" s="101" t="s">
        <v>21</v>
      </c>
      <c r="F341" s="101" t="s">
        <v>348</v>
      </c>
      <c r="G341" s="101"/>
      <c r="H341" s="155">
        <f t="shared" si="71"/>
        <v>2493.4</v>
      </c>
      <c r="I341" s="156">
        <f>I342+I349+I354+I358+I362</f>
        <v>2493.4</v>
      </c>
      <c r="J341" s="156">
        <f>J342+J349+J354+J358+J362</f>
        <v>0</v>
      </c>
      <c r="K341" s="156">
        <f>K342+K349+K354+K358+K362</f>
        <v>0</v>
      </c>
      <c r="L341" s="156">
        <f>L342+L349+L354+L358+L362</f>
        <v>0</v>
      </c>
    </row>
    <row r="342" spans="1:12" ht="25.5">
      <c r="A342" s="134"/>
      <c r="B342" s="100" t="s">
        <v>539</v>
      </c>
      <c r="C342" s="135"/>
      <c r="D342" s="101" t="s">
        <v>18</v>
      </c>
      <c r="E342" s="101" t="s">
        <v>21</v>
      </c>
      <c r="F342" s="101" t="s">
        <v>561</v>
      </c>
      <c r="G342" s="101"/>
      <c r="H342" s="155">
        <f t="shared" ref="H342:H348" si="74">SUM(I342:L342)</f>
        <v>2493.4</v>
      </c>
      <c r="I342" s="156">
        <f>I343+I346</f>
        <v>2493.4</v>
      </c>
      <c r="J342" s="156">
        <f>J343+J346</f>
        <v>0</v>
      </c>
      <c r="K342" s="156">
        <f>K343+K346</f>
        <v>0</v>
      </c>
      <c r="L342" s="156">
        <f>L343+L346</f>
        <v>0</v>
      </c>
    </row>
    <row r="343" spans="1:12" ht="38.25">
      <c r="A343" s="134"/>
      <c r="B343" s="100" t="s">
        <v>86</v>
      </c>
      <c r="C343" s="135"/>
      <c r="D343" s="101" t="s">
        <v>18</v>
      </c>
      <c r="E343" s="101" t="s">
        <v>21</v>
      </c>
      <c r="F343" s="101" t="s">
        <v>561</v>
      </c>
      <c r="G343" s="101" t="s">
        <v>57</v>
      </c>
      <c r="H343" s="155">
        <f t="shared" si="74"/>
        <v>2493.4</v>
      </c>
      <c r="I343" s="156">
        <f t="shared" ref="I343:L344" si="75">I344</f>
        <v>2493.4</v>
      </c>
      <c r="J343" s="156">
        <f t="shared" si="75"/>
        <v>0</v>
      </c>
      <c r="K343" s="156">
        <f t="shared" si="75"/>
        <v>0</v>
      </c>
      <c r="L343" s="156">
        <f t="shared" si="75"/>
        <v>0</v>
      </c>
    </row>
    <row r="344" spans="1:12" ht="38.25">
      <c r="A344" s="134"/>
      <c r="B344" s="100" t="s">
        <v>111</v>
      </c>
      <c r="C344" s="135"/>
      <c r="D344" s="101" t="s">
        <v>18</v>
      </c>
      <c r="E344" s="101" t="s">
        <v>21</v>
      </c>
      <c r="F344" s="101" t="s">
        <v>561</v>
      </c>
      <c r="G344" s="101" t="s">
        <v>59</v>
      </c>
      <c r="H344" s="155">
        <f t="shared" si="74"/>
        <v>2493.4</v>
      </c>
      <c r="I344" s="156">
        <f t="shared" si="75"/>
        <v>2493.4</v>
      </c>
      <c r="J344" s="156">
        <f t="shared" si="75"/>
        <v>0</v>
      </c>
      <c r="K344" s="156">
        <f t="shared" si="75"/>
        <v>0</v>
      </c>
      <c r="L344" s="156">
        <f t="shared" si="75"/>
        <v>0</v>
      </c>
    </row>
    <row r="345" spans="1:12" ht="51">
      <c r="A345" s="134"/>
      <c r="B345" s="100" t="s">
        <v>260</v>
      </c>
      <c r="C345" s="135"/>
      <c r="D345" s="101" t="s">
        <v>18</v>
      </c>
      <c r="E345" s="101" t="s">
        <v>21</v>
      </c>
      <c r="F345" s="101" t="s">
        <v>561</v>
      </c>
      <c r="G345" s="101" t="s">
        <v>61</v>
      </c>
      <c r="H345" s="155">
        <f t="shared" si="74"/>
        <v>2493.4</v>
      </c>
      <c r="I345" s="156">
        <f>803.4+1690</f>
        <v>2493.4</v>
      </c>
      <c r="J345" s="156">
        <v>0</v>
      </c>
      <c r="K345" s="156">
        <v>0</v>
      </c>
      <c r="L345" s="156">
        <v>0</v>
      </c>
    </row>
    <row r="346" spans="1:12" ht="38.25" hidden="1">
      <c r="A346" s="134"/>
      <c r="B346" s="100" t="s">
        <v>344</v>
      </c>
      <c r="C346" s="135"/>
      <c r="D346" s="101" t="s">
        <v>18</v>
      </c>
      <c r="E346" s="101" t="s">
        <v>21</v>
      </c>
      <c r="F346" s="101" t="s">
        <v>561</v>
      </c>
      <c r="G346" s="101" t="s">
        <v>77</v>
      </c>
      <c r="H346" s="155">
        <f t="shared" si="74"/>
        <v>0</v>
      </c>
      <c r="I346" s="156">
        <f>I347</f>
        <v>0</v>
      </c>
      <c r="J346" s="156">
        <f t="shared" ref="J346:L347" si="76">J347</f>
        <v>0</v>
      </c>
      <c r="K346" s="156">
        <f t="shared" si="76"/>
        <v>0</v>
      </c>
      <c r="L346" s="156">
        <f t="shared" si="76"/>
        <v>0</v>
      </c>
    </row>
    <row r="347" spans="1:12" hidden="1">
      <c r="A347" s="134"/>
      <c r="B347" s="100" t="s">
        <v>35</v>
      </c>
      <c r="C347" s="135"/>
      <c r="D347" s="101" t="s">
        <v>18</v>
      </c>
      <c r="E347" s="101" t="s">
        <v>21</v>
      </c>
      <c r="F347" s="101" t="s">
        <v>561</v>
      </c>
      <c r="G347" s="101" t="s">
        <v>78</v>
      </c>
      <c r="H347" s="155">
        <f t="shared" si="74"/>
        <v>0</v>
      </c>
      <c r="I347" s="156">
        <f>I348</f>
        <v>0</v>
      </c>
      <c r="J347" s="156">
        <f t="shared" si="76"/>
        <v>0</v>
      </c>
      <c r="K347" s="156">
        <f t="shared" si="76"/>
        <v>0</v>
      </c>
      <c r="L347" s="156">
        <f t="shared" si="76"/>
        <v>0</v>
      </c>
    </row>
    <row r="348" spans="1:12" ht="51" hidden="1">
      <c r="A348" s="134"/>
      <c r="B348" s="100" t="s">
        <v>90</v>
      </c>
      <c r="C348" s="135"/>
      <c r="D348" s="101" t="s">
        <v>18</v>
      </c>
      <c r="E348" s="101" t="s">
        <v>21</v>
      </c>
      <c r="F348" s="101" t="s">
        <v>561</v>
      </c>
      <c r="G348" s="101" t="s">
        <v>91</v>
      </c>
      <c r="H348" s="155">
        <f t="shared" si="74"/>
        <v>0</v>
      </c>
      <c r="I348" s="156"/>
      <c r="J348" s="156">
        <v>0</v>
      </c>
      <c r="K348" s="156">
        <v>0</v>
      </c>
      <c r="L348" s="156">
        <v>0</v>
      </c>
    </row>
    <row r="349" spans="1:12" ht="114.75" hidden="1">
      <c r="A349" s="134"/>
      <c r="B349" s="100" t="s">
        <v>475</v>
      </c>
      <c r="C349" s="135"/>
      <c r="D349" s="101" t="s">
        <v>18</v>
      </c>
      <c r="E349" s="101" t="s">
        <v>21</v>
      </c>
      <c r="F349" s="101" t="s">
        <v>349</v>
      </c>
      <c r="G349" s="101"/>
      <c r="H349" s="155">
        <f t="shared" si="71"/>
        <v>0</v>
      </c>
      <c r="I349" s="156">
        <f>I350</f>
        <v>0</v>
      </c>
      <c r="J349" s="156">
        <f t="shared" ref="J349:L351" si="77">J350</f>
        <v>0</v>
      </c>
      <c r="K349" s="156">
        <f t="shared" si="77"/>
        <v>0</v>
      </c>
      <c r="L349" s="156">
        <f t="shared" si="77"/>
        <v>0</v>
      </c>
    </row>
    <row r="350" spans="1:12" ht="38.25" hidden="1">
      <c r="A350" s="134"/>
      <c r="B350" s="100" t="s">
        <v>86</v>
      </c>
      <c r="C350" s="135"/>
      <c r="D350" s="101" t="s">
        <v>18</v>
      </c>
      <c r="E350" s="101" t="s">
        <v>21</v>
      </c>
      <c r="F350" s="101" t="s">
        <v>349</v>
      </c>
      <c r="G350" s="101" t="s">
        <v>57</v>
      </c>
      <c r="H350" s="155">
        <f>SUM(I350:L350)</f>
        <v>0</v>
      </c>
      <c r="I350" s="156">
        <f>I351</f>
        <v>0</v>
      </c>
      <c r="J350" s="156">
        <f t="shared" si="77"/>
        <v>0</v>
      </c>
      <c r="K350" s="156">
        <f t="shared" si="77"/>
        <v>0</v>
      </c>
      <c r="L350" s="156">
        <f t="shared" si="77"/>
        <v>0</v>
      </c>
    </row>
    <row r="351" spans="1:12" ht="38.25" hidden="1">
      <c r="A351" s="134"/>
      <c r="B351" s="100" t="s">
        <v>111</v>
      </c>
      <c r="C351" s="135"/>
      <c r="D351" s="101" t="s">
        <v>18</v>
      </c>
      <c r="E351" s="101" t="s">
        <v>21</v>
      </c>
      <c r="F351" s="101" t="s">
        <v>349</v>
      </c>
      <c r="G351" s="101" t="s">
        <v>59</v>
      </c>
      <c r="H351" s="155">
        <f>SUM(I351:L351)</f>
        <v>0</v>
      </c>
      <c r="I351" s="156">
        <f>I352</f>
        <v>0</v>
      </c>
      <c r="J351" s="156">
        <f t="shared" si="77"/>
        <v>0</v>
      </c>
      <c r="K351" s="156">
        <f t="shared" si="77"/>
        <v>0</v>
      </c>
      <c r="L351" s="156">
        <f t="shared" si="77"/>
        <v>0</v>
      </c>
    </row>
    <row r="352" spans="1:12" ht="51" hidden="1">
      <c r="A352" s="134"/>
      <c r="B352" s="100" t="s">
        <v>260</v>
      </c>
      <c r="C352" s="135"/>
      <c r="D352" s="101" t="s">
        <v>18</v>
      </c>
      <c r="E352" s="101" t="s">
        <v>21</v>
      </c>
      <c r="F352" s="101" t="s">
        <v>349</v>
      </c>
      <c r="G352" s="101" t="s">
        <v>61</v>
      </c>
      <c r="H352" s="155">
        <f>SUM(I352:L352)</f>
        <v>0</v>
      </c>
      <c r="I352" s="156">
        <v>0</v>
      </c>
      <c r="J352" s="156">
        <v>0</v>
      </c>
      <c r="K352" s="156">
        <v>0</v>
      </c>
      <c r="L352" s="156">
        <v>0</v>
      </c>
    </row>
    <row r="353" spans="1:12" hidden="1">
      <c r="A353" s="134"/>
      <c r="B353" s="100" t="s">
        <v>453</v>
      </c>
      <c r="C353" s="135"/>
      <c r="D353" s="101" t="s">
        <v>18</v>
      </c>
      <c r="E353" s="101" t="s">
        <v>21</v>
      </c>
      <c r="F353" s="101" t="s">
        <v>349</v>
      </c>
      <c r="G353" s="101" t="s">
        <v>61</v>
      </c>
      <c r="H353" s="155">
        <f>SUBTOTAL(9,I353:L353)</f>
        <v>0</v>
      </c>
      <c r="I353" s="156">
        <v>0</v>
      </c>
      <c r="J353" s="156">
        <v>0</v>
      </c>
      <c r="K353" s="156">
        <v>0</v>
      </c>
      <c r="L353" s="156">
        <v>0</v>
      </c>
    </row>
    <row r="354" spans="1:12" ht="153" hidden="1">
      <c r="A354" s="134"/>
      <c r="B354" s="103" t="s">
        <v>615</v>
      </c>
      <c r="C354" s="135"/>
      <c r="D354" s="101" t="s">
        <v>18</v>
      </c>
      <c r="E354" s="101" t="s">
        <v>21</v>
      </c>
      <c r="F354" s="101" t="s">
        <v>617</v>
      </c>
      <c r="G354" s="101"/>
      <c r="H354" s="155">
        <f>SUM(I354:L354)</f>
        <v>0</v>
      </c>
      <c r="I354" s="156">
        <f t="shared" ref="I354:L356" si="78">I355</f>
        <v>0</v>
      </c>
      <c r="J354" s="156">
        <f t="shared" si="78"/>
        <v>0</v>
      </c>
      <c r="K354" s="156">
        <f t="shared" si="78"/>
        <v>0</v>
      </c>
      <c r="L354" s="156">
        <f t="shared" si="78"/>
        <v>0</v>
      </c>
    </row>
    <row r="355" spans="1:12" ht="38.25" hidden="1">
      <c r="A355" s="134"/>
      <c r="B355" s="100" t="s">
        <v>86</v>
      </c>
      <c r="C355" s="135"/>
      <c r="D355" s="101" t="s">
        <v>18</v>
      </c>
      <c r="E355" s="101" t="s">
        <v>21</v>
      </c>
      <c r="F355" s="101" t="s">
        <v>617</v>
      </c>
      <c r="G355" s="101" t="s">
        <v>57</v>
      </c>
      <c r="H355" s="155">
        <f>SUM(I355:L355)</f>
        <v>0</v>
      </c>
      <c r="I355" s="156">
        <f t="shared" si="78"/>
        <v>0</v>
      </c>
      <c r="J355" s="156">
        <f t="shared" si="78"/>
        <v>0</v>
      </c>
      <c r="K355" s="156">
        <f t="shared" si="78"/>
        <v>0</v>
      </c>
      <c r="L355" s="156">
        <f t="shared" si="78"/>
        <v>0</v>
      </c>
    </row>
    <row r="356" spans="1:12" ht="38.25" hidden="1">
      <c r="A356" s="134"/>
      <c r="B356" s="100" t="s">
        <v>111</v>
      </c>
      <c r="C356" s="135"/>
      <c r="D356" s="101" t="s">
        <v>18</v>
      </c>
      <c r="E356" s="101" t="s">
        <v>21</v>
      </c>
      <c r="F356" s="101" t="s">
        <v>617</v>
      </c>
      <c r="G356" s="101" t="s">
        <v>59</v>
      </c>
      <c r="H356" s="155">
        <f>SUM(I356:L356)</f>
        <v>0</v>
      </c>
      <c r="I356" s="156">
        <f t="shared" si="78"/>
        <v>0</v>
      </c>
      <c r="J356" s="156">
        <f t="shared" si="78"/>
        <v>0</v>
      </c>
      <c r="K356" s="156">
        <f t="shared" si="78"/>
        <v>0</v>
      </c>
      <c r="L356" s="156">
        <f t="shared" si="78"/>
        <v>0</v>
      </c>
    </row>
    <row r="357" spans="1:12" ht="51" hidden="1">
      <c r="A357" s="134"/>
      <c r="B357" s="100" t="s">
        <v>260</v>
      </c>
      <c r="C357" s="135"/>
      <c r="D357" s="101" t="s">
        <v>18</v>
      </c>
      <c r="E357" s="101" t="s">
        <v>21</v>
      </c>
      <c r="F357" s="101" t="s">
        <v>617</v>
      </c>
      <c r="G357" s="101" t="s">
        <v>61</v>
      </c>
      <c r="H357" s="155">
        <f>SUM(I357:L357)</f>
        <v>0</v>
      </c>
      <c r="I357" s="156"/>
      <c r="J357" s="156">
        <v>0</v>
      </c>
      <c r="K357" s="156">
        <v>0</v>
      </c>
      <c r="L357" s="156">
        <v>0</v>
      </c>
    </row>
    <row r="358" spans="1:12" ht="229.5" hidden="1">
      <c r="A358" s="134"/>
      <c r="B358" s="100" t="s">
        <v>476</v>
      </c>
      <c r="C358" s="135"/>
      <c r="D358" s="101" t="s">
        <v>18</v>
      </c>
      <c r="E358" s="101" t="s">
        <v>21</v>
      </c>
      <c r="F358" s="101" t="s">
        <v>350</v>
      </c>
      <c r="G358" s="101"/>
      <c r="H358" s="155">
        <f t="shared" ref="H358:H365" si="79">SUM(I358:L358)</f>
        <v>0</v>
      </c>
      <c r="I358" s="156">
        <f>I359</f>
        <v>0</v>
      </c>
      <c r="J358" s="156">
        <f t="shared" ref="J358:L360" si="80">J359</f>
        <v>0</v>
      </c>
      <c r="K358" s="156">
        <f t="shared" si="80"/>
        <v>0</v>
      </c>
      <c r="L358" s="156">
        <f t="shared" si="80"/>
        <v>0</v>
      </c>
    </row>
    <row r="359" spans="1:12" ht="38.25" hidden="1">
      <c r="A359" s="134"/>
      <c r="B359" s="100" t="s">
        <v>86</v>
      </c>
      <c r="C359" s="135"/>
      <c r="D359" s="101" t="s">
        <v>18</v>
      </c>
      <c r="E359" s="101" t="s">
        <v>21</v>
      </c>
      <c r="F359" s="101" t="s">
        <v>350</v>
      </c>
      <c r="G359" s="101" t="s">
        <v>57</v>
      </c>
      <c r="H359" s="155">
        <f t="shared" si="79"/>
        <v>0</v>
      </c>
      <c r="I359" s="156">
        <f>I360</f>
        <v>0</v>
      </c>
      <c r="J359" s="156">
        <f t="shared" si="80"/>
        <v>0</v>
      </c>
      <c r="K359" s="156">
        <f t="shared" si="80"/>
        <v>0</v>
      </c>
      <c r="L359" s="156">
        <f t="shared" si="80"/>
        <v>0</v>
      </c>
    </row>
    <row r="360" spans="1:12" ht="38.25" hidden="1">
      <c r="A360" s="134"/>
      <c r="B360" s="100" t="s">
        <v>111</v>
      </c>
      <c r="C360" s="135"/>
      <c r="D360" s="101" t="s">
        <v>18</v>
      </c>
      <c r="E360" s="101" t="s">
        <v>21</v>
      </c>
      <c r="F360" s="101" t="s">
        <v>350</v>
      </c>
      <c r="G360" s="101" t="s">
        <v>59</v>
      </c>
      <c r="H360" s="155">
        <f t="shared" si="79"/>
        <v>0</v>
      </c>
      <c r="I360" s="156">
        <f>I361</f>
        <v>0</v>
      </c>
      <c r="J360" s="156">
        <f t="shared" si="80"/>
        <v>0</v>
      </c>
      <c r="K360" s="156">
        <f t="shared" si="80"/>
        <v>0</v>
      </c>
      <c r="L360" s="156">
        <f t="shared" si="80"/>
        <v>0</v>
      </c>
    </row>
    <row r="361" spans="1:12" ht="51" hidden="1">
      <c r="A361" s="134"/>
      <c r="B361" s="100" t="s">
        <v>260</v>
      </c>
      <c r="C361" s="135"/>
      <c r="D361" s="101" t="s">
        <v>18</v>
      </c>
      <c r="E361" s="101" t="s">
        <v>21</v>
      </c>
      <c r="F361" s="101" t="s">
        <v>350</v>
      </c>
      <c r="G361" s="101" t="s">
        <v>61</v>
      </c>
      <c r="H361" s="155">
        <f t="shared" si="79"/>
        <v>0</v>
      </c>
      <c r="I361" s="156">
        <v>0</v>
      </c>
      <c r="J361" s="156">
        <v>0</v>
      </c>
      <c r="K361" s="156"/>
      <c r="L361" s="156">
        <v>0</v>
      </c>
    </row>
    <row r="362" spans="1:12" ht="259.5" hidden="1" customHeight="1">
      <c r="A362" s="134"/>
      <c r="B362" s="100" t="s">
        <v>477</v>
      </c>
      <c r="C362" s="135"/>
      <c r="D362" s="101" t="s">
        <v>18</v>
      </c>
      <c r="E362" s="101" t="s">
        <v>21</v>
      </c>
      <c r="F362" s="101" t="s">
        <v>351</v>
      </c>
      <c r="G362" s="101"/>
      <c r="H362" s="155">
        <f t="shared" si="79"/>
        <v>0</v>
      </c>
      <c r="I362" s="156">
        <f>I363</f>
        <v>0</v>
      </c>
      <c r="J362" s="156">
        <f t="shared" ref="J362:L364" si="81">J363</f>
        <v>0</v>
      </c>
      <c r="K362" s="156">
        <f t="shared" si="81"/>
        <v>0</v>
      </c>
      <c r="L362" s="156">
        <f t="shared" si="81"/>
        <v>0</v>
      </c>
    </row>
    <row r="363" spans="1:12" ht="38.25" hidden="1">
      <c r="A363" s="134"/>
      <c r="B363" s="100" t="s">
        <v>86</v>
      </c>
      <c r="C363" s="135"/>
      <c r="D363" s="101" t="s">
        <v>18</v>
      </c>
      <c r="E363" s="101" t="s">
        <v>21</v>
      </c>
      <c r="F363" s="101" t="s">
        <v>351</v>
      </c>
      <c r="G363" s="101" t="s">
        <v>57</v>
      </c>
      <c r="H363" s="155">
        <f t="shared" si="79"/>
        <v>0</v>
      </c>
      <c r="I363" s="156">
        <f>I364</f>
        <v>0</v>
      </c>
      <c r="J363" s="156">
        <f t="shared" si="81"/>
        <v>0</v>
      </c>
      <c r="K363" s="156">
        <f t="shared" si="81"/>
        <v>0</v>
      </c>
      <c r="L363" s="156">
        <f t="shared" si="81"/>
        <v>0</v>
      </c>
    </row>
    <row r="364" spans="1:12" ht="38.25" hidden="1">
      <c r="A364" s="134"/>
      <c r="B364" s="100" t="s">
        <v>111</v>
      </c>
      <c r="C364" s="135"/>
      <c r="D364" s="101" t="s">
        <v>18</v>
      </c>
      <c r="E364" s="101" t="s">
        <v>21</v>
      </c>
      <c r="F364" s="101" t="s">
        <v>351</v>
      </c>
      <c r="G364" s="101" t="s">
        <v>59</v>
      </c>
      <c r="H364" s="155">
        <f t="shared" si="79"/>
        <v>0</v>
      </c>
      <c r="I364" s="156">
        <f>I365</f>
        <v>0</v>
      </c>
      <c r="J364" s="156">
        <f t="shared" si="81"/>
        <v>0</v>
      </c>
      <c r="K364" s="156">
        <f t="shared" si="81"/>
        <v>0</v>
      </c>
      <c r="L364" s="156">
        <f t="shared" si="81"/>
        <v>0</v>
      </c>
    </row>
    <row r="365" spans="1:12" ht="51" hidden="1">
      <c r="A365" s="134"/>
      <c r="B365" s="100" t="s">
        <v>260</v>
      </c>
      <c r="C365" s="135"/>
      <c r="D365" s="101" t="s">
        <v>18</v>
      </c>
      <c r="E365" s="101" t="s">
        <v>21</v>
      </c>
      <c r="F365" s="101" t="s">
        <v>351</v>
      </c>
      <c r="G365" s="101" t="s">
        <v>61</v>
      </c>
      <c r="H365" s="155">
        <f t="shared" si="79"/>
        <v>0</v>
      </c>
      <c r="I365" s="156"/>
      <c r="J365" s="156">
        <v>0</v>
      </c>
      <c r="K365" s="156">
        <v>0</v>
      </c>
      <c r="L365" s="156">
        <v>0</v>
      </c>
    </row>
    <row r="366" spans="1:12" s="209" customFormat="1" ht="64.5" customHeight="1">
      <c r="A366" s="134"/>
      <c r="B366" s="100" t="s">
        <v>352</v>
      </c>
      <c r="C366" s="135"/>
      <c r="D366" s="101" t="s">
        <v>18</v>
      </c>
      <c r="E366" s="101" t="s">
        <v>21</v>
      </c>
      <c r="F366" s="101" t="s">
        <v>353</v>
      </c>
      <c r="G366" s="101"/>
      <c r="H366" s="155">
        <f t="shared" ref="H366:H375" si="82">I366+J366+K366+L366</f>
        <v>1904.1000000000001</v>
      </c>
      <c r="I366" s="156">
        <f>I367</f>
        <v>1904.1000000000001</v>
      </c>
      <c r="J366" s="156">
        <f>J367</f>
        <v>0</v>
      </c>
      <c r="K366" s="156">
        <f>K367</f>
        <v>0</v>
      </c>
      <c r="L366" s="156">
        <f>L367</f>
        <v>0</v>
      </c>
    </row>
    <row r="367" spans="1:12" s="209" customFormat="1" ht="63.75">
      <c r="A367" s="134"/>
      <c r="B367" s="100" t="s">
        <v>354</v>
      </c>
      <c r="C367" s="135"/>
      <c r="D367" s="101" t="s">
        <v>18</v>
      </c>
      <c r="E367" s="101" t="s">
        <v>21</v>
      </c>
      <c r="F367" s="101" t="s">
        <v>355</v>
      </c>
      <c r="G367" s="101"/>
      <c r="H367" s="155">
        <f t="shared" si="82"/>
        <v>1904.1000000000001</v>
      </c>
      <c r="I367" s="156">
        <f t="shared" ref="I367:L368" si="83">I369</f>
        <v>1904.1000000000001</v>
      </c>
      <c r="J367" s="156">
        <f t="shared" si="83"/>
        <v>0</v>
      </c>
      <c r="K367" s="156">
        <f t="shared" si="83"/>
        <v>0</v>
      </c>
      <c r="L367" s="156">
        <f t="shared" si="83"/>
        <v>0</v>
      </c>
    </row>
    <row r="368" spans="1:12" s="209" customFormat="1" ht="25.5">
      <c r="A368" s="134"/>
      <c r="B368" s="100" t="s">
        <v>539</v>
      </c>
      <c r="C368" s="135"/>
      <c r="D368" s="101" t="s">
        <v>18</v>
      </c>
      <c r="E368" s="101" t="s">
        <v>21</v>
      </c>
      <c r="F368" s="101" t="s">
        <v>562</v>
      </c>
      <c r="G368" s="101"/>
      <c r="H368" s="155">
        <f t="shared" si="82"/>
        <v>1904.1000000000001</v>
      </c>
      <c r="I368" s="156">
        <f t="shared" si="83"/>
        <v>1904.1000000000001</v>
      </c>
      <c r="J368" s="156">
        <f t="shared" si="83"/>
        <v>0</v>
      </c>
      <c r="K368" s="156">
        <f t="shared" si="83"/>
        <v>0</v>
      </c>
      <c r="L368" s="156">
        <f t="shared" si="83"/>
        <v>0</v>
      </c>
    </row>
    <row r="369" spans="1:12" s="209" customFormat="1" ht="38.25">
      <c r="A369" s="134"/>
      <c r="B369" s="100" t="s">
        <v>86</v>
      </c>
      <c r="C369" s="100"/>
      <c r="D369" s="101" t="s">
        <v>18</v>
      </c>
      <c r="E369" s="101" t="s">
        <v>21</v>
      </c>
      <c r="F369" s="101" t="s">
        <v>562</v>
      </c>
      <c r="G369" s="101" t="s">
        <v>57</v>
      </c>
      <c r="H369" s="155">
        <f t="shared" si="82"/>
        <v>1904.1000000000001</v>
      </c>
      <c r="I369" s="156">
        <f t="shared" ref="I369:L370" si="84">I370</f>
        <v>1904.1000000000001</v>
      </c>
      <c r="J369" s="156">
        <f t="shared" si="84"/>
        <v>0</v>
      </c>
      <c r="K369" s="156">
        <f t="shared" si="84"/>
        <v>0</v>
      </c>
      <c r="L369" s="156">
        <f t="shared" si="84"/>
        <v>0</v>
      </c>
    </row>
    <row r="370" spans="1:12" s="209" customFormat="1" ht="38.25">
      <c r="A370" s="134"/>
      <c r="B370" s="100" t="s">
        <v>111</v>
      </c>
      <c r="C370" s="100"/>
      <c r="D370" s="101" t="s">
        <v>18</v>
      </c>
      <c r="E370" s="101" t="s">
        <v>21</v>
      </c>
      <c r="F370" s="101" t="s">
        <v>562</v>
      </c>
      <c r="G370" s="101" t="s">
        <v>59</v>
      </c>
      <c r="H370" s="155">
        <f t="shared" si="82"/>
        <v>1904.1000000000001</v>
      </c>
      <c r="I370" s="156">
        <f t="shared" si="84"/>
        <v>1904.1000000000001</v>
      </c>
      <c r="J370" s="156">
        <f t="shared" si="84"/>
        <v>0</v>
      </c>
      <c r="K370" s="156">
        <f t="shared" si="84"/>
        <v>0</v>
      </c>
      <c r="L370" s="156">
        <f t="shared" si="84"/>
        <v>0</v>
      </c>
    </row>
    <row r="371" spans="1:12" s="209" customFormat="1" ht="51">
      <c r="A371" s="134"/>
      <c r="B371" s="100" t="s">
        <v>260</v>
      </c>
      <c r="C371" s="100"/>
      <c r="D371" s="101" t="s">
        <v>18</v>
      </c>
      <c r="E371" s="101" t="s">
        <v>21</v>
      </c>
      <c r="F371" s="101" t="s">
        <v>562</v>
      </c>
      <c r="G371" s="101" t="s">
        <v>61</v>
      </c>
      <c r="H371" s="155">
        <f t="shared" si="82"/>
        <v>1904.1000000000001</v>
      </c>
      <c r="I371" s="156">
        <f>1961.4-57.3</f>
        <v>1904.1000000000001</v>
      </c>
      <c r="J371" s="156">
        <v>0</v>
      </c>
      <c r="K371" s="156">
        <v>0</v>
      </c>
      <c r="L371" s="156">
        <v>0</v>
      </c>
    </row>
    <row r="372" spans="1:12" s="209" customFormat="1">
      <c r="A372" s="134"/>
      <c r="B372" s="100" t="s">
        <v>453</v>
      </c>
      <c r="C372" s="100"/>
      <c r="D372" s="101" t="s">
        <v>18</v>
      </c>
      <c r="E372" s="101" t="s">
        <v>21</v>
      </c>
      <c r="F372" s="101" t="s">
        <v>562</v>
      </c>
      <c r="G372" s="101" t="s">
        <v>61</v>
      </c>
      <c r="H372" s="155">
        <f t="shared" si="82"/>
        <v>0</v>
      </c>
      <c r="I372" s="156">
        <v>0</v>
      </c>
      <c r="J372" s="156">
        <v>0</v>
      </c>
      <c r="K372" s="156">
        <v>0</v>
      </c>
      <c r="L372" s="156">
        <v>0</v>
      </c>
    </row>
    <row r="373" spans="1:12" s="189" customFormat="1" ht="15" hidden="1" customHeight="1">
      <c r="A373" s="187"/>
      <c r="B373" s="188" t="s">
        <v>42</v>
      </c>
      <c r="C373" s="135"/>
      <c r="D373" s="124" t="s">
        <v>18</v>
      </c>
      <c r="E373" s="124" t="s">
        <v>33</v>
      </c>
      <c r="F373" s="124"/>
      <c r="G373" s="124"/>
      <c r="H373" s="155">
        <f t="shared" si="82"/>
        <v>0</v>
      </c>
      <c r="I373" s="155">
        <f>I374</f>
        <v>0</v>
      </c>
      <c r="J373" s="155">
        <f t="shared" ref="J373:L374" si="85">J374</f>
        <v>0</v>
      </c>
      <c r="K373" s="155">
        <f t="shared" si="85"/>
        <v>0</v>
      </c>
      <c r="L373" s="155">
        <f t="shared" si="85"/>
        <v>0</v>
      </c>
    </row>
    <row r="374" spans="1:12" s="136" customFormat="1" ht="38.25" hidden="1">
      <c r="A374" s="134"/>
      <c r="B374" s="100" t="s">
        <v>244</v>
      </c>
      <c r="C374" s="260"/>
      <c r="D374" s="101" t="s">
        <v>18</v>
      </c>
      <c r="E374" s="101" t="s">
        <v>33</v>
      </c>
      <c r="F374" s="101" t="s">
        <v>245</v>
      </c>
      <c r="G374" s="101"/>
      <c r="H374" s="155">
        <f t="shared" si="82"/>
        <v>0</v>
      </c>
      <c r="I374" s="156">
        <f>I375</f>
        <v>0</v>
      </c>
      <c r="J374" s="156">
        <f t="shared" si="85"/>
        <v>0</v>
      </c>
      <c r="K374" s="156">
        <f t="shared" si="85"/>
        <v>0</v>
      </c>
      <c r="L374" s="156">
        <f t="shared" si="85"/>
        <v>0</v>
      </c>
    </row>
    <row r="375" spans="1:12" s="136" customFormat="1" ht="25.5" hidden="1">
      <c r="A375" s="187"/>
      <c r="B375" s="100" t="s">
        <v>539</v>
      </c>
      <c r="C375" s="188"/>
      <c r="D375" s="101" t="s">
        <v>18</v>
      </c>
      <c r="E375" s="101" t="s">
        <v>33</v>
      </c>
      <c r="F375" s="123" t="s">
        <v>249</v>
      </c>
      <c r="G375" s="101"/>
      <c r="H375" s="155">
        <f t="shared" si="82"/>
        <v>0</v>
      </c>
      <c r="I375" s="156">
        <f>I376+I379</f>
        <v>0</v>
      </c>
      <c r="J375" s="156">
        <f>J376+J379</f>
        <v>0</v>
      </c>
      <c r="K375" s="156">
        <f>K376+K379</f>
        <v>0</v>
      </c>
      <c r="L375" s="156">
        <f>L376+L379</f>
        <v>0</v>
      </c>
    </row>
    <row r="376" spans="1:12" s="229" customFormat="1" ht="38.25" hidden="1">
      <c r="A376" s="134"/>
      <c r="B376" s="100" t="s">
        <v>86</v>
      </c>
      <c r="C376" s="257"/>
      <c r="D376" s="101" t="s">
        <v>18</v>
      </c>
      <c r="E376" s="101" t="s">
        <v>33</v>
      </c>
      <c r="F376" s="123" t="s">
        <v>249</v>
      </c>
      <c r="G376" s="101" t="s">
        <v>57</v>
      </c>
      <c r="H376" s="155">
        <f>SUM(I376:L376)</f>
        <v>0</v>
      </c>
      <c r="I376" s="156">
        <f t="shared" ref="I376:L377" si="86">I377</f>
        <v>0</v>
      </c>
      <c r="J376" s="156">
        <f t="shared" si="86"/>
        <v>0</v>
      </c>
      <c r="K376" s="156">
        <f t="shared" si="86"/>
        <v>0</v>
      </c>
      <c r="L376" s="156">
        <f t="shared" si="86"/>
        <v>0</v>
      </c>
    </row>
    <row r="377" spans="1:12" s="229" customFormat="1" ht="38.25" hidden="1">
      <c r="A377" s="134"/>
      <c r="B377" s="100" t="s">
        <v>111</v>
      </c>
      <c r="C377" s="257"/>
      <c r="D377" s="101" t="s">
        <v>18</v>
      </c>
      <c r="E377" s="101" t="s">
        <v>33</v>
      </c>
      <c r="F377" s="123" t="s">
        <v>249</v>
      </c>
      <c r="G377" s="101" t="s">
        <v>59</v>
      </c>
      <c r="H377" s="155">
        <f>SUM(I377:L377)</f>
        <v>0</v>
      </c>
      <c r="I377" s="156">
        <f t="shared" si="86"/>
        <v>0</v>
      </c>
      <c r="J377" s="156">
        <f t="shared" si="86"/>
        <v>0</v>
      </c>
      <c r="K377" s="156">
        <f t="shared" si="86"/>
        <v>0</v>
      </c>
      <c r="L377" s="156">
        <f t="shared" si="86"/>
        <v>0</v>
      </c>
    </row>
    <row r="378" spans="1:12" s="229" customFormat="1" ht="51" hidden="1">
      <c r="A378" s="134"/>
      <c r="B378" s="100" t="s">
        <v>260</v>
      </c>
      <c r="C378" s="257"/>
      <c r="D378" s="101" t="s">
        <v>18</v>
      </c>
      <c r="E378" s="101" t="s">
        <v>33</v>
      </c>
      <c r="F378" s="123" t="s">
        <v>249</v>
      </c>
      <c r="G378" s="101" t="s">
        <v>61</v>
      </c>
      <c r="H378" s="155">
        <f>SUM(I378:L378)</f>
        <v>0</v>
      </c>
      <c r="I378" s="156">
        <v>0</v>
      </c>
      <c r="J378" s="311">
        <v>0</v>
      </c>
      <c r="K378" s="311">
        <v>0</v>
      </c>
      <c r="L378" s="311">
        <v>0</v>
      </c>
    </row>
    <row r="379" spans="1:12" s="229" customFormat="1" ht="54.75" hidden="1" customHeight="1">
      <c r="A379" s="134"/>
      <c r="B379" s="100" t="s">
        <v>247</v>
      </c>
      <c r="C379" s="262"/>
      <c r="D379" s="101" t="s">
        <v>18</v>
      </c>
      <c r="E379" s="101" t="s">
        <v>33</v>
      </c>
      <c r="F379" s="123" t="s">
        <v>249</v>
      </c>
      <c r="G379" s="101" t="s">
        <v>49</v>
      </c>
      <c r="H379" s="155">
        <f>I379+J379+K379+L379</f>
        <v>0</v>
      </c>
      <c r="I379" s="156">
        <f>I380+I382</f>
        <v>0</v>
      </c>
      <c r="J379" s="156">
        <f>J380+J382</f>
        <v>0</v>
      </c>
      <c r="K379" s="156">
        <f>K380+K382</f>
        <v>0</v>
      </c>
      <c r="L379" s="156">
        <f>L380+L382</f>
        <v>0</v>
      </c>
    </row>
    <row r="380" spans="1:12" s="229" customFormat="1" ht="22.5" hidden="1" customHeight="1">
      <c r="A380" s="134"/>
      <c r="B380" s="100" t="s">
        <v>51</v>
      </c>
      <c r="C380" s="262"/>
      <c r="D380" s="101" t="s">
        <v>18</v>
      </c>
      <c r="E380" s="101" t="s">
        <v>33</v>
      </c>
      <c r="F380" s="123" t="s">
        <v>249</v>
      </c>
      <c r="G380" s="101" t="s">
        <v>50</v>
      </c>
      <c r="H380" s="155">
        <f>I380+J380+K380+L380</f>
        <v>0</v>
      </c>
      <c r="I380" s="156">
        <f>I381</f>
        <v>0</v>
      </c>
      <c r="J380" s="156">
        <f>J381</f>
        <v>0</v>
      </c>
      <c r="K380" s="156">
        <f>K381</f>
        <v>0</v>
      </c>
      <c r="L380" s="156">
        <f>L381</f>
        <v>0</v>
      </c>
    </row>
    <row r="381" spans="1:12" s="229" customFormat="1" ht="25.5" hidden="1">
      <c r="A381" s="134"/>
      <c r="B381" s="100" t="s">
        <v>54</v>
      </c>
      <c r="C381" s="262"/>
      <c r="D381" s="101" t="s">
        <v>18</v>
      </c>
      <c r="E381" s="101" t="s">
        <v>33</v>
      </c>
      <c r="F381" s="123" t="s">
        <v>249</v>
      </c>
      <c r="G381" s="101" t="s">
        <v>48</v>
      </c>
      <c r="H381" s="155">
        <f>I381+J381+K381+L381</f>
        <v>0</v>
      </c>
      <c r="I381" s="156">
        <v>0</v>
      </c>
      <c r="J381" s="311">
        <v>0</v>
      </c>
      <c r="K381" s="311">
        <v>0</v>
      </c>
      <c r="L381" s="311">
        <v>0</v>
      </c>
    </row>
    <row r="382" spans="1:12" s="210" customFormat="1" hidden="1">
      <c r="A382" s="134"/>
      <c r="B382" s="100" t="s">
        <v>66</v>
      </c>
      <c r="C382" s="262"/>
      <c r="D382" s="101" t="s">
        <v>18</v>
      </c>
      <c r="E382" s="101" t="s">
        <v>33</v>
      </c>
      <c r="F382" s="123" t="s">
        <v>249</v>
      </c>
      <c r="G382" s="101" t="s">
        <v>64</v>
      </c>
      <c r="H382" s="155">
        <f>SUM(I382:L382)</f>
        <v>0</v>
      </c>
      <c r="I382" s="156">
        <f>I383</f>
        <v>0</v>
      </c>
      <c r="J382" s="156">
        <f>J383</f>
        <v>0</v>
      </c>
      <c r="K382" s="156">
        <f>K383</f>
        <v>0</v>
      </c>
      <c r="L382" s="156">
        <f>L383</f>
        <v>0</v>
      </c>
    </row>
    <row r="383" spans="1:12" s="210" customFormat="1" ht="25.5" hidden="1">
      <c r="A383" s="134"/>
      <c r="B383" s="100" t="s">
        <v>84</v>
      </c>
      <c r="C383" s="262"/>
      <c r="D383" s="101" t="s">
        <v>18</v>
      </c>
      <c r="E383" s="101" t="s">
        <v>33</v>
      </c>
      <c r="F383" s="123" t="s">
        <v>249</v>
      </c>
      <c r="G383" s="101" t="s">
        <v>82</v>
      </c>
      <c r="H383" s="155">
        <f>SUM(I383:L383)</f>
        <v>0</v>
      </c>
      <c r="I383" s="156">
        <v>0</v>
      </c>
      <c r="J383" s="156">
        <v>0</v>
      </c>
      <c r="K383" s="156">
        <v>0</v>
      </c>
      <c r="L383" s="156">
        <v>0</v>
      </c>
    </row>
    <row r="384" spans="1:12" s="219" customFormat="1" ht="25.5">
      <c r="A384" s="187"/>
      <c r="B384" s="188" t="s">
        <v>24</v>
      </c>
      <c r="C384" s="135"/>
      <c r="D384" s="124" t="s">
        <v>18</v>
      </c>
      <c r="E384" s="124" t="s">
        <v>38</v>
      </c>
      <c r="F384" s="124"/>
      <c r="G384" s="124"/>
      <c r="H384" s="155">
        <f t="shared" ref="H384:H410" si="87">I384+J384+K384+L384</f>
        <v>9819.2999999999993</v>
      </c>
      <c r="I384" s="155">
        <f>I385+I411+I457</f>
        <v>-148.50000000000003</v>
      </c>
      <c r="J384" s="155">
        <f>J385+J411+J457</f>
        <v>0</v>
      </c>
      <c r="K384" s="155">
        <f>K385+K411+K457</f>
        <v>9967.7999999999993</v>
      </c>
      <c r="L384" s="155">
        <f>L385+L411+L457</f>
        <v>0</v>
      </c>
    </row>
    <row r="385" spans="1:12" s="263" customFormat="1" ht="89.25">
      <c r="A385" s="187"/>
      <c r="B385" s="100" t="s">
        <v>356</v>
      </c>
      <c r="C385" s="260"/>
      <c r="D385" s="101" t="s">
        <v>18</v>
      </c>
      <c r="E385" s="101" t="s">
        <v>38</v>
      </c>
      <c r="F385" s="101" t="s">
        <v>357</v>
      </c>
      <c r="G385" s="101"/>
      <c r="H385" s="155">
        <f t="shared" si="87"/>
        <v>5113.7999999999993</v>
      </c>
      <c r="I385" s="156">
        <f>I386+I402+I407</f>
        <v>32.599999999999987</v>
      </c>
      <c r="J385" s="156">
        <f>J386+J402+J407</f>
        <v>0</v>
      </c>
      <c r="K385" s="156">
        <f>K386+K402+K407</f>
        <v>5081.1999999999989</v>
      </c>
      <c r="L385" s="156">
        <f>L386+L402+L407</f>
        <v>0</v>
      </c>
    </row>
    <row r="386" spans="1:12" s="263" customFormat="1" ht="25.5">
      <c r="A386" s="187"/>
      <c r="B386" s="100" t="s">
        <v>358</v>
      </c>
      <c r="C386" s="260"/>
      <c r="D386" s="101" t="s">
        <v>18</v>
      </c>
      <c r="E386" s="101" t="s">
        <v>38</v>
      </c>
      <c r="F386" s="101" t="s">
        <v>359</v>
      </c>
      <c r="G386" s="101"/>
      <c r="H386" s="155">
        <f t="shared" si="87"/>
        <v>5115.3999999999987</v>
      </c>
      <c r="I386" s="156">
        <f>I387+I390+I396</f>
        <v>34.199999999999989</v>
      </c>
      <c r="J386" s="156">
        <f>J387+J390+J396</f>
        <v>0</v>
      </c>
      <c r="K386" s="156">
        <f>K387+K390+K396</f>
        <v>5081.1999999999989</v>
      </c>
      <c r="L386" s="156">
        <f>L387+L390+L396</f>
        <v>0</v>
      </c>
    </row>
    <row r="387" spans="1:12" s="263" customFormat="1" ht="25.5">
      <c r="A387" s="187"/>
      <c r="B387" s="100" t="s">
        <v>539</v>
      </c>
      <c r="C387" s="260"/>
      <c r="D387" s="101" t="s">
        <v>18</v>
      </c>
      <c r="E387" s="101" t="s">
        <v>38</v>
      </c>
      <c r="F387" s="101" t="s">
        <v>563</v>
      </c>
      <c r="G387" s="101"/>
      <c r="H387" s="155">
        <f t="shared" si="87"/>
        <v>-233.5</v>
      </c>
      <c r="I387" s="156">
        <f>I388</f>
        <v>-233.5</v>
      </c>
      <c r="J387" s="156">
        <f t="shared" ref="J387:L388" si="88">J388</f>
        <v>0</v>
      </c>
      <c r="K387" s="156">
        <f t="shared" si="88"/>
        <v>0</v>
      </c>
      <c r="L387" s="156">
        <f t="shared" si="88"/>
        <v>0</v>
      </c>
    </row>
    <row r="388" spans="1:12" s="136" customFormat="1">
      <c r="A388" s="134"/>
      <c r="B388" s="100" t="s">
        <v>71</v>
      </c>
      <c r="C388" s="135"/>
      <c r="D388" s="101" t="s">
        <v>18</v>
      </c>
      <c r="E388" s="101" t="s">
        <v>38</v>
      </c>
      <c r="F388" s="101" t="s">
        <v>563</v>
      </c>
      <c r="G388" s="101" t="s">
        <v>72</v>
      </c>
      <c r="H388" s="155">
        <f t="shared" si="87"/>
        <v>-233.5</v>
      </c>
      <c r="I388" s="156">
        <f>I389</f>
        <v>-233.5</v>
      </c>
      <c r="J388" s="156">
        <f t="shared" si="88"/>
        <v>0</v>
      </c>
      <c r="K388" s="156">
        <f t="shared" si="88"/>
        <v>0</v>
      </c>
      <c r="L388" s="156">
        <f t="shared" si="88"/>
        <v>0</v>
      </c>
    </row>
    <row r="389" spans="1:12" s="136" customFormat="1" ht="76.5">
      <c r="A389" s="134"/>
      <c r="B389" s="100" t="s">
        <v>334</v>
      </c>
      <c r="C389" s="135"/>
      <c r="D389" s="101" t="s">
        <v>18</v>
      </c>
      <c r="E389" s="101" t="s">
        <v>38</v>
      </c>
      <c r="F389" s="101" t="s">
        <v>563</v>
      </c>
      <c r="G389" s="101" t="s">
        <v>80</v>
      </c>
      <c r="H389" s="155">
        <f t="shared" si="87"/>
        <v>-233.5</v>
      </c>
      <c r="I389" s="156">
        <f>-233.5</f>
        <v>-233.5</v>
      </c>
      <c r="J389" s="156">
        <v>0</v>
      </c>
      <c r="K389" s="156">
        <v>0</v>
      </c>
      <c r="L389" s="156">
        <v>0</v>
      </c>
    </row>
    <row r="390" spans="1:12" s="263" customFormat="1" ht="127.5">
      <c r="A390" s="4"/>
      <c r="B390" s="5" t="s">
        <v>629</v>
      </c>
      <c r="C390" s="62"/>
      <c r="D390" s="2" t="s">
        <v>18</v>
      </c>
      <c r="E390" s="2" t="s">
        <v>38</v>
      </c>
      <c r="F390" s="2" t="s">
        <v>630</v>
      </c>
      <c r="G390" s="2"/>
      <c r="H390" s="154">
        <f t="shared" si="87"/>
        <v>5081.1999999999989</v>
      </c>
      <c r="I390" s="296">
        <f>I394</f>
        <v>0</v>
      </c>
      <c r="J390" s="296">
        <f>J394</f>
        <v>0</v>
      </c>
      <c r="K390" s="296">
        <f>K391+K394</f>
        <v>5081.1999999999989</v>
      </c>
      <c r="L390" s="296">
        <f>L391+L394</f>
        <v>0</v>
      </c>
    </row>
    <row r="391" spans="1:12" s="263" customFormat="1" ht="38.25">
      <c r="A391" s="134"/>
      <c r="B391" s="100" t="s">
        <v>86</v>
      </c>
      <c r="C391" s="257"/>
      <c r="D391" s="2" t="s">
        <v>18</v>
      </c>
      <c r="E391" s="2" t="s">
        <v>38</v>
      </c>
      <c r="F391" s="2" t="s">
        <v>630</v>
      </c>
      <c r="G391" s="101" t="s">
        <v>57</v>
      </c>
      <c r="H391" s="155">
        <f>SUM(I391:L391)</f>
        <v>671.4</v>
      </c>
      <c r="I391" s="156">
        <f t="shared" ref="I391:L392" si="89">I392</f>
        <v>0</v>
      </c>
      <c r="J391" s="156">
        <f t="shared" si="89"/>
        <v>0</v>
      </c>
      <c r="K391" s="156">
        <f t="shared" si="89"/>
        <v>671.4</v>
      </c>
      <c r="L391" s="156">
        <f t="shared" si="89"/>
        <v>0</v>
      </c>
    </row>
    <row r="392" spans="1:12" s="136" customFormat="1" ht="38.25">
      <c r="A392" s="134"/>
      <c r="B392" s="100" t="s">
        <v>111</v>
      </c>
      <c r="C392" s="257"/>
      <c r="D392" s="2" t="s">
        <v>18</v>
      </c>
      <c r="E392" s="2" t="s">
        <v>38</v>
      </c>
      <c r="F392" s="2" t="s">
        <v>630</v>
      </c>
      <c r="G392" s="101" t="s">
        <v>59</v>
      </c>
      <c r="H392" s="155">
        <f>SUM(I392:L392)</f>
        <v>671.4</v>
      </c>
      <c r="I392" s="156">
        <f t="shared" si="89"/>
        <v>0</v>
      </c>
      <c r="J392" s="156">
        <f t="shared" si="89"/>
        <v>0</v>
      </c>
      <c r="K392" s="156">
        <f t="shared" si="89"/>
        <v>671.4</v>
      </c>
      <c r="L392" s="156">
        <f t="shared" si="89"/>
        <v>0</v>
      </c>
    </row>
    <row r="393" spans="1:12" s="136" customFormat="1" ht="39.950000000000003" customHeight="1">
      <c r="A393" s="134"/>
      <c r="B393" s="100" t="s">
        <v>260</v>
      </c>
      <c r="C393" s="257"/>
      <c r="D393" s="2" t="s">
        <v>18</v>
      </c>
      <c r="E393" s="2" t="s">
        <v>38</v>
      </c>
      <c r="F393" s="2" t="s">
        <v>630</v>
      </c>
      <c r="G393" s="101" t="s">
        <v>61</v>
      </c>
      <c r="H393" s="155">
        <f>SUM(I393:L393)</f>
        <v>671.4</v>
      </c>
      <c r="I393" s="156">
        <v>0</v>
      </c>
      <c r="J393" s="311">
        <v>0</v>
      </c>
      <c r="K393" s="311">
        <v>671.4</v>
      </c>
      <c r="L393" s="311">
        <v>0</v>
      </c>
    </row>
    <row r="394" spans="1:12" s="136" customFormat="1">
      <c r="A394" s="4"/>
      <c r="B394" s="1" t="s">
        <v>71</v>
      </c>
      <c r="C394" s="63"/>
      <c r="D394" s="2" t="s">
        <v>18</v>
      </c>
      <c r="E394" s="2" t="s">
        <v>38</v>
      </c>
      <c r="F394" s="2" t="s">
        <v>630</v>
      </c>
      <c r="G394" s="2" t="s">
        <v>72</v>
      </c>
      <c r="H394" s="154">
        <f t="shared" si="87"/>
        <v>4409.7999999999993</v>
      </c>
      <c r="I394" s="296">
        <f>I395</f>
        <v>0</v>
      </c>
      <c r="J394" s="296">
        <f>J395</f>
        <v>0</v>
      </c>
      <c r="K394" s="296">
        <f>K395</f>
        <v>4409.7999999999993</v>
      </c>
      <c r="L394" s="296">
        <f>L395</f>
        <v>0</v>
      </c>
    </row>
    <row r="395" spans="1:12" s="263" customFormat="1" ht="76.5">
      <c r="A395" s="4"/>
      <c r="B395" s="1" t="s">
        <v>334</v>
      </c>
      <c r="C395" s="63"/>
      <c r="D395" s="2" t="s">
        <v>18</v>
      </c>
      <c r="E395" s="2" t="s">
        <v>38</v>
      </c>
      <c r="F395" s="2" t="s">
        <v>630</v>
      </c>
      <c r="G395" s="2" t="s">
        <v>80</v>
      </c>
      <c r="H395" s="154">
        <f t="shared" si="87"/>
        <v>4409.7999999999993</v>
      </c>
      <c r="I395" s="296">
        <v>0</v>
      </c>
      <c r="J395" s="278">
        <v>0</v>
      </c>
      <c r="K395" s="278">
        <f>4380.4+29.4</f>
        <v>4409.7999999999993</v>
      </c>
      <c r="L395" s="278">
        <v>0</v>
      </c>
    </row>
    <row r="396" spans="1:12" s="263" customFormat="1" ht="153">
      <c r="A396" s="4"/>
      <c r="B396" s="5" t="s">
        <v>631</v>
      </c>
      <c r="C396" s="63"/>
      <c r="D396" s="2" t="s">
        <v>18</v>
      </c>
      <c r="E396" s="2" t="s">
        <v>38</v>
      </c>
      <c r="F396" s="2" t="s">
        <v>632</v>
      </c>
      <c r="G396" s="2"/>
      <c r="H396" s="154">
        <f>SUM(I396:L396)</f>
        <v>267.7</v>
      </c>
      <c r="I396" s="296">
        <f>I400+I397</f>
        <v>267.7</v>
      </c>
      <c r="J396" s="296">
        <f>J400+J397</f>
        <v>0</v>
      </c>
      <c r="K396" s="296">
        <f>K400+K397</f>
        <v>0</v>
      </c>
      <c r="L396" s="296">
        <f>L400+L397</f>
        <v>0</v>
      </c>
    </row>
    <row r="397" spans="1:12" s="136" customFormat="1" ht="38.25">
      <c r="A397" s="4"/>
      <c r="B397" s="1" t="s">
        <v>86</v>
      </c>
      <c r="C397" s="63"/>
      <c r="D397" s="2" t="s">
        <v>18</v>
      </c>
      <c r="E397" s="2" t="s">
        <v>38</v>
      </c>
      <c r="F397" s="2" t="s">
        <v>632</v>
      </c>
      <c r="G397" s="2" t="s">
        <v>57</v>
      </c>
      <c r="H397" s="154">
        <f>SUM(I397:L397)</f>
        <v>35.299999999999997</v>
      </c>
      <c r="I397" s="296">
        <f t="shared" ref="I397:L398" si="90">I398</f>
        <v>35.299999999999997</v>
      </c>
      <c r="J397" s="296">
        <f t="shared" si="90"/>
        <v>0</v>
      </c>
      <c r="K397" s="296">
        <f t="shared" si="90"/>
        <v>0</v>
      </c>
      <c r="L397" s="296">
        <f t="shared" si="90"/>
        <v>0</v>
      </c>
    </row>
    <row r="398" spans="1:12" s="136" customFormat="1" ht="38.25">
      <c r="A398" s="4"/>
      <c r="B398" s="1" t="s">
        <v>111</v>
      </c>
      <c r="C398" s="63"/>
      <c r="D398" s="2" t="s">
        <v>18</v>
      </c>
      <c r="E398" s="2" t="s">
        <v>38</v>
      </c>
      <c r="F398" s="2" t="s">
        <v>632</v>
      </c>
      <c r="G398" s="2" t="s">
        <v>59</v>
      </c>
      <c r="H398" s="154">
        <f>SUM(I398:L398)</f>
        <v>35.299999999999997</v>
      </c>
      <c r="I398" s="296">
        <f t="shared" si="90"/>
        <v>35.299999999999997</v>
      </c>
      <c r="J398" s="296">
        <f t="shared" si="90"/>
        <v>0</v>
      </c>
      <c r="K398" s="296">
        <f t="shared" si="90"/>
        <v>0</v>
      </c>
      <c r="L398" s="296">
        <f t="shared" si="90"/>
        <v>0</v>
      </c>
    </row>
    <row r="399" spans="1:12" s="189" customFormat="1" ht="51">
      <c r="A399" s="4"/>
      <c r="B399" s="1" t="s">
        <v>260</v>
      </c>
      <c r="C399" s="63"/>
      <c r="D399" s="2" t="s">
        <v>18</v>
      </c>
      <c r="E399" s="2" t="s">
        <v>38</v>
      </c>
      <c r="F399" s="2" t="s">
        <v>632</v>
      </c>
      <c r="G399" s="2" t="s">
        <v>61</v>
      </c>
      <c r="H399" s="154">
        <f>SUM(I399:L399)</f>
        <v>35.299999999999997</v>
      </c>
      <c r="I399" s="296">
        <v>35.299999999999997</v>
      </c>
      <c r="J399" s="278">
        <v>0</v>
      </c>
      <c r="K399" s="278">
        <v>0</v>
      </c>
      <c r="L399" s="278">
        <v>0</v>
      </c>
    </row>
    <row r="400" spans="1:12" s="189" customFormat="1">
      <c r="A400" s="4"/>
      <c r="B400" s="1" t="s">
        <v>71</v>
      </c>
      <c r="C400" s="63"/>
      <c r="D400" s="2" t="s">
        <v>18</v>
      </c>
      <c r="E400" s="2" t="s">
        <v>38</v>
      </c>
      <c r="F400" s="2" t="s">
        <v>632</v>
      </c>
      <c r="G400" s="2" t="s">
        <v>72</v>
      </c>
      <c r="H400" s="154">
        <f>I400+J400+K400+L400</f>
        <v>232.4</v>
      </c>
      <c r="I400" s="296">
        <f>I401</f>
        <v>232.4</v>
      </c>
      <c r="J400" s="296">
        <f>J401</f>
        <v>0</v>
      </c>
      <c r="K400" s="296">
        <f>K401</f>
        <v>0</v>
      </c>
      <c r="L400" s="296">
        <f>L401</f>
        <v>0</v>
      </c>
    </row>
    <row r="401" spans="1:12" s="136" customFormat="1" ht="76.5">
      <c r="A401" s="4"/>
      <c r="B401" s="1" t="s">
        <v>334</v>
      </c>
      <c r="C401" s="63"/>
      <c r="D401" s="2" t="s">
        <v>18</v>
      </c>
      <c r="E401" s="2" t="s">
        <v>38</v>
      </c>
      <c r="F401" s="2" t="s">
        <v>632</v>
      </c>
      <c r="G401" s="2" t="s">
        <v>80</v>
      </c>
      <c r="H401" s="154">
        <f>I401+J401+K401+L401</f>
        <v>232.4</v>
      </c>
      <c r="I401" s="296">
        <f>230.8+1.6</f>
        <v>232.4</v>
      </c>
      <c r="J401" s="278">
        <v>0</v>
      </c>
      <c r="K401" s="278">
        <v>0</v>
      </c>
      <c r="L401" s="278">
        <v>0</v>
      </c>
    </row>
    <row r="402" spans="1:12" s="210" customFormat="1" ht="54.75" hidden="1" customHeight="1">
      <c r="A402" s="187"/>
      <c r="B402" s="100" t="s">
        <v>360</v>
      </c>
      <c r="C402" s="260"/>
      <c r="D402" s="101" t="s">
        <v>18</v>
      </c>
      <c r="E402" s="101" t="s">
        <v>38</v>
      </c>
      <c r="F402" s="101" t="s">
        <v>361</v>
      </c>
      <c r="G402" s="101"/>
      <c r="H402" s="155">
        <f t="shared" si="87"/>
        <v>0</v>
      </c>
      <c r="I402" s="156">
        <f>I403</f>
        <v>0</v>
      </c>
      <c r="J402" s="156">
        <f t="shared" ref="J402:L405" si="91">J403</f>
        <v>0</v>
      </c>
      <c r="K402" s="156">
        <f t="shared" si="91"/>
        <v>0</v>
      </c>
      <c r="L402" s="156">
        <f t="shared" si="91"/>
        <v>0</v>
      </c>
    </row>
    <row r="403" spans="1:12" s="210" customFormat="1" ht="25.5" hidden="1">
      <c r="A403" s="187"/>
      <c r="B403" s="100" t="s">
        <v>539</v>
      </c>
      <c r="C403" s="260"/>
      <c r="D403" s="101" t="s">
        <v>18</v>
      </c>
      <c r="E403" s="101" t="s">
        <v>38</v>
      </c>
      <c r="F403" s="101" t="s">
        <v>564</v>
      </c>
      <c r="G403" s="101"/>
      <c r="H403" s="155">
        <f t="shared" si="87"/>
        <v>0</v>
      </c>
      <c r="I403" s="156">
        <f>I404</f>
        <v>0</v>
      </c>
      <c r="J403" s="156">
        <f t="shared" si="91"/>
        <v>0</v>
      </c>
      <c r="K403" s="156">
        <f t="shared" si="91"/>
        <v>0</v>
      </c>
      <c r="L403" s="156">
        <f t="shared" si="91"/>
        <v>0</v>
      </c>
    </row>
    <row r="404" spans="1:12" s="210" customFormat="1" ht="38.25" hidden="1">
      <c r="A404" s="134"/>
      <c r="B404" s="100" t="s">
        <v>86</v>
      </c>
      <c r="C404" s="135"/>
      <c r="D404" s="101" t="s">
        <v>18</v>
      </c>
      <c r="E404" s="101" t="s">
        <v>38</v>
      </c>
      <c r="F404" s="101" t="s">
        <v>564</v>
      </c>
      <c r="G404" s="101" t="s">
        <v>57</v>
      </c>
      <c r="H404" s="155">
        <f t="shared" si="87"/>
        <v>0</v>
      </c>
      <c r="I404" s="156">
        <f>I405</f>
        <v>0</v>
      </c>
      <c r="J404" s="156">
        <f t="shared" si="91"/>
        <v>0</v>
      </c>
      <c r="K404" s="156">
        <f t="shared" si="91"/>
        <v>0</v>
      </c>
      <c r="L404" s="156">
        <f t="shared" si="91"/>
        <v>0</v>
      </c>
    </row>
    <row r="405" spans="1:12" s="210" customFormat="1" ht="38.25" hidden="1">
      <c r="A405" s="134"/>
      <c r="B405" s="100" t="s">
        <v>111</v>
      </c>
      <c r="C405" s="135"/>
      <c r="D405" s="101" t="s">
        <v>18</v>
      </c>
      <c r="E405" s="101" t="s">
        <v>38</v>
      </c>
      <c r="F405" s="101" t="s">
        <v>564</v>
      </c>
      <c r="G405" s="101" t="s">
        <v>59</v>
      </c>
      <c r="H405" s="155">
        <f t="shared" si="87"/>
        <v>0</v>
      </c>
      <c r="I405" s="156">
        <f>I406</f>
        <v>0</v>
      </c>
      <c r="J405" s="156">
        <f t="shared" si="91"/>
        <v>0</v>
      </c>
      <c r="K405" s="156">
        <f t="shared" si="91"/>
        <v>0</v>
      </c>
      <c r="L405" s="156">
        <f t="shared" si="91"/>
        <v>0</v>
      </c>
    </row>
    <row r="406" spans="1:12" s="136" customFormat="1" ht="51" hidden="1">
      <c r="A406" s="134"/>
      <c r="B406" s="100" t="s">
        <v>260</v>
      </c>
      <c r="C406" s="135"/>
      <c r="D406" s="101" t="s">
        <v>18</v>
      </c>
      <c r="E406" s="101" t="s">
        <v>38</v>
      </c>
      <c r="F406" s="101" t="s">
        <v>564</v>
      </c>
      <c r="G406" s="101" t="s">
        <v>61</v>
      </c>
      <c r="H406" s="155">
        <f t="shared" si="87"/>
        <v>0</v>
      </c>
      <c r="I406" s="156">
        <v>0</v>
      </c>
      <c r="J406" s="156">
        <v>0</v>
      </c>
      <c r="K406" s="156">
        <v>0</v>
      </c>
      <c r="L406" s="156">
        <v>0</v>
      </c>
    </row>
    <row r="407" spans="1:12" s="210" customFormat="1" ht="54.75" customHeight="1">
      <c r="A407" s="187"/>
      <c r="B407" s="100" t="s">
        <v>362</v>
      </c>
      <c r="C407" s="260"/>
      <c r="D407" s="101" t="s">
        <v>18</v>
      </c>
      <c r="E407" s="101" t="s">
        <v>38</v>
      </c>
      <c r="F407" s="101" t="s">
        <v>363</v>
      </c>
      <c r="G407" s="101"/>
      <c r="H407" s="155">
        <f t="shared" si="87"/>
        <v>-1.6</v>
      </c>
      <c r="I407" s="156">
        <f>I408</f>
        <v>-1.6</v>
      </c>
      <c r="J407" s="156">
        <f t="shared" ref="J407:L409" si="92">J408</f>
        <v>0</v>
      </c>
      <c r="K407" s="156">
        <f t="shared" si="92"/>
        <v>0</v>
      </c>
      <c r="L407" s="156">
        <f t="shared" si="92"/>
        <v>0</v>
      </c>
    </row>
    <row r="408" spans="1:12" s="210" customFormat="1" ht="25.5">
      <c r="A408" s="187"/>
      <c r="B408" s="100" t="s">
        <v>539</v>
      </c>
      <c r="C408" s="260"/>
      <c r="D408" s="101" t="s">
        <v>18</v>
      </c>
      <c r="E408" s="101" t="s">
        <v>38</v>
      </c>
      <c r="F408" s="101" t="s">
        <v>565</v>
      </c>
      <c r="G408" s="101"/>
      <c r="H408" s="155">
        <f t="shared" si="87"/>
        <v>-1.6</v>
      </c>
      <c r="I408" s="156">
        <f>I409</f>
        <v>-1.6</v>
      </c>
      <c r="J408" s="156">
        <f t="shared" si="92"/>
        <v>0</v>
      </c>
      <c r="K408" s="156">
        <f t="shared" si="92"/>
        <v>0</v>
      </c>
      <c r="L408" s="156">
        <f t="shared" si="92"/>
        <v>0</v>
      </c>
    </row>
    <row r="409" spans="1:12" s="210" customFormat="1">
      <c r="A409" s="134"/>
      <c r="B409" s="100" t="s">
        <v>71</v>
      </c>
      <c r="C409" s="135"/>
      <c r="D409" s="101" t="s">
        <v>18</v>
      </c>
      <c r="E409" s="101" t="s">
        <v>38</v>
      </c>
      <c r="F409" s="101" t="s">
        <v>565</v>
      </c>
      <c r="G409" s="101" t="s">
        <v>72</v>
      </c>
      <c r="H409" s="155">
        <f t="shared" si="87"/>
        <v>-1.6</v>
      </c>
      <c r="I409" s="156">
        <f>I410</f>
        <v>-1.6</v>
      </c>
      <c r="J409" s="156">
        <f t="shared" si="92"/>
        <v>0</v>
      </c>
      <c r="K409" s="156">
        <f t="shared" si="92"/>
        <v>0</v>
      </c>
      <c r="L409" s="156">
        <f t="shared" si="92"/>
        <v>0</v>
      </c>
    </row>
    <row r="410" spans="1:12" s="189" customFormat="1" ht="76.5">
      <c r="A410" s="134"/>
      <c r="B410" s="100" t="s">
        <v>334</v>
      </c>
      <c r="C410" s="135"/>
      <c r="D410" s="101" t="s">
        <v>18</v>
      </c>
      <c r="E410" s="101" t="s">
        <v>38</v>
      </c>
      <c r="F410" s="101" t="s">
        <v>565</v>
      </c>
      <c r="G410" s="101" t="s">
        <v>80</v>
      </c>
      <c r="H410" s="155">
        <f t="shared" si="87"/>
        <v>-1.6</v>
      </c>
      <c r="I410" s="156">
        <f>-1.6</f>
        <v>-1.6</v>
      </c>
      <c r="J410" s="156">
        <v>0</v>
      </c>
      <c r="K410" s="156">
        <v>0</v>
      </c>
      <c r="L410" s="156">
        <v>0</v>
      </c>
    </row>
    <row r="411" spans="1:12" s="136" customFormat="1" ht="51">
      <c r="A411" s="187"/>
      <c r="B411" s="100" t="s">
        <v>98</v>
      </c>
      <c r="C411" s="188"/>
      <c r="D411" s="101" t="s">
        <v>18</v>
      </c>
      <c r="E411" s="101" t="s">
        <v>38</v>
      </c>
      <c r="F411" s="123" t="s">
        <v>250</v>
      </c>
      <c r="G411" s="124"/>
      <c r="H411" s="155">
        <f>SUM(I411:L411)</f>
        <v>4886.6000000000004</v>
      </c>
      <c r="I411" s="156">
        <f>I412+I440</f>
        <v>0</v>
      </c>
      <c r="J411" s="156">
        <f>J412+J440</f>
        <v>0</v>
      </c>
      <c r="K411" s="156">
        <f>K412+K440</f>
        <v>4886.6000000000004</v>
      </c>
      <c r="L411" s="156">
        <f>L412+L440</f>
        <v>0</v>
      </c>
    </row>
    <row r="412" spans="1:12" s="136" customFormat="1" ht="39.75" customHeight="1">
      <c r="A412" s="187"/>
      <c r="B412" s="100" t="s">
        <v>251</v>
      </c>
      <c r="C412" s="100"/>
      <c r="D412" s="101" t="s">
        <v>18</v>
      </c>
      <c r="E412" s="101" t="s">
        <v>38</v>
      </c>
      <c r="F412" s="123" t="s">
        <v>252</v>
      </c>
      <c r="G412" s="124"/>
      <c r="H412" s="155">
        <f>SUM(I412:L412)</f>
        <v>-21578.6</v>
      </c>
      <c r="I412" s="156">
        <f>I430+I413+I426+I418+I422</f>
        <v>-9500.5</v>
      </c>
      <c r="J412" s="156">
        <f>J430+J413+J426+J418+J422</f>
        <v>0</v>
      </c>
      <c r="K412" s="156">
        <f>K430+K413+K426+K418+K422</f>
        <v>-12078.1</v>
      </c>
      <c r="L412" s="156">
        <f>L430+L413+L426+L418+L422</f>
        <v>0</v>
      </c>
    </row>
    <row r="413" spans="1:12" s="136" customFormat="1" ht="38.25">
      <c r="A413" s="134"/>
      <c r="B413" s="100" t="s">
        <v>200</v>
      </c>
      <c r="C413" s="135"/>
      <c r="D413" s="101" t="s">
        <v>18</v>
      </c>
      <c r="E413" s="101" t="s">
        <v>38</v>
      </c>
      <c r="F413" s="123" t="s">
        <v>364</v>
      </c>
      <c r="G413" s="101"/>
      <c r="H413" s="155">
        <f>I413+J413+K413+L413</f>
        <v>-9500.5</v>
      </c>
      <c r="I413" s="156">
        <f t="shared" ref="I413:L414" si="93">I414</f>
        <v>-9500.5</v>
      </c>
      <c r="J413" s="156">
        <f t="shared" si="93"/>
        <v>0</v>
      </c>
      <c r="K413" s="156">
        <f t="shared" si="93"/>
        <v>0</v>
      </c>
      <c r="L413" s="156">
        <f t="shared" si="93"/>
        <v>0</v>
      </c>
    </row>
    <row r="414" spans="1:12" s="136" customFormat="1" ht="51">
      <c r="A414" s="134"/>
      <c r="B414" s="100" t="s">
        <v>88</v>
      </c>
      <c r="C414" s="262"/>
      <c r="D414" s="101" t="s">
        <v>18</v>
      </c>
      <c r="E414" s="101" t="s">
        <v>38</v>
      </c>
      <c r="F414" s="123" t="s">
        <v>364</v>
      </c>
      <c r="G414" s="101" t="s">
        <v>49</v>
      </c>
      <c r="H414" s="155">
        <f>I414+J414+K414+L414</f>
        <v>-9500.5</v>
      </c>
      <c r="I414" s="156">
        <f t="shared" si="93"/>
        <v>-9500.5</v>
      </c>
      <c r="J414" s="156">
        <f t="shared" si="93"/>
        <v>0</v>
      </c>
      <c r="K414" s="156">
        <f t="shared" si="93"/>
        <v>0</v>
      </c>
      <c r="L414" s="156">
        <f t="shared" si="93"/>
        <v>0</v>
      </c>
    </row>
    <row r="415" spans="1:12" s="136" customFormat="1">
      <c r="A415" s="134"/>
      <c r="B415" s="100" t="s">
        <v>66</v>
      </c>
      <c r="C415" s="262"/>
      <c r="D415" s="101" t="s">
        <v>18</v>
      </c>
      <c r="E415" s="101" t="s">
        <v>38</v>
      </c>
      <c r="F415" s="123" t="s">
        <v>364</v>
      </c>
      <c r="G415" s="101" t="s">
        <v>64</v>
      </c>
      <c r="H415" s="155">
        <f>SUM(I415:L415)</f>
        <v>-9500.5</v>
      </c>
      <c r="I415" s="156">
        <f>I416+I417</f>
        <v>-9500.5</v>
      </c>
      <c r="J415" s="156">
        <f>J416+J417</f>
        <v>0</v>
      </c>
      <c r="K415" s="156">
        <f>K416+K417</f>
        <v>0</v>
      </c>
      <c r="L415" s="156">
        <f>L416+L417</f>
        <v>0</v>
      </c>
    </row>
    <row r="416" spans="1:12" s="136" customFormat="1" ht="99" customHeight="1">
      <c r="A416" s="134"/>
      <c r="B416" s="100" t="s">
        <v>83</v>
      </c>
      <c r="C416" s="262"/>
      <c r="D416" s="101" t="s">
        <v>18</v>
      </c>
      <c r="E416" s="101" t="s">
        <v>38</v>
      </c>
      <c r="F416" s="123" t="s">
        <v>364</v>
      </c>
      <c r="G416" s="101" t="s">
        <v>65</v>
      </c>
      <c r="H416" s="155">
        <f>SUM(I416:L416)</f>
        <v>-8957.5</v>
      </c>
      <c r="I416" s="156">
        <f>-8957.5</f>
        <v>-8957.5</v>
      </c>
      <c r="J416" s="311">
        <v>0</v>
      </c>
      <c r="K416" s="311">
        <v>0</v>
      </c>
      <c r="L416" s="311">
        <v>0</v>
      </c>
    </row>
    <row r="417" spans="1:20" s="136" customFormat="1" ht="44.25" customHeight="1">
      <c r="A417" s="134"/>
      <c r="B417" s="100" t="s">
        <v>84</v>
      </c>
      <c r="C417" s="262"/>
      <c r="D417" s="101" t="s">
        <v>18</v>
      </c>
      <c r="E417" s="101" t="s">
        <v>38</v>
      </c>
      <c r="F417" s="123" t="s">
        <v>364</v>
      </c>
      <c r="G417" s="101" t="s">
        <v>82</v>
      </c>
      <c r="H417" s="155">
        <f>SUM(I417:L417)</f>
        <v>-543</v>
      </c>
      <c r="I417" s="156">
        <f>-543</f>
        <v>-543</v>
      </c>
      <c r="J417" s="311">
        <v>0</v>
      </c>
      <c r="K417" s="311">
        <v>0</v>
      </c>
      <c r="L417" s="311">
        <v>0</v>
      </c>
    </row>
    <row r="418" spans="1:20" s="17" customFormat="1" ht="153" hidden="1">
      <c r="A418" s="4"/>
      <c r="B418" s="17" t="s">
        <v>642</v>
      </c>
      <c r="C418" s="63"/>
      <c r="D418" s="2" t="s">
        <v>18</v>
      </c>
      <c r="E418" s="2" t="s">
        <v>38</v>
      </c>
      <c r="F418" s="3" t="s">
        <v>643</v>
      </c>
      <c r="G418" s="2"/>
      <c r="H418" s="154">
        <f>I418+J418+K418+L418</f>
        <v>0</v>
      </c>
      <c r="I418" s="296">
        <f>I419</f>
        <v>0</v>
      </c>
      <c r="J418" s="296">
        <f t="shared" ref="J418:L424" si="94">J419</f>
        <v>0</v>
      </c>
      <c r="K418" s="296">
        <f t="shared" si="94"/>
        <v>0</v>
      </c>
      <c r="L418" s="296">
        <f t="shared" si="94"/>
        <v>0</v>
      </c>
      <c r="M418" s="297"/>
      <c r="N418" s="297"/>
      <c r="O418" s="297"/>
      <c r="P418" s="297"/>
      <c r="Q418" s="297"/>
      <c r="R418" s="297"/>
      <c r="S418" s="297"/>
      <c r="T418" s="297"/>
    </row>
    <row r="419" spans="1:20" s="19" customFormat="1" ht="51" hidden="1">
      <c r="A419" s="4"/>
      <c r="B419" s="1" t="s">
        <v>88</v>
      </c>
      <c r="C419" s="334"/>
      <c r="D419" s="2" t="s">
        <v>18</v>
      </c>
      <c r="E419" s="2" t="s">
        <v>38</v>
      </c>
      <c r="F419" s="3" t="s">
        <v>643</v>
      </c>
      <c r="G419" s="2" t="s">
        <v>49</v>
      </c>
      <c r="H419" s="154">
        <f>I419+J419+K419+L419</f>
        <v>0</v>
      </c>
      <c r="I419" s="296">
        <f>I420</f>
        <v>0</v>
      </c>
      <c r="J419" s="296">
        <f t="shared" si="94"/>
        <v>0</v>
      </c>
      <c r="K419" s="296">
        <f t="shared" si="94"/>
        <v>0</v>
      </c>
      <c r="L419" s="296">
        <f t="shared" si="94"/>
        <v>0</v>
      </c>
      <c r="M419" s="298"/>
      <c r="N419" s="298"/>
      <c r="O419" s="298"/>
      <c r="P419" s="298"/>
      <c r="Q419" s="298"/>
      <c r="R419" s="298"/>
      <c r="S419" s="298"/>
      <c r="T419" s="298"/>
    </row>
    <row r="420" spans="1:20" s="19" customFormat="1" hidden="1">
      <c r="A420" s="4"/>
      <c r="B420" s="1" t="s">
        <v>66</v>
      </c>
      <c r="C420" s="334"/>
      <c r="D420" s="2" t="s">
        <v>18</v>
      </c>
      <c r="E420" s="2" t="s">
        <v>38</v>
      </c>
      <c r="F420" s="3" t="s">
        <v>643</v>
      </c>
      <c r="G420" s="2" t="s">
        <v>64</v>
      </c>
      <c r="H420" s="154">
        <f>SUM(I420:L420)</f>
        <v>0</v>
      </c>
      <c r="I420" s="296">
        <f>I421</f>
        <v>0</v>
      </c>
      <c r="J420" s="296">
        <f t="shared" si="94"/>
        <v>0</v>
      </c>
      <c r="K420" s="296">
        <f t="shared" si="94"/>
        <v>0</v>
      </c>
      <c r="L420" s="296">
        <f t="shared" si="94"/>
        <v>0</v>
      </c>
      <c r="M420" s="298"/>
      <c r="N420" s="298"/>
      <c r="O420" s="298"/>
      <c r="P420" s="298"/>
      <c r="Q420" s="298"/>
      <c r="R420" s="298"/>
      <c r="S420" s="298"/>
      <c r="T420" s="298"/>
    </row>
    <row r="421" spans="1:20" s="19" customFormat="1" ht="25.5" hidden="1">
      <c r="A421" s="4"/>
      <c r="B421" s="1" t="s">
        <v>84</v>
      </c>
      <c r="C421" s="334"/>
      <c r="D421" s="2" t="s">
        <v>18</v>
      </c>
      <c r="E421" s="2" t="s">
        <v>38</v>
      </c>
      <c r="F421" s="3" t="s">
        <v>643</v>
      </c>
      <c r="G421" s="2" t="s">
        <v>82</v>
      </c>
      <c r="H421" s="154">
        <f>SUM(I421:L421)</f>
        <v>0</v>
      </c>
      <c r="I421" s="296">
        <v>0</v>
      </c>
      <c r="J421" s="296">
        <v>0</v>
      </c>
      <c r="K421" s="296">
        <f>4886.6-4886.6</f>
        <v>0</v>
      </c>
      <c r="L421" s="296">
        <v>0</v>
      </c>
      <c r="M421" s="298"/>
      <c r="N421" s="298"/>
      <c r="O421" s="298"/>
      <c r="P421" s="298"/>
      <c r="Q421" s="298"/>
      <c r="R421" s="298"/>
      <c r="S421" s="298"/>
      <c r="T421" s="298"/>
    </row>
    <row r="422" spans="1:20" s="17" customFormat="1" ht="154.5" hidden="1" customHeight="1">
      <c r="A422" s="4"/>
      <c r="B422" s="17" t="s">
        <v>644</v>
      </c>
      <c r="C422" s="63"/>
      <c r="D422" s="2" t="s">
        <v>18</v>
      </c>
      <c r="E422" s="2" t="s">
        <v>38</v>
      </c>
      <c r="F422" s="3" t="s">
        <v>645</v>
      </c>
      <c r="G422" s="2"/>
      <c r="H422" s="154">
        <f>I422+J422+K422+L422</f>
        <v>0</v>
      </c>
      <c r="I422" s="296">
        <f>I423</f>
        <v>0</v>
      </c>
      <c r="J422" s="296">
        <f t="shared" si="94"/>
        <v>0</v>
      </c>
      <c r="K422" s="296">
        <f t="shared" si="94"/>
        <v>0</v>
      </c>
      <c r="L422" s="296">
        <f t="shared" si="94"/>
        <v>0</v>
      </c>
      <c r="M422" s="297"/>
      <c r="N422" s="297"/>
      <c r="O422" s="297"/>
      <c r="P422" s="297"/>
      <c r="Q422" s="297"/>
      <c r="R422" s="297"/>
      <c r="S422" s="297"/>
      <c r="T422" s="297"/>
    </row>
    <row r="423" spans="1:20" s="19" customFormat="1" ht="41.25" hidden="1" customHeight="1">
      <c r="A423" s="4"/>
      <c r="B423" s="1" t="s">
        <v>88</v>
      </c>
      <c r="C423" s="334"/>
      <c r="D423" s="2" t="s">
        <v>18</v>
      </c>
      <c r="E423" s="2" t="s">
        <v>38</v>
      </c>
      <c r="F423" s="3" t="s">
        <v>645</v>
      </c>
      <c r="G423" s="2" t="s">
        <v>49</v>
      </c>
      <c r="H423" s="154">
        <f>I423+J423+K423+L423</f>
        <v>0</v>
      </c>
      <c r="I423" s="296">
        <f>I424</f>
        <v>0</v>
      </c>
      <c r="J423" s="296">
        <f t="shared" si="94"/>
        <v>0</v>
      </c>
      <c r="K423" s="296">
        <f t="shared" si="94"/>
        <v>0</v>
      </c>
      <c r="L423" s="296">
        <f t="shared" si="94"/>
        <v>0</v>
      </c>
      <c r="M423" s="298"/>
      <c r="N423" s="298"/>
      <c r="O423" s="298"/>
      <c r="P423" s="298"/>
      <c r="Q423" s="298"/>
      <c r="R423" s="298"/>
      <c r="S423" s="298"/>
      <c r="T423" s="298"/>
    </row>
    <row r="424" spans="1:20" s="19" customFormat="1" hidden="1">
      <c r="A424" s="4"/>
      <c r="B424" s="1" t="s">
        <v>66</v>
      </c>
      <c r="C424" s="334"/>
      <c r="D424" s="2" t="s">
        <v>18</v>
      </c>
      <c r="E424" s="2" t="s">
        <v>38</v>
      </c>
      <c r="F424" s="3" t="s">
        <v>645</v>
      </c>
      <c r="G424" s="2" t="s">
        <v>64</v>
      </c>
      <c r="H424" s="154">
        <f>SUM(I424:L424)</f>
        <v>0</v>
      </c>
      <c r="I424" s="296">
        <f>I425</f>
        <v>0</v>
      </c>
      <c r="J424" s="296">
        <f t="shared" si="94"/>
        <v>0</v>
      </c>
      <c r="K424" s="296">
        <f t="shared" si="94"/>
        <v>0</v>
      </c>
      <c r="L424" s="296">
        <f t="shared" si="94"/>
        <v>0</v>
      </c>
      <c r="M424" s="298"/>
      <c r="N424" s="298"/>
      <c r="O424" s="298"/>
      <c r="P424" s="298"/>
      <c r="Q424" s="298"/>
      <c r="R424" s="298"/>
      <c r="S424" s="298"/>
      <c r="T424" s="298"/>
    </row>
    <row r="425" spans="1:20" s="19" customFormat="1" ht="25.5" hidden="1">
      <c r="A425" s="4"/>
      <c r="B425" s="1" t="s">
        <v>84</v>
      </c>
      <c r="C425" s="334"/>
      <c r="D425" s="2" t="s">
        <v>18</v>
      </c>
      <c r="E425" s="2" t="s">
        <v>38</v>
      </c>
      <c r="F425" s="3" t="s">
        <v>645</v>
      </c>
      <c r="G425" s="2" t="s">
        <v>82</v>
      </c>
      <c r="H425" s="154">
        <f>SUM(I425:L425)</f>
        <v>0</v>
      </c>
      <c r="I425" s="296">
        <f>543-543</f>
        <v>0</v>
      </c>
      <c r="J425" s="296">
        <v>0</v>
      </c>
      <c r="K425" s="296">
        <v>0</v>
      </c>
      <c r="L425" s="296">
        <v>0</v>
      </c>
      <c r="M425" s="298"/>
      <c r="N425" s="298"/>
      <c r="O425" s="298"/>
      <c r="P425" s="298"/>
      <c r="Q425" s="298"/>
      <c r="R425" s="298"/>
      <c r="S425" s="298"/>
      <c r="T425" s="298"/>
    </row>
    <row r="426" spans="1:20" s="136" customFormat="1" ht="165.75">
      <c r="A426" s="134"/>
      <c r="B426" s="100" t="s">
        <v>587</v>
      </c>
      <c r="C426" s="135"/>
      <c r="D426" s="101" t="s">
        <v>18</v>
      </c>
      <c r="E426" s="101" t="s">
        <v>38</v>
      </c>
      <c r="F426" s="123" t="s">
        <v>586</v>
      </c>
      <c r="G426" s="101"/>
      <c r="H426" s="155">
        <f>I426+J426+K426+L426</f>
        <v>-12078.1</v>
      </c>
      <c r="I426" s="156">
        <f t="shared" ref="I426:L428" si="95">I427</f>
        <v>0</v>
      </c>
      <c r="J426" s="156">
        <f t="shared" si="95"/>
        <v>0</v>
      </c>
      <c r="K426" s="156">
        <f t="shared" si="95"/>
        <v>-12078.1</v>
      </c>
      <c r="L426" s="156">
        <f t="shared" si="95"/>
        <v>0</v>
      </c>
    </row>
    <row r="427" spans="1:20" s="136" customFormat="1" ht="51">
      <c r="A427" s="134"/>
      <c r="B427" s="100" t="s">
        <v>88</v>
      </c>
      <c r="C427" s="262"/>
      <c r="D427" s="101" t="s">
        <v>18</v>
      </c>
      <c r="E427" s="101" t="s">
        <v>38</v>
      </c>
      <c r="F427" s="123" t="s">
        <v>586</v>
      </c>
      <c r="G427" s="101" t="s">
        <v>49</v>
      </c>
      <c r="H427" s="155">
        <f>I427+J427+K427+L427</f>
        <v>-12078.1</v>
      </c>
      <c r="I427" s="156">
        <f t="shared" si="95"/>
        <v>0</v>
      </c>
      <c r="J427" s="156">
        <f t="shared" si="95"/>
        <v>0</v>
      </c>
      <c r="K427" s="156">
        <f t="shared" si="95"/>
        <v>-12078.1</v>
      </c>
      <c r="L427" s="156">
        <f t="shared" si="95"/>
        <v>0</v>
      </c>
    </row>
    <row r="428" spans="1:20" s="136" customFormat="1">
      <c r="A428" s="134"/>
      <c r="B428" s="100" t="s">
        <v>66</v>
      </c>
      <c r="C428" s="262"/>
      <c r="D428" s="101" t="s">
        <v>18</v>
      </c>
      <c r="E428" s="101" t="s">
        <v>38</v>
      </c>
      <c r="F428" s="123" t="s">
        <v>586</v>
      </c>
      <c r="G428" s="101" t="s">
        <v>64</v>
      </c>
      <c r="H428" s="155">
        <f>SUM(I428:L428)</f>
        <v>-12078.1</v>
      </c>
      <c r="I428" s="156">
        <f t="shared" si="95"/>
        <v>0</v>
      </c>
      <c r="J428" s="156">
        <f t="shared" si="95"/>
        <v>0</v>
      </c>
      <c r="K428" s="156">
        <f t="shared" si="95"/>
        <v>-12078.1</v>
      </c>
      <c r="L428" s="156">
        <f t="shared" si="95"/>
        <v>0</v>
      </c>
    </row>
    <row r="429" spans="1:20" s="136" customFormat="1" ht="76.5">
      <c r="A429" s="134"/>
      <c r="B429" s="100" t="s">
        <v>83</v>
      </c>
      <c r="C429" s="262"/>
      <c r="D429" s="101" t="s">
        <v>18</v>
      </c>
      <c r="E429" s="101" t="s">
        <v>38</v>
      </c>
      <c r="F429" s="123" t="s">
        <v>586</v>
      </c>
      <c r="G429" s="101" t="s">
        <v>65</v>
      </c>
      <c r="H429" s="155">
        <f>SUM(I429:L429)</f>
        <v>-12078.1</v>
      </c>
      <c r="I429" s="156">
        <v>0</v>
      </c>
      <c r="J429" s="311">
        <v>0</v>
      </c>
      <c r="K429" s="311">
        <f>-12078.1</f>
        <v>-12078.1</v>
      </c>
      <c r="L429" s="311">
        <v>0</v>
      </c>
    </row>
    <row r="430" spans="1:20" s="136" customFormat="1" ht="127.5">
      <c r="A430" s="187"/>
      <c r="B430" s="100" t="s">
        <v>478</v>
      </c>
      <c r="C430" s="100"/>
      <c r="D430" s="101" t="s">
        <v>18</v>
      </c>
      <c r="E430" s="101" t="s">
        <v>38</v>
      </c>
      <c r="F430" s="123" t="s">
        <v>365</v>
      </c>
      <c r="G430" s="124"/>
      <c r="H430" s="155">
        <f>SUM(I430:L430)</f>
        <v>0</v>
      </c>
      <c r="I430" s="156">
        <f>I431+I436</f>
        <v>0</v>
      </c>
      <c r="J430" s="156">
        <f>J431+J436</f>
        <v>0</v>
      </c>
      <c r="K430" s="156">
        <f>K431+K436</f>
        <v>0</v>
      </c>
      <c r="L430" s="156">
        <f>L431+L436</f>
        <v>0</v>
      </c>
    </row>
    <row r="431" spans="1:20" s="136" customFormat="1" ht="89.25">
      <c r="A431" s="134"/>
      <c r="B431" s="100" t="s">
        <v>55</v>
      </c>
      <c r="C431" s="135"/>
      <c r="D431" s="101" t="s">
        <v>18</v>
      </c>
      <c r="E431" s="101" t="s">
        <v>38</v>
      </c>
      <c r="F431" s="123" t="s">
        <v>365</v>
      </c>
      <c r="G431" s="101" t="s">
        <v>56</v>
      </c>
      <c r="H431" s="155">
        <f t="shared" ref="H431:H439" si="96">I431+J431+K431+L431</f>
        <v>128</v>
      </c>
      <c r="I431" s="156">
        <f>I432</f>
        <v>0</v>
      </c>
      <c r="J431" s="156">
        <f>J432</f>
        <v>128</v>
      </c>
      <c r="K431" s="156">
        <f>K432</f>
        <v>0</v>
      </c>
      <c r="L431" s="156">
        <f>L432</f>
        <v>0</v>
      </c>
    </row>
    <row r="432" spans="1:20" s="136" customFormat="1" ht="38.25">
      <c r="A432" s="134"/>
      <c r="B432" s="100" t="s">
        <v>104</v>
      </c>
      <c r="C432" s="135"/>
      <c r="D432" s="101" t="s">
        <v>18</v>
      </c>
      <c r="E432" s="101" t="s">
        <v>38</v>
      </c>
      <c r="F432" s="123" t="s">
        <v>365</v>
      </c>
      <c r="G432" s="101" t="s">
        <v>105</v>
      </c>
      <c r="H432" s="155">
        <f t="shared" si="96"/>
        <v>128</v>
      </c>
      <c r="I432" s="156">
        <f>I433+I434+I435</f>
        <v>0</v>
      </c>
      <c r="J432" s="156">
        <f t="shared" ref="J432:L432" si="97">J433+J434+J435</f>
        <v>128</v>
      </c>
      <c r="K432" s="156">
        <f t="shared" si="97"/>
        <v>0</v>
      </c>
      <c r="L432" s="156">
        <f t="shared" si="97"/>
        <v>0</v>
      </c>
    </row>
    <row r="433" spans="1:12" s="136" customFormat="1" ht="25.5">
      <c r="A433" s="134"/>
      <c r="B433" s="100" t="s">
        <v>214</v>
      </c>
      <c r="C433" s="135"/>
      <c r="D433" s="101" t="s">
        <v>18</v>
      </c>
      <c r="E433" s="101" t="s">
        <v>38</v>
      </c>
      <c r="F433" s="123" t="s">
        <v>365</v>
      </c>
      <c r="G433" s="101" t="s">
        <v>107</v>
      </c>
      <c r="H433" s="155">
        <f t="shared" si="96"/>
        <v>-227.6</v>
      </c>
      <c r="I433" s="156">
        <v>0</v>
      </c>
      <c r="J433" s="156">
        <f>-227.6</f>
        <v>-227.6</v>
      </c>
      <c r="K433" s="156">
        <v>0</v>
      </c>
      <c r="L433" s="156">
        <v>0</v>
      </c>
    </row>
    <row r="434" spans="1:12" s="136" customFormat="1" ht="51">
      <c r="A434" s="134"/>
      <c r="B434" s="100" t="s">
        <v>108</v>
      </c>
      <c r="C434" s="135"/>
      <c r="D434" s="101" t="s">
        <v>18</v>
      </c>
      <c r="E434" s="101" t="s">
        <v>38</v>
      </c>
      <c r="F434" s="123" t="s">
        <v>365</v>
      </c>
      <c r="G434" s="101" t="s">
        <v>109</v>
      </c>
      <c r="H434" s="155">
        <f t="shared" si="96"/>
        <v>128</v>
      </c>
      <c r="I434" s="156">
        <v>0</v>
      </c>
      <c r="J434" s="156">
        <v>128</v>
      </c>
      <c r="K434" s="156">
        <v>0</v>
      </c>
      <c r="L434" s="156">
        <v>0</v>
      </c>
    </row>
    <row r="435" spans="1:12" s="136" customFormat="1" ht="89.25">
      <c r="A435" s="134"/>
      <c r="B435" s="325" t="s">
        <v>666</v>
      </c>
      <c r="C435" s="135"/>
      <c r="D435" s="101" t="s">
        <v>18</v>
      </c>
      <c r="E435" s="101" t="s">
        <v>38</v>
      </c>
      <c r="F435" s="123" t="s">
        <v>365</v>
      </c>
      <c r="G435" s="101" t="s">
        <v>652</v>
      </c>
      <c r="H435" s="155">
        <f>I435+J435+K435+L435</f>
        <v>227.6</v>
      </c>
      <c r="I435" s="311">
        <v>0</v>
      </c>
      <c r="J435" s="156">
        <v>227.6</v>
      </c>
      <c r="K435" s="311">
        <v>0</v>
      </c>
      <c r="L435" s="311">
        <v>0</v>
      </c>
    </row>
    <row r="436" spans="1:12" s="136" customFormat="1" ht="38.25">
      <c r="A436" s="134"/>
      <c r="B436" s="100" t="s">
        <v>86</v>
      </c>
      <c r="C436" s="135"/>
      <c r="D436" s="101" t="s">
        <v>18</v>
      </c>
      <c r="E436" s="101" t="s">
        <v>38</v>
      </c>
      <c r="F436" s="123" t="s">
        <v>365</v>
      </c>
      <c r="G436" s="101" t="s">
        <v>57</v>
      </c>
      <c r="H436" s="155">
        <f t="shared" si="96"/>
        <v>-128</v>
      </c>
      <c r="I436" s="156">
        <f>I437</f>
        <v>0</v>
      </c>
      <c r="J436" s="156">
        <f>J437</f>
        <v>-128</v>
      </c>
      <c r="K436" s="156">
        <f>K437</f>
        <v>0</v>
      </c>
      <c r="L436" s="156">
        <f>L437</f>
        <v>0</v>
      </c>
    </row>
    <row r="437" spans="1:12" s="136" customFormat="1" ht="38.25">
      <c r="A437" s="134"/>
      <c r="B437" s="100" t="s">
        <v>111</v>
      </c>
      <c r="C437" s="135"/>
      <c r="D437" s="101" t="s">
        <v>18</v>
      </c>
      <c r="E437" s="101" t="s">
        <v>38</v>
      </c>
      <c r="F437" s="123" t="s">
        <v>365</v>
      </c>
      <c r="G437" s="101" t="s">
        <v>59</v>
      </c>
      <c r="H437" s="155">
        <f t="shared" si="96"/>
        <v>-128</v>
      </c>
      <c r="I437" s="156">
        <f>I438+I439</f>
        <v>0</v>
      </c>
      <c r="J437" s="156">
        <f>J438+J439</f>
        <v>-128</v>
      </c>
      <c r="K437" s="156">
        <f>K438+K439</f>
        <v>0</v>
      </c>
      <c r="L437" s="156">
        <f>L438+L439</f>
        <v>0</v>
      </c>
    </row>
    <row r="438" spans="1:12" s="136" customFormat="1" ht="38.25">
      <c r="A438" s="134"/>
      <c r="B438" s="100" t="s">
        <v>63</v>
      </c>
      <c r="C438" s="135"/>
      <c r="D438" s="101" t="s">
        <v>18</v>
      </c>
      <c r="E438" s="101" t="s">
        <v>38</v>
      </c>
      <c r="F438" s="123" t="s">
        <v>365</v>
      </c>
      <c r="G438" s="101" t="s">
        <v>62</v>
      </c>
      <c r="H438" s="155">
        <f t="shared" si="96"/>
        <v>0</v>
      </c>
      <c r="I438" s="156">
        <v>0</v>
      </c>
      <c r="J438" s="156">
        <v>0</v>
      </c>
      <c r="K438" s="156">
        <v>0</v>
      </c>
      <c r="L438" s="156">
        <v>0</v>
      </c>
    </row>
    <row r="439" spans="1:12" s="136" customFormat="1" ht="51">
      <c r="A439" s="134"/>
      <c r="B439" s="100" t="s">
        <v>260</v>
      </c>
      <c r="C439" s="135"/>
      <c r="D439" s="101" t="s">
        <v>18</v>
      </c>
      <c r="E439" s="101" t="s">
        <v>38</v>
      </c>
      <c r="F439" s="123" t="s">
        <v>365</v>
      </c>
      <c r="G439" s="101" t="s">
        <v>61</v>
      </c>
      <c r="H439" s="155">
        <f t="shared" si="96"/>
        <v>-128</v>
      </c>
      <c r="I439" s="156">
        <v>0</v>
      </c>
      <c r="J439" s="156">
        <v>-128</v>
      </c>
      <c r="K439" s="156">
        <v>0</v>
      </c>
      <c r="L439" s="156">
        <v>0</v>
      </c>
    </row>
    <row r="440" spans="1:12" s="136" customFormat="1" ht="38.25">
      <c r="A440" s="4"/>
      <c r="B440" s="1" t="s">
        <v>655</v>
      </c>
      <c r="C440" s="334"/>
      <c r="D440" s="2" t="s">
        <v>18</v>
      </c>
      <c r="E440" s="2" t="s">
        <v>38</v>
      </c>
      <c r="F440" s="3" t="s">
        <v>656</v>
      </c>
      <c r="G440" s="2"/>
      <c r="H440" s="154">
        <f>I440+J440+K440+L440</f>
        <v>26465.200000000001</v>
      </c>
      <c r="I440" s="296">
        <f>I444+I456+I448+I452</f>
        <v>9500.5</v>
      </c>
      <c r="J440" s="296">
        <f>J444+J456+J448+J452</f>
        <v>0</v>
      </c>
      <c r="K440" s="296">
        <f>K444+K456+K448+K452</f>
        <v>16964.7</v>
      </c>
      <c r="L440" s="296">
        <f>L444+L456+L448+L452</f>
        <v>0</v>
      </c>
    </row>
    <row r="441" spans="1:12" s="136" customFormat="1" ht="38.25">
      <c r="A441" s="4"/>
      <c r="B441" s="1" t="s">
        <v>200</v>
      </c>
      <c r="C441" s="63"/>
      <c r="D441" s="2" t="s">
        <v>18</v>
      </c>
      <c r="E441" s="2" t="s">
        <v>38</v>
      </c>
      <c r="F441" s="3" t="s">
        <v>657</v>
      </c>
      <c r="G441" s="2"/>
      <c r="H441" s="154">
        <f>I441+J441+K441+L441</f>
        <v>8957.5</v>
      </c>
      <c r="I441" s="296">
        <f>I442</f>
        <v>8957.5</v>
      </c>
      <c r="J441" s="296">
        <f t="shared" ref="J441:L442" si="98">J442</f>
        <v>0</v>
      </c>
      <c r="K441" s="296">
        <f t="shared" si="98"/>
        <v>0</v>
      </c>
      <c r="L441" s="296">
        <f t="shared" si="98"/>
        <v>0</v>
      </c>
    </row>
    <row r="442" spans="1:12" s="136" customFormat="1" ht="51">
      <c r="A442" s="4"/>
      <c r="B442" s="1" t="s">
        <v>88</v>
      </c>
      <c r="C442" s="334"/>
      <c r="D442" s="2" t="s">
        <v>18</v>
      </c>
      <c r="E442" s="2" t="s">
        <v>38</v>
      </c>
      <c r="F442" s="3" t="s">
        <v>657</v>
      </c>
      <c r="G442" s="2" t="s">
        <v>49</v>
      </c>
      <c r="H442" s="154">
        <f>I442+J442+K442+L442</f>
        <v>8957.5</v>
      </c>
      <c r="I442" s="296">
        <f>I443</f>
        <v>8957.5</v>
      </c>
      <c r="J442" s="296">
        <f t="shared" si="98"/>
        <v>0</v>
      </c>
      <c r="K442" s="296">
        <f t="shared" si="98"/>
        <v>0</v>
      </c>
      <c r="L442" s="296">
        <f t="shared" si="98"/>
        <v>0</v>
      </c>
    </row>
    <row r="443" spans="1:12" s="136" customFormat="1">
      <c r="A443" s="4"/>
      <c r="B443" s="1" t="s">
        <v>66</v>
      </c>
      <c r="C443" s="334"/>
      <c r="D443" s="2" t="s">
        <v>18</v>
      </c>
      <c r="E443" s="2" t="s">
        <v>38</v>
      </c>
      <c r="F443" s="3" t="s">
        <v>657</v>
      </c>
      <c r="G443" s="2" t="s">
        <v>64</v>
      </c>
      <c r="H443" s="154">
        <f>SUM(I443:L443)</f>
        <v>8957.5</v>
      </c>
      <c r="I443" s="296">
        <f>I444+I453</f>
        <v>8957.5</v>
      </c>
      <c r="J443" s="296">
        <f>J444+J453</f>
        <v>0</v>
      </c>
      <c r="K443" s="296">
        <f>K444</f>
        <v>0</v>
      </c>
      <c r="L443" s="296">
        <f>L444+L453</f>
        <v>0</v>
      </c>
    </row>
    <row r="444" spans="1:12" s="136" customFormat="1" ht="76.5">
      <c r="A444" s="4"/>
      <c r="B444" s="1" t="s">
        <v>83</v>
      </c>
      <c r="C444" s="334"/>
      <c r="D444" s="2" t="s">
        <v>18</v>
      </c>
      <c r="E444" s="2" t="s">
        <v>38</v>
      </c>
      <c r="F444" s="3" t="s">
        <v>657</v>
      </c>
      <c r="G444" s="2" t="s">
        <v>65</v>
      </c>
      <c r="H444" s="154">
        <f>SUM(I444:L444)</f>
        <v>8957.5</v>
      </c>
      <c r="I444" s="296">
        <v>8957.5</v>
      </c>
      <c r="J444" s="278">
        <v>0</v>
      </c>
      <c r="K444" s="278">
        <v>0</v>
      </c>
      <c r="L444" s="278">
        <v>0</v>
      </c>
    </row>
    <row r="445" spans="1:12" s="136" customFormat="1" ht="153">
      <c r="A445" s="4"/>
      <c r="B445" s="17" t="s">
        <v>642</v>
      </c>
      <c r="C445" s="63"/>
      <c r="D445" s="2" t="s">
        <v>18</v>
      </c>
      <c r="E445" s="2" t="s">
        <v>38</v>
      </c>
      <c r="F445" s="3" t="s">
        <v>658</v>
      </c>
      <c r="G445" s="2"/>
      <c r="H445" s="154">
        <f>I445+J445+K445+L445</f>
        <v>4886.6000000000004</v>
      </c>
      <c r="I445" s="296">
        <f>I446</f>
        <v>0</v>
      </c>
      <c r="J445" s="296">
        <f t="shared" ref="J445:L447" si="99">J446</f>
        <v>0</v>
      </c>
      <c r="K445" s="296">
        <f t="shared" si="99"/>
        <v>4886.6000000000004</v>
      </c>
      <c r="L445" s="296">
        <f t="shared" si="99"/>
        <v>0</v>
      </c>
    </row>
    <row r="446" spans="1:12" s="136" customFormat="1" ht="51">
      <c r="A446" s="4"/>
      <c r="B446" s="1" t="s">
        <v>88</v>
      </c>
      <c r="C446" s="334"/>
      <c r="D446" s="2" t="s">
        <v>18</v>
      </c>
      <c r="E446" s="2" t="s">
        <v>38</v>
      </c>
      <c r="F446" s="3" t="s">
        <v>658</v>
      </c>
      <c r="G446" s="2" t="s">
        <v>49</v>
      </c>
      <c r="H446" s="154">
        <f>I446+J446+K446+L446</f>
        <v>4886.6000000000004</v>
      </c>
      <c r="I446" s="296">
        <f>I447</f>
        <v>0</v>
      </c>
      <c r="J446" s="296">
        <f t="shared" si="99"/>
        <v>0</v>
      </c>
      <c r="K446" s="296">
        <f t="shared" si="99"/>
        <v>4886.6000000000004</v>
      </c>
      <c r="L446" s="296">
        <f t="shared" si="99"/>
        <v>0</v>
      </c>
    </row>
    <row r="447" spans="1:12" s="210" customFormat="1">
      <c r="A447" s="4"/>
      <c r="B447" s="1" t="s">
        <v>66</v>
      </c>
      <c r="C447" s="334"/>
      <c r="D447" s="2" t="s">
        <v>18</v>
      </c>
      <c r="E447" s="2" t="s">
        <v>38</v>
      </c>
      <c r="F447" s="3" t="s">
        <v>658</v>
      </c>
      <c r="G447" s="2" t="s">
        <v>64</v>
      </c>
      <c r="H447" s="154">
        <f t="shared" ref="H447:H452" si="100">SUM(I447:L447)</f>
        <v>4886.6000000000004</v>
      </c>
      <c r="I447" s="296">
        <f>I448</f>
        <v>0</v>
      </c>
      <c r="J447" s="296">
        <f t="shared" si="99"/>
        <v>0</v>
      </c>
      <c r="K447" s="296">
        <f>K448+K452</f>
        <v>4886.6000000000004</v>
      </c>
      <c r="L447" s="296">
        <f t="shared" si="99"/>
        <v>0</v>
      </c>
    </row>
    <row r="448" spans="1:12" s="210" customFormat="1" ht="42.75" customHeight="1">
      <c r="A448" s="4"/>
      <c r="B448" s="1" t="s">
        <v>84</v>
      </c>
      <c r="C448" s="334"/>
      <c r="D448" s="2" t="s">
        <v>18</v>
      </c>
      <c r="E448" s="2" t="s">
        <v>38</v>
      </c>
      <c r="F448" s="3" t="s">
        <v>658</v>
      </c>
      <c r="G448" s="2" t="s">
        <v>82</v>
      </c>
      <c r="H448" s="154">
        <f t="shared" si="100"/>
        <v>4886.6000000000004</v>
      </c>
      <c r="I448" s="296">
        <v>0</v>
      </c>
      <c r="J448" s="296">
        <v>0</v>
      </c>
      <c r="K448" s="296">
        <v>4886.6000000000004</v>
      </c>
      <c r="L448" s="296">
        <v>0</v>
      </c>
    </row>
    <row r="449" spans="1:12" s="210" customFormat="1" ht="178.5">
      <c r="A449" s="4"/>
      <c r="B449" s="17" t="s">
        <v>644</v>
      </c>
      <c r="C449" s="63"/>
      <c r="D449" s="2" t="s">
        <v>18</v>
      </c>
      <c r="E449" s="2" t="s">
        <v>38</v>
      </c>
      <c r="F449" s="3" t="s">
        <v>659</v>
      </c>
      <c r="G449" s="2"/>
      <c r="H449" s="154">
        <f t="shared" si="100"/>
        <v>543</v>
      </c>
      <c r="I449" s="296">
        <f>I450</f>
        <v>543</v>
      </c>
      <c r="J449" s="296">
        <f t="shared" ref="J449:L451" si="101">J450</f>
        <v>0</v>
      </c>
      <c r="K449" s="296">
        <f t="shared" si="101"/>
        <v>0</v>
      </c>
      <c r="L449" s="296">
        <f t="shared" si="101"/>
        <v>0</v>
      </c>
    </row>
    <row r="450" spans="1:12" s="210" customFormat="1" ht="53.25" customHeight="1">
      <c r="A450" s="4"/>
      <c r="B450" s="1" t="s">
        <v>88</v>
      </c>
      <c r="C450" s="334"/>
      <c r="D450" s="2" t="s">
        <v>18</v>
      </c>
      <c r="E450" s="2" t="s">
        <v>38</v>
      </c>
      <c r="F450" s="3" t="s">
        <v>659</v>
      </c>
      <c r="G450" s="2" t="s">
        <v>49</v>
      </c>
      <c r="H450" s="154">
        <f t="shared" si="100"/>
        <v>543</v>
      </c>
      <c r="I450" s="296">
        <f>I451</f>
        <v>543</v>
      </c>
      <c r="J450" s="296">
        <f t="shared" si="101"/>
        <v>0</v>
      </c>
      <c r="K450" s="296">
        <f t="shared" si="101"/>
        <v>0</v>
      </c>
      <c r="L450" s="296">
        <f t="shared" si="101"/>
        <v>0</v>
      </c>
    </row>
    <row r="451" spans="1:12" s="210" customFormat="1">
      <c r="A451" s="4"/>
      <c r="B451" s="1" t="s">
        <v>66</v>
      </c>
      <c r="C451" s="334"/>
      <c r="D451" s="2" t="s">
        <v>18</v>
      </c>
      <c r="E451" s="2" t="s">
        <v>38</v>
      </c>
      <c r="F451" s="3" t="s">
        <v>659</v>
      </c>
      <c r="G451" s="2" t="s">
        <v>64</v>
      </c>
      <c r="H451" s="154">
        <f t="shared" si="100"/>
        <v>543</v>
      </c>
      <c r="I451" s="296">
        <f>I452</f>
        <v>543</v>
      </c>
      <c r="J451" s="296">
        <f t="shared" si="101"/>
        <v>0</v>
      </c>
      <c r="K451" s="296">
        <f t="shared" si="101"/>
        <v>0</v>
      </c>
      <c r="L451" s="296">
        <f t="shared" si="101"/>
        <v>0</v>
      </c>
    </row>
    <row r="452" spans="1:12" s="210" customFormat="1" ht="42.75" customHeight="1">
      <c r="A452" s="4"/>
      <c r="B452" s="1" t="s">
        <v>84</v>
      </c>
      <c r="C452" s="334"/>
      <c r="D452" s="2" t="s">
        <v>18</v>
      </c>
      <c r="E452" s="2" t="s">
        <v>38</v>
      </c>
      <c r="F452" s="3" t="s">
        <v>659</v>
      </c>
      <c r="G452" s="2" t="s">
        <v>82</v>
      </c>
      <c r="H452" s="154">
        <f t="shared" si="100"/>
        <v>543</v>
      </c>
      <c r="I452" s="296">
        <v>543</v>
      </c>
      <c r="J452" s="296">
        <v>0</v>
      </c>
      <c r="K452" s="296">
        <v>0</v>
      </c>
      <c r="L452" s="296">
        <v>0</v>
      </c>
    </row>
    <row r="453" spans="1:12" s="210" customFormat="1" ht="165.75">
      <c r="A453" s="4"/>
      <c r="B453" s="1" t="s">
        <v>587</v>
      </c>
      <c r="C453" s="63"/>
      <c r="D453" s="2" t="s">
        <v>18</v>
      </c>
      <c r="E453" s="2" t="s">
        <v>38</v>
      </c>
      <c r="F453" s="3" t="s">
        <v>660</v>
      </c>
      <c r="G453" s="2"/>
      <c r="H453" s="154">
        <f>I453+J453+K453+L453</f>
        <v>12078.1</v>
      </c>
      <c r="I453" s="296">
        <f>I454</f>
        <v>0</v>
      </c>
      <c r="J453" s="296">
        <f t="shared" ref="J453:L455" si="102">J454</f>
        <v>0</v>
      </c>
      <c r="K453" s="296">
        <f t="shared" si="102"/>
        <v>12078.1</v>
      </c>
      <c r="L453" s="296">
        <f t="shared" si="102"/>
        <v>0</v>
      </c>
    </row>
    <row r="454" spans="1:12" s="210" customFormat="1" ht="51">
      <c r="A454" s="4"/>
      <c r="B454" s="1" t="s">
        <v>88</v>
      </c>
      <c r="C454" s="334"/>
      <c r="D454" s="2" t="s">
        <v>18</v>
      </c>
      <c r="E454" s="2" t="s">
        <v>38</v>
      </c>
      <c r="F454" s="3" t="s">
        <v>660</v>
      </c>
      <c r="G454" s="2" t="s">
        <v>49</v>
      </c>
      <c r="H454" s="154">
        <f>I454+J454+K454+L454</f>
        <v>12078.1</v>
      </c>
      <c r="I454" s="296">
        <f>I455</f>
        <v>0</v>
      </c>
      <c r="J454" s="296">
        <f t="shared" si="102"/>
        <v>0</v>
      </c>
      <c r="K454" s="296">
        <f t="shared" si="102"/>
        <v>12078.1</v>
      </c>
      <c r="L454" s="296">
        <f t="shared" si="102"/>
        <v>0</v>
      </c>
    </row>
    <row r="455" spans="1:12" s="136" customFormat="1">
      <c r="A455" s="4"/>
      <c r="B455" s="1" t="s">
        <v>66</v>
      </c>
      <c r="C455" s="334"/>
      <c r="D455" s="2" t="s">
        <v>18</v>
      </c>
      <c r="E455" s="2" t="s">
        <v>38</v>
      </c>
      <c r="F455" s="3" t="s">
        <v>660</v>
      </c>
      <c r="G455" s="2" t="s">
        <v>64</v>
      </c>
      <c r="H455" s="154">
        <f t="shared" ref="H455:H460" si="103">SUM(I455:L455)</f>
        <v>12078.1</v>
      </c>
      <c r="I455" s="296">
        <f>I456</f>
        <v>0</v>
      </c>
      <c r="J455" s="296">
        <f t="shared" si="102"/>
        <v>0</v>
      </c>
      <c r="K455" s="296">
        <f>K456</f>
        <v>12078.1</v>
      </c>
      <c r="L455" s="296">
        <f t="shared" si="102"/>
        <v>0</v>
      </c>
    </row>
    <row r="456" spans="1:12" s="136" customFormat="1" ht="76.5">
      <c r="A456" s="4"/>
      <c r="B456" s="1" t="s">
        <v>83</v>
      </c>
      <c r="C456" s="334"/>
      <c r="D456" s="2" t="s">
        <v>18</v>
      </c>
      <c r="E456" s="2" t="s">
        <v>38</v>
      </c>
      <c r="F456" s="3" t="s">
        <v>660</v>
      </c>
      <c r="G456" s="2" t="s">
        <v>65</v>
      </c>
      <c r="H456" s="154">
        <f t="shared" si="103"/>
        <v>12078.1</v>
      </c>
      <c r="I456" s="296">
        <v>0</v>
      </c>
      <c r="J456" s="278">
        <v>0</v>
      </c>
      <c r="K456" s="278">
        <v>12078.1</v>
      </c>
      <c r="L456" s="278">
        <v>0</v>
      </c>
    </row>
    <row r="457" spans="1:12" s="136" customFormat="1" ht="51">
      <c r="A457" s="134"/>
      <c r="B457" s="100" t="s">
        <v>366</v>
      </c>
      <c r="C457" s="135"/>
      <c r="D457" s="101" t="s">
        <v>18</v>
      </c>
      <c r="E457" s="101" t="s">
        <v>38</v>
      </c>
      <c r="F457" s="123" t="s">
        <v>367</v>
      </c>
      <c r="G457" s="101"/>
      <c r="H457" s="155">
        <f t="shared" si="103"/>
        <v>-181.10000000000002</v>
      </c>
      <c r="I457" s="156">
        <f>I458+I494+I499</f>
        <v>-181.10000000000002</v>
      </c>
      <c r="J457" s="156">
        <f>J458+J494+J499</f>
        <v>0</v>
      </c>
      <c r="K457" s="156">
        <f>K458+K494+K499</f>
        <v>0</v>
      </c>
      <c r="L457" s="156">
        <f>L458+L494+L499</f>
        <v>0</v>
      </c>
    </row>
    <row r="458" spans="1:12" s="136" customFormat="1" ht="38.25">
      <c r="A458" s="134"/>
      <c r="B458" s="100" t="s">
        <v>368</v>
      </c>
      <c r="C458" s="135"/>
      <c r="D458" s="101" t="s">
        <v>18</v>
      </c>
      <c r="E458" s="101" t="s">
        <v>38</v>
      </c>
      <c r="F458" s="123" t="s">
        <v>369</v>
      </c>
      <c r="G458" s="101"/>
      <c r="H458" s="155">
        <f t="shared" si="103"/>
        <v>-86.100000000000023</v>
      </c>
      <c r="I458" s="156">
        <f>I459+I474+I478+I482+I486+I490</f>
        <v>-86.100000000000023</v>
      </c>
      <c r="J458" s="156">
        <f t="shared" ref="J458:L458" si="104">J459+J474+J478+J482+J486+J490</f>
        <v>0</v>
      </c>
      <c r="K458" s="156">
        <f t="shared" si="104"/>
        <v>0</v>
      </c>
      <c r="L458" s="156">
        <f t="shared" si="104"/>
        <v>0</v>
      </c>
    </row>
    <row r="459" spans="1:12" s="136" customFormat="1" ht="38.25">
      <c r="A459" s="134"/>
      <c r="B459" s="100" t="s">
        <v>200</v>
      </c>
      <c r="C459" s="135"/>
      <c r="D459" s="101" t="s">
        <v>18</v>
      </c>
      <c r="E459" s="101" t="s">
        <v>38</v>
      </c>
      <c r="F459" s="123" t="s">
        <v>331</v>
      </c>
      <c r="G459" s="101"/>
      <c r="H459" s="155">
        <f t="shared" si="103"/>
        <v>0</v>
      </c>
      <c r="I459" s="156">
        <f>I460+I465+I469</f>
        <v>0</v>
      </c>
      <c r="J459" s="156">
        <f>J460+J465+J469</f>
        <v>0</v>
      </c>
      <c r="K459" s="156">
        <f>K460+K465+K469</f>
        <v>0</v>
      </c>
      <c r="L459" s="156">
        <f>L460+L465+L469</f>
        <v>0</v>
      </c>
    </row>
    <row r="460" spans="1:12" s="136" customFormat="1" ht="89.25">
      <c r="A460" s="134"/>
      <c r="B460" s="100" t="s">
        <v>55</v>
      </c>
      <c r="C460" s="257"/>
      <c r="D460" s="101" t="s">
        <v>18</v>
      </c>
      <c r="E460" s="101" t="s">
        <v>38</v>
      </c>
      <c r="F460" s="123" t="s">
        <v>331</v>
      </c>
      <c r="G460" s="101" t="s">
        <v>56</v>
      </c>
      <c r="H460" s="155">
        <f t="shared" si="103"/>
        <v>0</v>
      </c>
      <c r="I460" s="156">
        <f>I461</f>
        <v>0</v>
      </c>
      <c r="J460" s="156">
        <f>J461</f>
        <v>0</v>
      </c>
      <c r="K460" s="156">
        <f>K461</f>
        <v>0</v>
      </c>
      <c r="L460" s="156">
        <f>L461</f>
        <v>0</v>
      </c>
    </row>
    <row r="461" spans="1:12" s="136" customFormat="1" ht="25.5">
      <c r="A461" s="134"/>
      <c r="B461" s="100" t="s">
        <v>67</v>
      </c>
      <c r="C461" s="257"/>
      <c r="D461" s="101" t="s">
        <v>18</v>
      </c>
      <c r="E461" s="101" t="s">
        <v>38</v>
      </c>
      <c r="F461" s="123" t="s">
        <v>331</v>
      </c>
      <c r="G461" s="101" t="s">
        <v>68</v>
      </c>
      <c r="H461" s="155">
        <f t="shared" ref="H461:H473" si="105">SUM(I461:L461)</f>
        <v>0</v>
      </c>
      <c r="I461" s="156">
        <f>I462+I463+I464</f>
        <v>0</v>
      </c>
      <c r="J461" s="156">
        <f>J462+J463</f>
        <v>0</v>
      </c>
      <c r="K461" s="156">
        <f>K462+K463</f>
        <v>0</v>
      </c>
      <c r="L461" s="156">
        <f>L462+L463</f>
        <v>0</v>
      </c>
    </row>
    <row r="462" spans="1:12" s="136" customFormat="1" ht="25.5">
      <c r="A462" s="134"/>
      <c r="B462" s="100" t="s">
        <v>255</v>
      </c>
      <c r="C462" s="257"/>
      <c r="D462" s="101" t="s">
        <v>18</v>
      </c>
      <c r="E462" s="101" t="s">
        <v>38</v>
      </c>
      <c r="F462" s="123" t="s">
        <v>331</v>
      </c>
      <c r="G462" s="101" t="s">
        <v>69</v>
      </c>
      <c r="H462" s="155">
        <f t="shared" si="105"/>
        <v>-10633.3</v>
      </c>
      <c r="I462" s="156">
        <f>-10633.3</f>
        <v>-10633.3</v>
      </c>
      <c r="J462" s="311">
        <v>0</v>
      </c>
      <c r="K462" s="311">
        <v>0</v>
      </c>
      <c r="L462" s="311">
        <v>0</v>
      </c>
    </row>
    <row r="463" spans="1:12" s="136" customFormat="1" ht="38.25">
      <c r="A463" s="134"/>
      <c r="B463" s="100" t="s">
        <v>89</v>
      </c>
      <c r="C463" s="257"/>
      <c r="D463" s="101" t="s">
        <v>18</v>
      </c>
      <c r="E463" s="101" t="s">
        <v>38</v>
      </c>
      <c r="F463" s="123" t="s">
        <v>331</v>
      </c>
      <c r="G463" s="101" t="s">
        <v>70</v>
      </c>
      <c r="H463" s="155">
        <f t="shared" si="105"/>
        <v>0</v>
      </c>
      <c r="I463" s="156">
        <v>0</v>
      </c>
      <c r="J463" s="311">
        <v>0</v>
      </c>
      <c r="K463" s="311">
        <v>0</v>
      </c>
      <c r="L463" s="311">
        <v>0</v>
      </c>
    </row>
    <row r="464" spans="1:12" s="136" customFormat="1" ht="76.5">
      <c r="A464" s="134"/>
      <c r="B464" s="100" t="s">
        <v>667</v>
      </c>
      <c r="C464" s="257"/>
      <c r="D464" s="101" t="s">
        <v>18</v>
      </c>
      <c r="E464" s="101" t="s">
        <v>38</v>
      </c>
      <c r="F464" s="123" t="s">
        <v>331</v>
      </c>
      <c r="G464" s="101" t="s">
        <v>668</v>
      </c>
      <c r="H464" s="155">
        <f t="shared" ref="H464" si="106">SUM(I464:L464)</f>
        <v>10633.3</v>
      </c>
      <c r="I464" s="156">
        <f>10633.3</f>
        <v>10633.3</v>
      </c>
      <c r="J464" s="311">
        <v>0</v>
      </c>
      <c r="K464" s="311">
        <v>0</v>
      </c>
      <c r="L464" s="311">
        <v>0</v>
      </c>
    </row>
    <row r="465" spans="1:12" s="136" customFormat="1" ht="38.25" hidden="1">
      <c r="A465" s="134"/>
      <c r="B465" s="100" t="s">
        <v>86</v>
      </c>
      <c r="C465" s="257"/>
      <c r="D465" s="101" t="s">
        <v>18</v>
      </c>
      <c r="E465" s="101" t="s">
        <v>38</v>
      </c>
      <c r="F465" s="123" t="s">
        <v>331</v>
      </c>
      <c r="G465" s="101" t="s">
        <v>57</v>
      </c>
      <c r="H465" s="155">
        <f t="shared" si="105"/>
        <v>0</v>
      </c>
      <c r="I465" s="156">
        <f>I466</f>
        <v>0</v>
      </c>
      <c r="J465" s="156">
        <f>J466</f>
        <v>0</v>
      </c>
      <c r="K465" s="156">
        <f>K466</f>
        <v>0</v>
      </c>
      <c r="L465" s="156">
        <f>L466</f>
        <v>0</v>
      </c>
    </row>
    <row r="466" spans="1:12" s="219" customFormat="1" ht="38.25" hidden="1">
      <c r="A466" s="134"/>
      <c r="B466" s="100" t="s">
        <v>111</v>
      </c>
      <c r="C466" s="257"/>
      <c r="D466" s="101" t="s">
        <v>18</v>
      </c>
      <c r="E466" s="101" t="s">
        <v>38</v>
      </c>
      <c r="F466" s="123" t="s">
        <v>331</v>
      </c>
      <c r="G466" s="101" t="s">
        <v>59</v>
      </c>
      <c r="H466" s="155">
        <f t="shared" si="105"/>
        <v>0</v>
      </c>
      <c r="I466" s="156">
        <f>I468+I467</f>
        <v>0</v>
      </c>
      <c r="J466" s="156">
        <f>J468</f>
        <v>0</v>
      </c>
      <c r="K466" s="156">
        <f>K468</f>
        <v>0</v>
      </c>
      <c r="L466" s="156">
        <f>L468</f>
        <v>0</v>
      </c>
    </row>
    <row r="467" spans="1:12" s="210" customFormat="1" ht="38.25" hidden="1">
      <c r="A467" s="134"/>
      <c r="B467" s="100" t="s">
        <v>63</v>
      </c>
      <c r="C467" s="257"/>
      <c r="D467" s="101" t="s">
        <v>18</v>
      </c>
      <c r="E467" s="101" t="s">
        <v>38</v>
      </c>
      <c r="F467" s="123" t="s">
        <v>331</v>
      </c>
      <c r="G467" s="101" t="s">
        <v>62</v>
      </c>
      <c r="H467" s="155">
        <f t="shared" si="105"/>
        <v>0</v>
      </c>
      <c r="I467" s="156">
        <v>0</v>
      </c>
      <c r="J467" s="311">
        <v>0</v>
      </c>
      <c r="K467" s="311">
        <v>0</v>
      </c>
      <c r="L467" s="311">
        <v>0</v>
      </c>
    </row>
    <row r="468" spans="1:12" s="210" customFormat="1" ht="51" hidden="1">
      <c r="A468" s="134"/>
      <c r="B468" s="100" t="s">
        <v>260</v>
      </c>
      <c r="C468" s="257"/>
      <c r="D468" s="101" t="s">
        <v>18</v>
      </c>
      <c r="E468" s="101" t="s">
        <v>38</v>
      </c>
      <c r="F468" s="123" t="s">
        <v>331</v>
      </c>
      <c r="G468" s="101" t="s">
        <v>61</v>
      </c>
      <c r="H468" s="155">
        <f t="shared" si="105"/>
        <v>0</v>
      </c>
      <c r="I468" s="156">
        <v>0</v>
      </c>
      <c r="J468" s="311">
        <v>0</v>
      </c>
      <c r="K468" s="311">
        <v>0</v>
      </c>
      <c r="L468" s="311">
        <v>0</v>
      </c>
    </row>
    <row r="469" spans="1:12" s="210" customFormat="1">
      <c r="A469" s="134"/>
      <c r="B469" s="191" t="s">
        <v>71</v>
      </c>
      <c r="C469" s="257"/>
      <c r="D469" s="101" t="s">
        <v>18</v>
      </c>
      <c r="E469" s="101" t="s">
        <v>38</v>
      </c>
      <c r="F469" s="123" t="s">
        <v>331</v>
      </c>
      <c r="G469" s="101" t="s">
        <v>72</v>
      </c>
      <c r="H469" s="155">
        <f t="shared" si="105"/>
        <v>0</v>
      </c>
      <c r="I469" s="156">
        <f>I470</f>
        <v>0</v>
      </c>
      <c r="J469" s="156">
        <f>J470</f>
        <v>0</v>
      </c>
      <c r="K469" s="156">
        <f>K470</f>
        <v>0</v>
      </c>
      <c r="L469" s="156">
        <f>L470</f>
        <v>0</v>
      </c>
    </row>
    <row r="470" spans="1:12" s="210" customFormat="1" ht="25.5">
      <c r="A470" s="134"/>
      <c r="B470" s="191" t="s">
        <v>73</v>
      </c>
      <c r="C470" s="257"/>
      <c r="D470" s="101" t="s">
        <v>18</v>
      </c>
      <c r="E470" s="101" t="s">
        <v>38</v>
      </c>
      <c r="F470" s="123" t="s">
        <v>331</v>
      </c>
      <c r="G470" s="101" t="s">
        <v>74</v>
      </c>
      <c r="H470" s="155">
        <f t="shared" si="105"/>
        <v>0</v>
      </c>
      <c r="I470" s="156">
        <f>I471+I472+I473</f>
        <v>0</v>
      </c>
      <c r="J470" s="156">
        <f>J471+J472+J473</f>
        <v>0</v>
      </c>
      <c r="K470" s="156">
        <f>K471+K472+K473</f>
        <v>0</v>
      </c>
      <c r="L470" s="156">
        <f>L471+L472+L473</f>
        <v>0</v>
      </c>
    </row>
    <row r="471" spans="1:12" s="210" customFormat="1" ht="25.5">
      <c r="A471" s="134"/>
      <c r="B471" s="191" t="s">
        <v>294</v>
      </c>
      <c r="C471" s="257"/>
      <c r="D471" s="101" t="s">
        <v>18</v>
      </c>
      <c r="E471" s="101" t="s">
        <v>38</v>
      </c>
      <c r="F471" s="123" t="s">
        <v>331</v>
      </c>
      <c r="G471" s="101" t="s">
        <v>295</v>
      </c>
      <c r="H471" s="155">
        <f t="shared" si="105"/>
        <v>0</v>
      </c>
      <c r="I471" s="156">
        <v>0</v>
      </c>
      <c r="J471" s="156">
        <v>0</v>
      </c>
      <c r="K471" s="156">
        <v>0</v>
      </c>
      <c r="L471" s="156">
        <v>0</v>
      </c>
    </row>
    <row r="472" spans="1:12" s="210" customFormat="1">
      <c r="A472" s="134"/>
      <c r="B472" s="191" t="s">
        <v>261</v>
      </c>
      <c r="C472" s="257"/>
      <c r="D472" s="101" t="s">
        <v>18</v>
      </c>
      <c r="E472" s="101" t="s">
        <v>38</v>
      </c>
      <c r="F472" s="123" t="s">
        <v>331</v>
      </c>
      <c r="G472" s="101" t="s">
        <v>76</v>
      </c>
      <c r="H472" s="155">
        <f t="shared" si="105"/>
        <v>-100</v>
      </c>
      <c r="I472" s="156">
        <f>-100</f>
        <v>-100</v>
      </c>
      <c r="J472" s="311">
        <v>0</v>
      </c>
      <c r="K472" s="311">
        <v>0</v>
      </c>
      <c r="L472" s="311">
        <v>0</v>
      </c>
    </row>
    <row r="473" spans="1:12" s="210" customFormat="1">
      <c r="A473" s="134"/>
      <c r="B473" s="191" t="s">
        <v>640</v>
      </c>
      <c r="C473" s="257"/>
      <c r="D473" s="101" t="s">
        <v>18</v>
      </c>
      <c r="E473" s="101" t="s">
        <v>38</v>
      </c>
      <c r="F473" s="123" t="s">
        <v>331</v>
      </c>
      <c r="G473" s="101" t="s">
        <v>641</v>
      </c>
      <c r="H473" s="155">
        <f t="shared" si="105"/>
        <v>100</v>
      </c>
      <c r="I473" s="156">
        <v>100</v>
      </c>
      <c r="J473" s="311">
        <v>0</v>
      </c>
      <c r="K473" s="311">
        <v>0</v>
      </c>
      <c r="L473" s="311">
        <v>0</v>
      </c>
    </row>
    <row r="474" spans="1:12" s="210" customFormat="1" ht="25.5">
      <c r="A474" s="134"/>
      <c r="B474" s="100" t="s">
        <v>539</v>
      </c>
      <c r="C474" s="135"/>
      <c r="D474" s="101" t="s">
        <v>18</v>
      </c>
      <c r="E474" s="101" t="s">
        <v>38</v>
      </c>
      <c r="F474" s="123" t="s">
        <v>572</v>
      </c>
      <c r="G474" s="101"/>
      <c r="H474" s="155">
        <f>SUM(I474:L474)</f>
        <v>-86.1</v>
      </c>
      <c r="I474" s="156">
        <f>I475</f>
        <v>-86.1</v>
      </c>
      <c r="J474" s="156">
        <f t="shared" ref="J474:L476" si="107">J475</f>
        <v>0</v>
      </c>
      <c r="K474" s="156">
        <f t="shared" si="107"/>
        <v>0</v>
      </c>
      <c r="L474" s="156">
        <f t="shared" si="107"/>
        <v>0</v>
      </c>
    </row>
    <row r="475" spans="1:12" s="210" customFormat="1" ht="38.25">
      <c r="A475" s="134"/>
      <c r="B475" s="100" t="s">
        <v>86</v>
      </c>
      <c r="C475" s="257"/>
      <c r="D475" s="101" t="s">
        <v>18</v>
      </c>
      <c r="E475" s="101" t="s">
        <v>38</v>
      </c>
      <c r="F475" s="123" t="s">
        <v>572</v>
      </c>
      <c r="G475" s="101" t="s">
        <v>57</v>
      </c>
      <c r="H475" s="155">
        <f>SUM(I475:L475)</f>
        <v>-86.1</v>
      </c>
      <c r="I475" s="156">
        <f>I476</f>
        <v>-86.1</v>
      </c>
      <c r="J475" s="156">
        <f t="shared" si="107"/>
        <v>0</v>
      </c>
      <c r="K475" s="156">
        <f t="shared" si="107"/>
        <v>0</v>
      </c>
      <c r="L475" s="156">
        <f t="shared" si="107"/>
        <v>0</v>
      </c>
    </row>
    <row r="476" spans="1:12" s="210" customFormat="1" ht="38.25">
      <c r="A476" s="134"/>
      <c r="B476" s="100" t="s">
        <v>111</v>
      </c>
      <c r="C476" s="257"/>
      <c r="D476" s="101" t="s">
        <v>18</v>
      </c>
      <c r="E476" s="101" t="s">
        <v>38</v>
      </c>
      <c r="F476" s="123" t="s">
        <v>572</v>
      </c>
      <c r="G476" s="101" t="s">
        <v>59</v>
      </c>
      <c r="H476" s="155">
        <f>SUM(I476:L476)</f>
        <v>-86.1</v>
      </c>
      <c r="I476" s="156">
        <f>I477</f>
        <v>-86.1</v>
      </c>
      <c r="J476" s="156">
        <f t="shared" si="107"/>
        <v>0</v>
      </c>
      <c r="K476" s="156">
        <f t="shared" si="107"/>
        <v>0</v>
      </c>
      <c r="L476" s="156">
        <f t="shared" si="107"/>
        <v>0</v>
      </c>
    </row>
    <row r="477" spans="1:12" s="210" customFormat="1" ht="51">
      <c r="A477" s="134"/>
      <c r="B477" s="100" t="s">
        <v>260</v>
      </c>
      <c r="C477" s="257"/>
      <c r="D477" s="101" t="s">
        <v>18</v>
      </c>
      <c r="E477" s="101" t="s">
        <v>38</v>
      </c>
      <c r="F477" s="123" t="s">
        <v>572</v>
      </c>
      <c r="G477" s="101" t="s">
        <v>61</v>
      </c>
      <c r="H477" s="155">
        <f>SUM(I477:L477)</f>
        <v>-86.1</v>
      </c>
      <c r="I477" s="156">
        <f>-136.1+50</f>
        <v>-86.1</v>
      </c>
      <c r="J477" s="311">
        <v>0</v>
      </c>
      <c r="K477" s="311">
        <v>0</v>
      </c>
      <c r="L477" s="311">
        <v>0</v>
      </c>
    </row>
    <row r="478" spans="1:12" s="210" customFormat="1" ht="127.5">
      <c r="A478" s="134"/>
      <c r="B478" s="100" t="s">
        <v>479</v>
      </c>
      <c r="C478" s="260"/>
      <c r="D478" s="101" t="s">
        <v>18</v>
      </c>
      <c r="E478" s="101" t="s">
        <v>38</v>
      </c>
      <c r="F478" s="101" t="s">
        <v>624</v>
      </c>
      <c r="G478" s="101"/>
      <c r="H478" s="155">
        <f t="shared" ref="H478:H485" si="108">I478+J478+K478+L478</f>
        <v>-2527.6</v>
      </c>
      <c r="I478" s="156">
        <f>I479</f>
        <v>0</v>
      </c>
      <c r="J478" s="156">
        <f t="shared" ref="J478:L492" si="109">J479</f>
        <v>0</v>
      </c>
      <c r="K478" s="156">
        <f t="shared" si="109"/>
        <v>-2527.6</v>
      </c>
      <c r="L478" s="156">
        <f t="shared" si="109"/>
        <v>0</v>
      </c>
    </row>
    <row r="479" spans="1:12" s="210" customFormat="1" ht="38.25">
      <c r="A479" s="134"/>
      <c r="B479" s="100" t="s">
        <v>86</v>
      </c>
      <c r="C479" s="260"/>
      <c r="D479" s="101" t="s">
        <v>18</v>
      </c>
      <c r="E479" s="101" t="s">
        <v>38</v>
      </c>
      <c r="F479" s="101" t="s">
        <v>624</v>
      </c>
      <c r="G479" s="101" t="s">
        <v>57</v>
      </c>
      <c r="H479" s="155">
        <f t="shared" si="108"/>
        <v>-2527.6</v>
      </c>
      <c r="I479" s="156">
        <f>I480</f>
        <v>0</v>
      </c>
      <c r="J479" s="156">
        <f t="shared" si="109"/>
        <v>0</v>
      </c>
      <c r="K479" s="156">
        <f t="shared" si="109"/>
        <v>-2527.6</v>
      </c>
      <c r="L479" s="156">
        <f t="shared" si="109"/>
        <v>0</v>
      </c>
    </row>
    <row r="480" spans="1:12" s="210" customFormat="1" ht="38.25">
      <c r="A480" s="134"/>
      <c r="B480" s="100" t="s">
        <v>111</v>
      </c>
      <c r="C480" s="260"/>
      <c r="D480" s="101" t="s">
        <v>18</v>
      </c>
      <c r="E480" s="101" t="s">
        <v>38</v>
      </c>
      <c r="F480" s="101" t="s">
        <v>624</v>
      </c>
      <c r="G480" s="101" t="s">
        <v>59</v>
      </c>
      <c r="H480" s="155">
        <f t="shared" si="108"/>
        <v>-2527.6</v>
      </c>
      <c r="I480" s="156">
        <f>I481</f>
        <v>0</v>
      </c>
      <c r="J480" s="156">
        <f t="shared" si="109"/>
        <v>0</v>
      </c>
      <c r="K480" s="156">
        <f t="shared" si="109"/>
        <v>-2527.6</v>
      </c>
      <c r="L480" s="156">
        <f t="shared" si="109"/>
        <v>0</v>
      </c>
    </row>
    <row r="481" spans="1:12" s="210" customFormat="1" ht="51">
      <c r="A481" s="134"/>
      <c r="B481" s="100" t="s">
        <v>260</v>
      </c>
      <c r="C481" s="260"/>
      <c r="D481" s="101" t="s">
        <v>18</v>
      </c>
      <c r="E481" s="101" t="s">
        <v>38</v>
      </c>
      <c r="F481" s="101" t="s">
        <v>624</v>
      </c>
      <c r="G481" s="101" t="s">
        <v>61</v>
      </c>
      <c r="H481" s="155">
        <f t="shared" si="108"/>
        <v>-2527.6</v>
      </c>
      <c r="I481" s="156">
        <v>0</v>
      </c>
      <c r="J481" s="156">
        <v>0</v>
      </c>
      <c r="K481" s="156">
        <f>-2527.6</f>
        <v>-2527.6</v>
      </c>
      <c r="L481" s="156">
        <v>0</v>
      </c>
    </row>
    <row r="482" spans="1:12" s="210" customFormat="1" ht="42.75" customHeight="1">
      <c r="A482" s="134"/>
      <c r="B482" s="100" t="s">
        <v>584</v>
      </c>
      <c r="C482" s="260"/>
      <c r="D482" s="101" t="s">
        <v>18</v>
      </c>
      <c r="E482" s="101" t="s">
        <v>38</v>
      </c>
      <c r="F482" s="101" t="s">
        <v>625</v>
      </c>
      <c r="G482" s="101"/>
      <c r="H482" s="155">
        <f t="shared" si="108"/>
        <v>-312.39999999999998</v>
      </c>
      <c r="I482" s="156">
        <f>I483</f>
        <v>-312.39999999999998</v>
      </c>
      <c r="J482" s="156">
        <f t="shared" si="109"/>
        <v>0</v>
      </c>
      <c r="K482" s="156">
        <f t="shared" si="109"/>
        <v>0</v>
      </c>
      <c r="L482" s="156">
        <f t="shared" si="109"/>
        <v>0</v>
      </c>
    </row>
    <row r="483" spans="1:12" s="210" customFormat="1" ht="38.25">
      <c r="A483" s="134"/>
      <c r="B483" s="100" t="s">
        <v>86</v>
      </c>
      <c r="C483" s="260"/>
      <c r="D483" s="101" t="s">
        <v>18</v>
      </c>
      <c r="E483" s="101" t="s">
        <v>38</v>
      </c>
      <c r="F483" s="101" t="s">
        <v>625</v>
      </c>
      <c r="G483" s="101" t="s">
        <v>57</v>
      </c>
      <c r="H483" s="155">
        <f t="shared" si="108"/>
        <v>-312.39999999999998</v>
      </c>
      <c r="I483" s="156">
        <f>I484</f>
        <v>-312.39999999999998</v>
      </c>
      <c r="J483" s="156">
        <f t="shared" si="109"/>
        <v>0</v>
      </c>
      <c r="K483" s="156">
        <f t="shared" si="109"/>
        <v>0</v>
      </c>
      <c r="L483" s="156">
        <f t="shared" si="109"/>
        <v>0</v>
      </c>
    </row>
    <row r="484" spans="1:12" s="210" customFormat="1" ht="53.25" customHeight="1">
      <c r="A484" s="134"/>
      <c r="B484" s="100" t="s">
        <v>111</v>
      </c>
      <c r="C484" s="260"/>
      <c r="D484" s="101" t="s">
        <v>18</v>
      </c>
      <c r="E484" s="101" t="s">
        <v>38</v>
      </c>
      <c r="F484" s="101" t="s">
        <v>625</v>
      </c>
      <c r="G484" s="101" t="s">
        <v>59</v>
      </c>
      <c r="H484" s="155">
        <f t="shared" si="108"/>
        <v>-312.39999999999998</v>
      </c>
      <c r="I484" s="156">
        <f>I485</f>
        <v>-312.39999999999998</v>
      </c>
      <c r="J484" s="156">
        <f t="shared" si="109"/>
        <v>0</v>
      </c>
      <c r="K484" s="156">
        <f t="shared" si="109"/>
        <v>0</v>
      </c>
      <c r="L484" s="156">
        <f t="shared" si="109"/>
        <v>0</v>
      </c>
    </row>
    <row r="485" spans="1:12" s="210" customFormat="1" ht="51">
      <c r="A485" s="134"/>
      <c r="B485" s="100" t="s">
        <v>260</v>
      </c>
      <c r="C485" s="260"/>
      <c r="D485" s="101" t="s">
        <v>18</v>
      </c>
      <c r="E485" s="101" t="s">
        <v>38</v>
      </c>
      <c r="F485" s="101" t="s">
        <v>625</v>
      </c>
      <c r="G485" s="101" t="s">
        <v>61</v>
      </c>
      <c r="H485" s="155">
        <f t="shared" si="108"/>
        <v>-312.39999999999998</v>
      </c>
      <c r="I485" s="156">
        <v>-312.39999999999998</v>
      </c>
      <c r="J485" s="156">
        <v>0</v>
      </c>
      <c r="K485" s="156">
        <v>0</v>
      </c>
      <c r="L485" s="156">
        <v>0</v>
      </c>
    </row>
    <row r="486" spans="1:12" s="210" customFormat="1" ht="38.25">
      <c r="A486" s="134"/>
      <c r="B486" s="100" t="s">
        <v>671</v>
      </c>
      <c r="C486" s="260"/>
      <c r="D486" s="101" t="s">
        <v>18</v>
      </c>
      <c r="E486" s="101" t="s">
        <v>38</v>
      </c>
      <c r="F486" s="101" t="s">
        <v>672</v>
      </c>
      <c r="G486" s="101"/>
      <c r="H486" s="155">
        <f t="shared" ref="H486:H493" si="110">I486+J486+K486+L486</f>
        <v>2527.6</v>
      </c>
      <c r="I486" s="156">
        <f>I487</f>
        <v>0</v>
      </c>
      <c r="J486" s="156">
        <f t="shared" si="109"/>
        <v>0</v>
      </c>
      <c r="K486" s="156">
        <f t="shared" si="109"/>
        <v>2527.6</v>
      </c>
      <c r="L486" s="156">
        <f t="shared" si="109"/>
        <v>0</v>
      </c>
    </row>
    <row r="487" spans="1:12" s="210" customFormat="1" ht="38.25">
      <c r="A487" s="134"/>
      <c r="B487" s="100" t="s">
        <v>86</v>
      </c>
      <c r="C487" s="260"/>
      <c r="D487" s="101" t="s">
        <v>18</v>
      </c>
      <c r="E487" s="101" t="s">
        <v>38</v>
      </c>
      <c r="F487" s="101" t="s">
        <v>672</v>
      </c>
      <c r="G487" s="101" t="s">
        <v>57</v>
      </c>
      <c r="H487" s="155">
        <f t="shared" si="110"/>
        <v>2527.6</v>
      </c>
      <c r="I487" s="156">
        <f>I488</f>
        <v>0</v>
      </c>
      <c r="J487" s="156">
        <f t="shared" si="109"/>
        <v>0</v>
      </c>
      <c r="K487" s="156">
        <f t="shared" si="109"/>
        <v>2527.6</v>
      </c>
      <c r="L487" s="156">
        <f t="shared" si="109"/>
        <v>0</v>
      </c>
    </row>
    <row r="488" spans="1:12" s="210" customFormat="1" ht="38.25">
      <c r="A488" s="134"/>
      <c r="B488" s="100" t="s">
        <v>111</v>
      </c>
      <c r="C488" s="260"/>
      <c r="D488" s="101" t="s">
        <v>18</v>
      </c>
      <c r="E488" s="101" t="s">
        <v>38</v>
      </c>
      <c r="F488" s="101" t="s">
        <v>672</v>
      </c>
      <c r="G488" s="101" t="s">
        <v>59</v>
      </c>
      <c r="H488" s="155">
        <f t="shared" si="110"/>
        <v>2527.6</v>
      </c>
      <c r="I488" s="156">
        <f>I489</f>
        <v>0</v>
      </c>
      <c r="J488" s="156">
        <f t="shared" si="109"/>
        <v>0</v>
      </c>
      <c r="K488" s="156">
        <f t="shared" si="109"/>
        <v>2527.6</v>
      </c>
      <c r="L488" s="156">
        <f t="shared" si="109"/>
        <v>0</v>
      </c>
    </row>
    <row r="489" spans="1:12" s="210" customFormat="1" ht="51">
      <c r="A489" s="134"/>
      <c r="B489" s="100" t="s">
        <v>260</v>
      </c>
      <c r="C489" s="260"/>
      <c r="D489" s="101" t="s">
        <v>18</v>
      </c>
      <c r="E489" s="101" t="s">
        <v>38</v>
      </c>
      <c r="F489" s="101" t="s">
        <v>672</v>
      </c>
      <c r="G489" s="101" t="s">
        <v>61</v>
      </c>
      <c r="H489" s="155">
        <f t="shared" si="110"/>
        <v>2527.6</v>
      </c>
      <c r="I489" s="156">
        <v>0</v>
      </c>
      <c r="J489" s="156">
        <v>0</v>
      </c>
      <c r="K489" s="156">
        <v>2527.6</v>
      </c>
      <c r="L489" s="156">
        <v>0</v>
      </c>
    </row>
    <row r="490" spans="1:12" s="210" customFormat="1" ht="51">
      <c r="A490" s="134"/>
      <c r="B490" s="100" t="s">
        <v>673</v>
      </c>
      <c r="C490" s="260"/>
      <c r="D490" s="101" t="s">
        <v>18</v>
      </c>
      <c r="E490" s="101" t="s">
        <v>38</v>
      </c>
      <c r="F490" s="101" t="s">
        <v>674</v>
      </c>
      <c r="G490" s="101"/>
      <c r="H490" s="155">
        <f t="shared" si="110"/>
        <v>312.39999999999998</v>
      </c>
      <c r="I490" s="156">
        <f>I491</f>
        <v>312.39999999999998</v>
      </c>
      <c r="J490" s="156">
        <f t="shared" si="109"/>
        <v>0</v>
      </c>
      <c r="K490" s="156">
        <f t="shared" si="109"/>
        <v>0</v>
      </c>
      <c r="L490" s="156">
        <f t="shared" si="109"/>
        <v>0</v>
      </c>
    </row>
    <row r="491" spans="1:12" s="210" customFormat="1" ht="38.25">
      <c r="A491" s="134"/>
      <c r="B491" s="100" t="s">
        <v>86</v>
      </c>
      <c r="C491" s="260"/>
      <c r="D491" s="101" t="s">
        <v>18</v>
      </c>
      <c r="E491" s="101" t="s">
        <v>38</v>
      </c>
      <c r="F491" s="101" t="s">
        <v>674</v>
      </c>
      <c r="G491" s="101" t="s">
        <v>57</v>
      </c>
      <c r="H491" s="155">
        <f t="shared" si="110"/>
        <v>312.39999999999998</v>
      </c>
      <c r="I491" s="156">
        <f>I492</f>
        <v>312.39999999999998</v>
      </c>
      <c r="J491" s="156">
        <f t="shared" si="109"/>
        <v>0</v>
      </c>
      <c r="K491" s="156">
        <f t="shared" si="109"/>
        <v>0</v>
      </c>
      <c r="L491" s="156">
        <f t="shared" si="109"/>
        <v>0</v>
      </c>
    </row>
    <row r="492" spans="1:12" s="210" customFormat="1" ht="53.25" customHeight="1">
      <c r="A492" s="134"/>
      <c r="B492" s="100" t="s">
        <v>111</v>
      </c>
      <c r="C492" s="260"/>
      <c r="D492" s="101" t="s">
        <v>18</v>
      </c>
      <c r="E492" s="101" t="s">
        <v>38</v>
      </c>
      <c r="F492" s="101" t="s">
        <v>674</v>
      </c>
      <c r="G492" s="101" t="s">
        <v>59</v>
      </c>
      <c r="H492" s="155">
        <f t="shared" si="110"/>
        <v>312.39999999999998</v>
      </c>
      <c r="I492" s="156">
        <f>I493</f>
        <v>312.39999999999998</v>
      </c>
      <c r="J492" s="156">
        <f t="shared" si="109"/>
        <v>0</v>
      </c>
      <c r="K492" s="156">
        <f t="shared" si="109"/>
        <v>0</v>
      </c>
      <c r="L492" s="156">
        <f t="shared" si="109"/>
        <v>0</v>
      </c>
    </row>
    <row r="493" spans="1:12" s="210" customFormat="1" ht="51">
      <c r="A493" s="134"/>
      <c r="B493" s="100" t="s">
        <v>260</v>
      </c>
      <c r="C493" s="260"/>
      <c r="D493" s="101" t="s">
        <v>18</v>
      </c>
      <c r="E493" s="101" t="s">
        <v>38</v>
      </c>
      <c r="F493" s="101" t="s">
        <v>674</v>
      </c>
      <c r="G493" s="101" t="s">
        <v>61</v>
      </c>
      <c r="H493" s="155">
        <f t="shared" si="110"/>
        <v>312.39999999999998</v>
      </c>
      <c r="I493" s="156">
        <v>312.39999999999998</v>
      </c>
      <c r="J493" s="156">
        <v>0</v>
      </c>
      <c r="K493" s="156">
        <v>0</v>
      </c>
      <c r="L493" s="156">
        <v>0</v>
      </c>
    </row>
    <row r="494" spans="1:12" s="210" customFormat="1" ht="42.75" customHeight="1">
      <c r="A494" s="134"/>
      <c r="B494" s="100" t="s">
        <v>370</v>
      </c>
      <c r="C494" s="135"/>
      <c r="D494" s="101" t="s">
        <v>18</v>
      </c>
      <c r="E494" s="101" t="s">
        <v>38</v>
      </c>
      <c r="F494" s="123" t="s">
        <v>371</v>
      </c>
      <c r="G494" s="101"/>
      <c r="H494" s="155">
        <f t="shared" ref="H494:H503" si="111">SUM(I494:L494)</f>
        <v>-95</v>
      </c>
      <c r="I494" s="156">
        <f>I495</f>
        <v>-95</v>
      </c>
      <c r="J494" s="156">
        <f t="shared" ref="J494:L497" si="112">J495</f>
        <v>0</v>
      </c>
      <c r="K494" s="156">
        <f t="shared" si="112"/>
        <v>0</v>
      </c>
      <c r="L494" s="156">
        <f t="shared" si="112"/>
        <v>0</v>
      </c>
    </row>
    <row r="495" spans="1:12" s="210" customFormat="1" ht="25.5">
      <c r="A495" s="134"/>
      <c r="B495" s="100" t="s">
        <v>539</v>
      </c>
      <c r="C495" s="135"/>
      <c r="D495" s="101" t="s">
        <v>18</v>
      </c>
      <c r="E495" s="101" t="s">
        <v>38</v>
      </c>
      <c r="F495" s="123" t="s">
        <v>571</v>
      </c>
      <c r="G495" s="101"/>
      <c r="H495" s="155">
        <f t="shared" si="111"/>
        <v>-95</v>
      </c>
      <c r="I495" s="156">
        <f>I496</f>
        <v>-95</v>
      </c>
      <c r="J495" s="156">
        <f t="shared" si="112"/>
        <v>0</v>
      </c>
      <c r="K495" s="156">
        <f t="shared" si="112"/>
        <v>0</v>
      </c>
      <c r="L495" s="156">
        <f t="shared" si="112"/>
        <v>0</v>
      </c>
    </row>
    <row r="496" spans="1:12" s="210" customFormat="1" ht="53.25" customHeight="1">
      <c r="A496" s="134"/>
      <c r="B496" s="100" t="s">
        <v>86</v>
      </c>
      <c r="C496" s="257"/>
      <c r="D496" s="101" t="s">
        <v>18</v>
      </c>
      <c r="E496" s="101" t="s">
        <v>38</v>
      </c>
      <c r="F496" s="123" t="s">
        <v>571</v>
      </c>
      <c r="G496" s="101" t="s">
        <v>57</v>
      </c>
      <c r="H496" s="155">
        <f t="shared" si="111"/>
        <v>-95</v>
      </c>
      <c r="I496" s="156">
        <f>I497</f>
        <v>-95</v>
      </c>
      <c r="J496" s="156">
        <f t="shared" si="112"/>
        <v>0</v>
      </c>
      <c r="K496" s="156">
        <f t="shared" si="112"/>
        <v>0</v>
      </c>
      <c r="L496" s="156">
        <f t="shared" si="112"/>
        <v>0</v>
      </c>
    </row>
    <row r="497" spans="1:12" s="210" customFormat="1" ht="38.25">
      <c r="A497" s="134"/>
      <c r="B497" s="100" t="s">
        <v>111</v>
      </c>
      <c r="C497" s="257"/>
      <c r="D497" s="101" t="s">
        <v>18</v>
      </c>
      <c r="E497" s="101" t="s">
        <v>38</v>
      </c>
      <c r="F497" s="123" t="s">
        <v>571</v>
      </c>
      <c r="G497" s="101" t="s">
        <v>59</v>
      </c>
      <c r="H497" s="155">
        <f t="shared" si="111"/>
        <v>-95</v>
      </c>
      <c r="I497" s="156">
        <f>I498</f>
        <v>-95</v>
      </c>
      <c r="J497" s="156">
        <f t="shared" si="112"/>
        <v>0</v>
      </c>
      <c r="K497" s="156">
        <f t="shared" si="112"/>
        <v>0</v>
      </c>
      <c r="L497" s="156">
        <f t="shared" si="112"/>
        <v>0</v>
      </c>
    </row>
    <row r="498" spans="1:12" s="210" customFormat="1" ht="51">
      <c r="A498" s="134"/>
      <c r="B498" s="100" t="s">
        <v>260</v>
      </c>
      <c r="C498" s="257"/>
      <c r="D498" s="101" t="s">
        <v>18</v>
      </c>
      <c r="E498" s="101" t="s">
        <v>38</v>
      </c>
      <c r="F498" s="123" t="s">
        <v>571</v>
      </c>
      <c r="G498" s="101" t="s">
        <v>61</v>
      </c>
      <c r="H498" s="155">
        <f t="shared" si="111"/>
        <v>-95</v>
      </c>
      <c r="I498" s="156">
        <f>-81-14</f>
        <v>-95</v>
      </c>
      <c r="J498" s="311">
        <v>0</v>
      </c>
      <c r="K498" s="311">
        <v>0</v>
      </c>
      <c r="L498" s="311">
        <v>0</v>
      </c>
    </row>
    <row r="499" spans="1:12" s="210" customFormat="1" ht="51" hidden="1">
      <c r="A499" s="134"/>
      <c r="B499" s="100" t="s">
        <v>372</v>
      </c>
      <c r="C499" s="135"/>
      <c r="D499" s="101" t="s">
        <v>18</v>
      </c>
      <c r="E499" s="101" t="s">
        <v>38</v>
      </c>
      <c r="F499" s="123" t="s">
        <v>373</v>
      </c>
      <c r="G499" s="101"/>
      <c r="H499" s="155">
        <f t="shared" si="111"/>
        <v>0</v>
      </c>
      <c r="I499" s="156">
        <f>I500</f>
        <v>0</v>
      </c>
      <c r="J499" s="156">
        <f t="shared" ref="J499:L502" si="113">J500</f>
        <v>0</v>
      </c>
      <c r="K499" s="156">
        <f t="shared" si="113"/>
        <v>0</v>
      </c>
      <c r="L499" s="156">
        <f t="shared" si="113"/>
        <v>0</v>
      </c>
    </row>
    <row r="500" spans="1:12" s="210" customFormat="1" ht="53.25" hidden="1" customHeight="1">
      <c r="A500" s="134"/>
      <c r="B500" s="100" t="s">
        <v>539</v>
      </c>
      <c r="C500" s="135"/>
      <c r="D500" s="101" t="s">
        <v>18</v>
      </c>
      <c r="E500" s="101" t="s">
        <v>38</v>
      </c>
      <c r="F500" s="123" t="s">
        <v>570</v>
      </c>
      <c r="G500" s="101"/>
      <c r="H500" s="155">
        <f t="shared" si="111"/>
        <v>0</v>
      </c>
      <c r="I500" s="156">
        <f>I501</f>
        <v>0</v>
      </c>
      <c r="J500" s="156">
        <f t="shared" si="113"/>
        <v>0</v>
      </c>
      <c r="K500" s="156">
        <f t="shared" si="113"/>
        <v>0</v>
      </c>
      <c r="L500" s="156">
        <f t="shared" si="113"/>
        <v>0</v>
      </c>
    </row>
    <row r="501" spans="1:12" s="210" customFormat="1" ht="53.25" hidden="1" customHeight="1">
      <c r="A501" s="134"/>
      <c r="B501" s="100" t="s">
        <v>86</v>
      </c>
      <c r="C501" s="257"/>
      <c r="D501" s="101" t="s">
        <v>18</v>
      </c>
      <c r="E501" s="101" t="s">
        <v>38</v>
      </c>
      <c r="F501" s="123" t="s">
        <v>570</v>
      </c>
      <c r="G501" s="101" t="s">
        <v>57</v>
      </c>
      <c r="H501" s="155">
        <f t="shared" si="111"/>
        <v>0</v>
      </c>
      <c r="I501" s="156">
        <f>I502</f>
        <v>0</v>
      </c>
      <c r="J501" s="156">
        <f t="shared" si="113"/>
        <v>0</v>
      </c>
      <c r="K501" s="156">
        <f t="shared" si="113"/>
        <v>0</v>
      </c>
      <c r="L501" s="156">
        <f t="shared" si="113"/>
        <v>0</v>
      </c>
    </row>
    <row r="502" spans="1:12" s="136" customFormat="1" ht="38.25" hidden="1">
      <c r="A502" s="134"/>
      <c r="B502" s="100" t="s">
        <v>111</v>
      </c>
      <c r="C502" s="257"/>
      <c r="D502" s="101" t="s">
        <v>18</v>
      </c>
      <c r="E502" s="101" t="s">
        <v>38</v>
      </c>
      <c r="F502" s="123" t="s">
        <v>570</v>
      </c>
      <c r="G502" s="101" t="s">
        <v>59</v>
      </c>
      <c r="H502" s="155">
        <f t="shared" si="111"/>
        <v>0</v>
      </c>
      <c r="I502" s="156">
        <f>I503</f>
        <v>0</v>
      </c>
      <c r="J502" s="156">
        <f t="shared" si="113"/>
        <v>0</v>
      </c>
      <c r="K502" s="156">
        <f t="shared" si="113"/>
        <v>0</v>
      </c>
      <c r="L502" s="156">
        <f t="shared" si="113"/>
        <v>0</v>
      </c>
    </row>
    <row r="503" spans="1:12" s="136" customFormat="1" ht="51" hidden="1">
      <c r="A503" s="134"/>
      <c r="B503" s="100" t="s">
        <v>260</v>
      </c>
      <c r="C503" s="257"/>
      <c r="D503" s="101" t="s">
        <v>18</v>
      </c>
      <c r="E503" s="101" t="s">
        <v>38</v>
      </c>
      <c r="F503" s="123" t="s">
        <v>570</v>
      </c>
      <c r="G503" s="101" t="s">
        <v>61</v>
      </c>
      <c r="H503" s="155">
        <f t="shared" si="111"/>
        <v>0</v>
      </c>
      <c r="I503" s="156"/>
      <c r="J503" s="311">
        <v>0</v>
      </c>
      <c r="K503" s="311">
        <v>0</v>
      </c>
      <c r="L503" s="311">
        <v>0</v>
      </c>
    </row>
    <row r="504" spans="1:12" s="136" customFormat="1">
      <c r="A504" s="187"/>
      <c r="B504" s="188" t="s">
        <v>25</v>
      </c>
      <c r="C504" s="135"/>
      <c r="D504" s="124" t="s">
        <v>19</v>
      </c>
      <c r="E504" s="124" t="s">
        <v>15</v>
      </c>
      <c r="F504" s="124"/>
      <c r="G504" s="124"/>
      <c r="H504" s="155">
        <f>I504+J504+K504+L504</f>
        <v>33432.600000000006</v>
      </c>
      <c r="I504" s="155">
        <f>I505+I564+I611+I643</f>
        <v>-2872.2000000000003</v>
      </c>
      <c r="J504" s="155">
        <f>J505+J564+J611+J643</f>
        <v>0</v>
      </c>
      <c r="K504" s="155">
        <f>K505+K564+K611+K643</f>
        <v>36304.800000000003</v>
      </c>
      <c r="L504" s="155">
        <f>L505+L564+L611+L643</f>
        <v>0</v>
      </c>
    </row>
    <row r="505" spans="1:12" s="136" customFormat="1" ht="39.950000000000003" customHeight="1">
      <c r="A505" s="187"/>
      <c r="B505" s="257" t="s">
        <v>26</v>
      </c>
      <c r="C505" s="135"/>
      <c r="D505" s="124" t="s">
        <v>19</v>
      </c>
      <c r="E505" s="124" t="s">
        <v>14</v>
      </c>
      <c r="F505" s="124"/>
      <c r="G505" s="124"/>
      <c r="H505" s="155">
        <f t="shared" ref="H505:H539" si="114">I505+J505+K505+L505</f>
        <v>39483.4</v>
      </c>
      <c r="I505" s="155">
        <f>I506+I538+I544</f>
        <v>3178.6</v>
      </c>
      <c r="J505" s="155">
        <f>J506+J538+J544</f>
        <v>0</v>
      </c>
      <c r="K505" s="155">
        <f>K506+K538+K544</f>
        <v>36304.800000000003</v>
      </c>
      <c r="L505" s="155">
        <f>L506+L538+L544</f>
        <v>0</v>
      </c>
    </row>
    <row r="506" spans="1:12" s="136" customFormat="1" ht="59.25" customHeight="1">
      <c r="A506" s="187"/>
      <c r="B506" s="100" t="s">
        <v>374</v>
      </c>
      <c r="C506" s="135"/>
      <c r="D506" s="101" t="s">
        <v>19</v>
      </c>
      <c r="E506" s="101" t="s">
        <v>14</v>
      </c>
      <c r="F506" s="101" t="s">
        <v>375</v>
      </c>
      <c r="G506" s="101"/>
      <c r="H506" s="155">
        <f t="shared" si="114"/>
        <v>36304.800000000003</v>
      </c>
      <c r="I506" s="156">
        <f>I507+I514+I518+I530+I534+I522+I526</f>
        <v>0</v>
      </c>
      <c r="J506" s="156">
        <f t="shared" ref="J506:L506" si="115">J507+J514+J518+J530+J534+J522+J526</f>
        <v>0</v>
      </c>
      <c r="K506" s="156">
        <f t="shared" si="115"/>
        <v>36304.800000000003</v>
      </c>
      <c r="L506" s="156">
        <f t="shared" si="115"/>
        <v>0</v>
      </c>
    </row>
    <row r="507" spans="1:12" s="136" customFormat="1" ht="25.5" hidden="1">
      <c r="A507" s="187"/>
      <c r="B507" s="100" t="s">
        <v>539</v>
      </c>
      <c r="C507" s="135"/>
      <c r="D507" s="101" t="s">
        <v>19</v>
      </c>
      <c r="E507" s="101" t="s">
        <v>14</v>
      </c>
      <c r="F507" s="101" t="s">
        <v>376</v>
      </c>
      <c r="G507" s="101"/>
      <c r="H507" s="155">
        <f t="shared" si="114"/>
        <v>0</v>
      </c>
      <c r="I507" s="156">
        <f>I508+I511</f>
        <v>0</v>
      </c>
      <c r="J507" s="156">
        <f>J508+J511</f>
        <v>0</v>
      </c>
      <c r="K507" s="156">
        <f>K508+K511</f>
        <v>0</v>
      </c>
      <c r="L507" s="156">
        <f>L508+L511</f>
        <v>0</v>
      </c>
    </row>
    <row r="508" spans="1:12" s="136" customFormat="1" ht="38.25" hidden="1">
      <c r="A508" s="134"/>
      <c r="B508" s="100" t="s">
        <v>86</v>
      </c>
      <c r="C508" s="260"/>
      <c r="D508" s="101" t="s">
        <v>19</v>
      </c>
      <c r="E508" s="101" t="s">
        <v>14</v>
      </c>
      <c r="F508" s="101" t="s">
        <v>376</v>
      </c>
      <c r="G508" s="101" t="s">
        <v>57</v>
      </c>
      <c r="H508" s="155">
        <f t="shared" si="114"/>
        <v>0</v>
      </c>
      <c r="I508" s="156">
        <f>I509</f>
        <v>0</v>
      </c>
      <c r="J508" s="156">
        <f t="shared" ref="J508:L509" si="116">J509</f>
        <v>0</v>
      </c>
      <c r="K508" s="156">
        <f t="shared" si="116"/>
        <v>0</v>
      </c>
      <c r="L508" s="156">
        <f t="shared" si="116"/>
        <v>0</v>
      </c>
    </row>
    <row r="509" spans="1:12" s="136" customFormat="1" ht="38.25" hidden="1">
      <c r="A509" s="134"/>
      <c r="B509" s="100" t="s">
        <v>111</v>
      </c>
      <c r="C509" s="260"/>
      <c r="D509" s="101" t="s">
        <v>19</v>
      </c>
      <c r="E509" s="101" t="s">
        <v>14</v>
      </c>
      <c r="F509" s="101" t="s">
        <v>376</v>
      </c>
      <c r="G509" s="101" t="s">
        <v>59</v>
      </c>
      <c r="H509" s="155">
        <f t="shared" si="114"/>
        <v>0</v>
      </c>
      <c r="I509" s="156">
        <f>I510</f>
        <v>0</v>
      </c>
      <c r="J509" s="156">
        <f t="shared" si="116"/>
        <v>0</v>
      </c>
      <c r="K509" s="156">
        <f t="shared" si="116"/>
        <v>0</v>
      </c>
      <c r="L509" s="156">
        <f t="shared" si="116"/>
        <v>0</v>
      </c>
    </row>
    <row r="510" spans="1:12" s="136" customFormat="1" ht="51" hidden="1">
      <c r="A510" s="134"/>
      <c r="B510" s="100" t="s">
        <v>260</v>
      </c>
      <c r="C510" s="260"/>
      <c r="D510" s="101" t="s">
        <v>19</v>
      </c>
      <c r="E510" s="101" t="s">
        <v>14</v>
      </c>
      <c r="F510" s="101" t="s">
        <v>376</v>
      </c>
      <c r="G510" s="101" t="s">
        <v>61</v>
      </c>
      <c r="H510" s="155">
        <f t="shared" si="114"/>
        <v>0</v>
      </c>
      <c r="I510" s="156">
        <f>100-100</f>
        <v>0</v>
      </c>
      <c r="J510" s="156">
        <v>0</v>
      </c>
      <c r="K510" s="156">
        <v>0</v>
      </c>
      <c r="L510" s="156">
        <v>0</v>
      </c>
    </row>
    <row r="511" spans="1:12" s="136" customFormat="1" ht="39.950000000000003" hidden="1" customHeight="1">
      <c r="A511" s="187"/>
      <c r="B511" s="100" t="s">
        <v>344</v>
      </c>
      <c r="C511" s="257"/>
      <c r="D511" s="101" t="s">
        <v>19</v>
      </c>
      <c r="E511" s="101" t="s">
        <v>14</v>
      </c>
      <c r="F511" s="101" t="s">
        <v>376</v>
      </c>
      <c r="G511" s="101" t="s">
        <v>77</v>
      </c>
      <c r="H511" s="155">
        <f t="shared" si="114"/>
        <v>0</v>
      </c>
      <c r="I511" s="156">
        <f>I512</f>
        <v>0</v>
      </c>
      <c r="J511" s="156">
        <f t="shared" ref="J511:L512" si="117">J512</f>
        <v>0</v>
      </c>
      <c r="K511" s="156">
        <f t="shared" si="117"/>
        <v>0</v>
      </c>
      <c r="L511" s="156">
        <f t="shared" si="117"/>
        <v>0</v>
      </c>
    </row>
    <row r="512" spans="1:12" s="136" customFormat="1" ht="59.25" hidden="1" customHeight="1">
      <c r="A512" s="187"/>
      <c r="B512" s="100" t="s">
        <v>35</v>
      </c>
      <c r="C512" s="257"/>
      <c r="D512" s="101" t="s">
        <v>19</v>
      </c>
      <c r="E512" s="101" t="s">
        <v>14</v>
      </c>
      <c r="F512" s="101" t="s">
        <v>376</v>
      </c>
      <c r="G512" s="101" t="s">
        <v>78</v>
      </c>
      <c r="H512" s="155">
        <f t="shared" si="114"/>
        <v>0</v>
      </c>
      <c r="I512" s="156">
        <f>I513</f>
        <v>0</v>
      </c>
      <c r="J512" s="156">
        <f t="shared" si="117"/>
        <v>0</v>
      </c>
      <c r="K512" s="156">
        <f t="shared" si="117"/>
        <v>0</v>
      </c>
      <c r="L512" s="156">
        <f t="shared" si="117"/>
        <v>0</v>
      </c>
    </row>
    <row r="513" spans="1:12" s="136" customFormat="1" ht="51" hidden="1">
      <c r="A513" s="187"/>
      <c r="B513" s="100" t="s">
        <v>90</v>
      </c>
      <c r="C513" s="257"/>
      <c r="D513" s="101" t="s">
        <v>19</v>
      </c>
      <c r="E513" s="101" t="s">
        <v>14</v>
      </c>
      <c r="F513" s="101" t="s">
        <v>376</v>
      </c>
      <c r="G513" s="101" t="s">
        <v>91</v>
      </c>
      <c r="H513" s="155">
        <f t="shared" si="114"/>
        <v>0</v>
      </c>
      <c r="I513" s="156"/>
      <c r="J513" s="156">
        <v>0</v>
      </c>
      <c r="K513" s="156">
        <v>0</v>
      </c>
      <c r="L513" s="156">
        <v>0</v>
      </c>
    </row>
    <row r="514" spans="1:12" s="136" customFormat="1" ht="127.5">
      <c r="A514" s="134"/>
      <c r="B514" s="100" t="s">
        <v>479</v>
      </c>
      <c r="C514" s="260"/>
      <c r="D514" s="101" t="s">
        <v>19</v>
      </c>
      <c r="E514" s="101" t="s">
        <v>14</v>
      </c>
      <c r="F514" s="101" t="s">
        <v>377</v>
      </c>
      <c r="G514" s="101"/>
      <c r="H514" s="155">
        <f t="shared" si="114"/>
        <v>2998.9000000000015</v>
      </c>
      <c r="I514" s="156">
        <f>I515</f>
        <v>0</v>
      </c>
      <c r="J514" s="156">
        <f>J515</f>
        <v>0</v>
      </c>
      <c r="K514" s="156">
        <f>K515</f>
        <v>2998.9000000000015</v>
      </c>
      <c r="L514" s="156">
        <f>L515</f>
        <v>0</v>
      </c>
    </row>
    <row r="515" spans="1:12" s="136" customFormat="1" ht="38.25">
      <c r="A515" s="134"/>
      <c r="B515" s="100" t="s">
        <v>344</v>
      </c>
      <c r="C515" s="260"/>
      <c r="D515" s="101" t="s">
        <v>19</v>
      </c>
      <c r="E515" s="101" t="s">
        <v>14</v>
      </c>
      <c r="F515" s="101" t="s">
        <v>377</v>
      </c>
      <c r="G515" s="101" t="s">
        <v>77</v>
      </c>
      <c r="H515" s="155">
        <f t="shared" si="114"/>
        <v>2998.9000000000015</v>
      </c>
      <c r="I515" s="156">
        <f>I516</f>
        <v>0</v>
      </c>
      <c r="J515" s="156">
        <f t="shared" ref="J515:L520" si="118">J516</f>
        <v>0</v>
      </c>
      <c r="K515" s="156">
        <f t="shared" si="118"/>
        <v>2998.9000000000015</v>
      </c>
      <c r="L515" s="156">
        <f t="shared" si="118"/>
        <v>0</v>
      </c>
    </row>
    <row r="516" spans="1:12" s="136" customFormat="1">
      <c r="A516" s="134"/>
      <c r="B516" s="100" t="s">
        <v>35</v>
      </c>
      <c r="C516" s="260"/>
      <c r="D516" s="101" t="s">
        <v>19</v>
      </c>
      <c r="E516" s="101" t="s">
        <v>14</v>
      </c>
      <c r="F516" s="101" t="s">
        <v>377</v>
      </c>
      <c r="G516" s="101" t="s">
        <v>78</v>
      </c>
      <c r="H516" s="155">
        <f t="shared" si="114"/>
        <v>2998.9000000000015</v>
      </c>
      <c r="I516" s="156">
        <f>I517</f>
        <v>0</v>
      </c>
      <c r="J516" s="156">
        <f t="shared" si="118"/>
        <v>0</v>
      </c>
      <c r="K516" s="156">
        <f t="shared" si="118"/>
        <v>2998.9000000000015</v>
      </c>
      <c r="L516" s="156">
        <f t="shared" si="118"/>
        <v>0</v>
      </c>
    </row>
    <row r="517" spans="1:12" s="136" customFormat="1" ht="39.950000000000003" customHeight="1">
      <c r="A517" s="134"/>
      <c r="B517" s="100" t="s">
        <v>142</v>
      </c>
      <c r="C517" s="260"/>
      <c r="D517" s="101" t="s">
        <v>19</v>
      </c>
      <c r="E517" s="101" t="s">
        <v>14</v>
      </c>
      <c r="F517" s="101" t="s">
        <v>377</v>
      </c>
      <c r="G517" s="101" t="s">
        <v>143</v>
      </c>
      <c r="H517" s="155">
        <f t="shared" si="114"/>
        <v>2998.9000000000015</v>
      </c>
      <c r="I517" s="156">
        <v>0</v>
      </c>
      <c r="J517" s="156">
        <v>0</v>
      </c>
      <c r="K517" s="156">
        <f>36304.8-33305.9</f>
        <v>2998.9000000000015</v>
      </c>
      <c r="L517" s="156">
        <v>0</v>
      </c>
    </row>
    <row r="518" spans="1:12" s="136" customFormat="1" ht="59.25" customHeight="1">
      <c r="A518" s="134"/>
      <c r="B518" s="100" t="s">
        <v>584</v>
      </c>
      <c r="C518" s="260"/>
      <c r="D518" s="101" t="s">
        <v>19</v>
      </c>
      <c r="E518" s="101" t="s">
        <v>14</v>
      </c>
      <c r="F518" s="101" t="s">
        <v>585</v>
      </c>
      <c r="G518" s="101"/>
      <c r="H518" s="155">
        <f>I518+J518+K518+L518</f>
        <v>-4116.5</v>
      </c>
      <c r="I518" s="156">
        <f>I519</f>
        <v>-4116.5</v>
      </c>
      <c r="J518" s="156">
        <f t="shared" si="118"/>
        <v>0</v>
      </c>
      <c r="K518" s="156">
        <f t="shared" si="118"/>
        <v>0</v>
      </c>
      <c r="L518" s="156">
        <f t="shared" si="118"/>
        <v>0</v>
      </c>
    </row>
    <row r="519" spans="1:12" s="136" customFormat="1" ht="38.25">
      <c r="A519" s="134"/>
      <c r="B519" s="100" t="s">
        <v>344</v>
      </c>
      <c r="C519" s="260"/>
      <c r="D519" s="101" t="s">
        <v>19</v>
      </c>
      <c r="E519" s="101" t="s">
        <v>14</v>
      </c>
      <c r="F519" s="101" t="s">
        <v>585</v>
      </c>
      <c r="G519" s="101" t="s">
        <v>77</v>
      </c>
      <c r="H519" s="155">
        <f>I519+J519+K519+L519</f>
        <v>-4116.5</v>
      </c>
      <c r="I519" s="156">
        <f>I520</f>
        <v>-4116.5</v>
      </c>
      <c r="J519" s="156">
        <f t="shared" si="118"/>
        <v>0</v>
      </c>
      <c r="K519" s="156">
        <f t="shared" si="118"/>
        <v>0</v>
      </c>
      <c r="L519" s="156">
        <f t="shared" si="118"/>
        <v>0</v>
      </c>
    </row>
    <row r="520" spans="1:12" s="136" customFormat="1">
      <c r="A520" s="134"/>
      <c r="B520" s="100" t="s">
        <v>35</v>
      </c>
      <c r="C520" s="260"/>
      <c r="D520" s="101" t="s">
        <v>19</v>
      </c>
      <c r="E520" s="101" t="s">
        <v>14</v>
      </c>
      <c r="F520" s="101" t="s">
        <v>585</v>
      </c>
      <c r="G520" s="101" t="s">
        <v>78</v>
      </c>
      <c r="H520" s="155">
        <f>I520+J520+K520+L520</f>
        <v>-4116.5</v>
      </c>
      <c r="I520" s="156">
        <f>I521</f>
        <v>-4116.5</v>
      </c>
      <c r="J520" s="156">
        <f t="shared" si="118"/>
        <v>0</v>
      </c>
      <c r="K520" s="156">
        <f t="shared" si="118"/>
        <v>0</v>
      </c>
      <c r="L520" s="156">
        <f t="shared" si="118"/>
        <v>0</v>
      </c>
    </row>
    <row r="521" spans="1:12" s="136" customFormat="1" ht="63.75">
      <c r="A521" s="134"/>
      <c r="B521" s="100" t="s">
        <v>142</v>
      </c>
      <c r="C521" s="260"/>
      <c r="D521" s="101" t="s">
        <v>19</v>
      </c>
      <c r="E521" s="101" t="s">
        <v>14</v>
      </c>
      <c r="F521" s="101" t="s">
        <v>585</v>
      </c>
      <c r="G521" s="101" t="s">
        <v>143</v>
      </c>
      <c r="H521" s="155">
        <f>I521+J521+K521+L521</f>
        <v>-4116.5</v>
      </c>
      <c r="I521" s="156">
        <f>-4116.5</f>
        <v>-4116.5</v>
      </c>
      <c r="J521" s="156">
        <v>0</v>
      </c>
      <c r="K521" s="156">
        <v>0</v>
      </c>
      <c r="L521" s="156">
        <v>0</v>
      </c>
    </row>
    <row r="522" spans="1:12" s="136" customFormat="1" ht="114.75">
      <c r="A522" s="134"/>
      <c r="B522" s="100" t="s">
        <v>675</v>
      </c>
      <c r="C522" s="260"/>
      <c r="D522" s="101" t="s">
        <v>19</v>
      </c>
      <c r="E522" s="101" t="s">
        <v>14</v>
      </c>
      <c r="F522" s="101" t="s">
        <v>676</v>
      </c>
      <c r="G522" s="101"/>
      <c r="H522" s="155">
        <f t="shared" ref="H522:H525" si="119">I522+J522+K522+L522</f>
        <v>33305.9</v>
      </c>
      <c r="I522" s="156">
        <f>I523</f>
        <v>0</v>
      </c>
      <c r="J522" s="156">
        <f>J523</f>
        <v>0</v>
      </c>
      <c r="K522" s="156">
        <f>K523</f>
        <v>33305.9</v>
      </c>
      <c r="L522" s="156">
        <f>L523</f>
        <v>0</v>
      </c>
    </row>
    <row r="523" spans="1:12" s="136" customFormat="1" ht="38.25">
      <c r="A523" s="134"/>
      <c r="B523" s="100" t="s">
        <v>344</v>
      </c>
      <c r="C523" s="260"/>
      <c r="D523" s="101" t="s">
        <v>19</v>
      </c>
      <c r="E523" s="101" t="s">
        <v>14</v>
      </c>
      <c r="F523" s="101" t="s">
        <v>676</v>
      </c>
      <c r="G523" s="101" t="s">
        <v>77</v>
      </c>
      <c r="H523" s="155">
        <f t="shared" si="119"/>
        <v>33305.9</v>
      </c>
      <c r="I523" s="156">
        <f>I524</f>
        <v>0</v>
      </c>
      <c r="J523" s="156">
        <f t="shared" ref="J523:L528" si="120">J524</f>
        <v>0</v>
      </c>
      <c r="K523" s="156">
        <f t="shared" si="120"/>
        <v>33305.9</v>
      </c>
      <c r="L523" s="156">
        <f t="shared" si="120"/>
        <v>0</v>
      </c>
    </row>
    <row r="524" spans="1:12" s="136" customFormat="1">
      <c r="A524" s="134"/>
      <c r="B524" s="100" t="s">
        <v>35</v>
      </c>
      <c r="C524" s="260"/>
      <c r="D524" s="101" t="s">
        <v>19</v>
      </c>
      <c r="E524" s="101" t="s">
        <v>14</v>
      </c>
      <c r="F524" s="101" t="s">
        <v>676</v>
      </c>
      <c r="G524" s="101" t="s">
        <v>78</v>
      </c>
      <c r="H524" s="155">
        <f t="shared" si="119"/>
        <v>33305.9</v>
      </c>
      <c r="I524" s="156">
        <f>I525</f>
        <v>0</v>
      </c>
      <c r="J524" s="156">
        <f t="shared" si="120"/>
        <v>0</v>
      </c>
      <c r="K524" s="156">
        <f t="shared" si="120"/>
        <v>33305.9</v>
      </c>
      <c r="L524" s="156">
        <f t="shared" si="120"/>
        <v>0</v>
      </c>
    </row>
    <row r="525" spans="1:12" s="136" customFormat="1" ht="39.950000000000003" customHeight="1">
      <c r="A525" s="134"/>
      <c r="B525" s="100" t="s">
        <v>142</v>
      </c>
      <c r="C525" s="260"/>
      <c r="D525" s="101" t="s">
        <v>19</v>
      </c>
      <c r="E525" s="101" t="s">
        <v>14</v>
      </c>
      <c r="F525" s="101" t="s">
        <v>676</v>
      </c>
      <c r="G525" s="101" t="s">
        <v>143</v>
      </c>
      <c r="H525" s="155">
        <f t="shared" si="119"/>
        <v>33305.9</v>
      </c>
      <c r="I525" s="156">
        <v>0</v>
      </c>
      <c r="J525" s="156">
        <v>0</v>
      </c>
      <c r="K525" s="156">
        <f>33305.9</f>
        <v>33305.9</v>
      </c>
      <c r="L525" s="156">
        <v>0</v>
      </c>
    </row>
    <row r="526" spans="1:12" s="136" customFormat="1" ht="140.25">
      <c r="A526" s="134"/>
      <c r="B526" s="100" t="s">
        <v>677</v>
      </c>
      <c r="C526" s="260"/>
      <c r="D526" s="101" t="s">
        <v>19</v>
      </c>
      <c r="E526" s="101" t="s">
        <v>14</v>
      </c>
      <c r="F526" s="101" t="s">
        <v>678</v>
      </c>
      <c r="G526" s="101"/>
      <c r="H526" s="155">
        <f>I526+J526+K526+L526</f>
        <v>4116.5</v>
      </c>
      <c r="I526" s="156">
        <f>I527</f>
        <v>4116.5</v>
      </c>
      <c r="J526" s="156">
        <f t="shared" si="120"/>
        <v>0</v>
      </c>
      <c r="K526" s="156">
        <f t="shared" si="120"/>
        <v>0</v>
      </c>
      <c r="L526" s="156">
        <f t="shared" si="120"/>
        <v>0</v>
      </c>
    </row>
    <row r="527" spans="1:12" s="136" customFormat="1" ht="38.25">
      <c r="A527" s="134"/>
      <c r="B527" s="100" t="s">
        <v>344</v>
      </c>
      <c r="C527" s="260"/>
      <c r="D527" s="101" t="s">
        <v>19</v>
      </c>
      <c r="E527" s="101" t="s">
        <v>14</v>
      </c>
      <c r="F527" s="101" t="s">
        <v>678</v>
      </c>
      <c r="G527" s="101" t="s">
        <v>77</v>
      </c>
      <c r="H527" s="155">
        <f>I527+J527+K527+L527</f>
        <v>4116.5</v>
      </c>
      <c r="I527" s="156">
        <f>I528</f>
        <v>4116.5</v>
      </c>
      <c r="J527" s="156">
        <f t="shared" si="120"/>
        <v>0</v>
      </c>
      <c r="K527" s="156">
        <f t="shared" si="120"/>
        <v>0</v>
      </c>
      <c r="L527" s="156">
        <f t="shared" si="120"/>
        <v>0</v>
      </c>
    </row>
    <row r="528" spans="1:12" s="136" customFormat="1">
      <c r="A528" s="134"/>
      <c r="B528" s="100" t="s">
        <v>35</v>
      </c>
      <c r="C528" s="260"/>
      <c r="D528" s="101" t="s">
        <v>19</v>
      </c>
      <c r="E528" s="101" t="s">
        <v>14</v>
      </c>
      <c r="F528" s="101" t="s">
        <v>678</v>
      </c>
      <c r="G528" s="101" t="s">
        <v>78</v>
      </c>
      <c r="H528" s="155">
        <f>I528+J528+K528+L528</f>
        <v>4116.5</v>
      </c>
      <c r="I528" s="156">
        <f>I529</f>
        <v>4116.5</v>
      </c>
      <c r="J528" s="156">
        <f t="shared" si="120"/>
        <v>0</v>
      </c>
      <c r="K528" s="156">
        <f t="shared" si="120"/>
        <v>0</v>
      </c>
      <c r="L528" s="156">
        <f t="shared" si="120"/>
        <v>0</v>
      </c>
    </row>
    <row r="529" spans="1:12" s="136" customFormat="1" ht="63.75">
      <c r="A529" s="134"/>
      <c r="B529" s="100" t="s">
        <v>142</v>
      </c>
      <c r="C529" s="260"/>
      <c r="D529" s="101" t="s">
        <v>19</v>
      </c>
      <c r="E529" s="101" t="s">
        <v>14</v>
      </c>
      <c r="F529" s="101" t="s">
        <v>678</v>
      </c>
      <c r="G529" s="101" t="s">
        <v>143</v>
      </c>
      <c r="H529" s="155">
        <f>I529+J529+K529+L529</f>
        <v>4116.5</v>
      </c>
      <c r="I529" s="156">
        <v>4116.5</v>
      </c>
      <c r="J529" s="156">
        <v>0</v>
      </c>
      <c r="K529" s="156">
        <v>0</v>
      </c>
      <c r="L529" s="156">
        <v>0</v>
      </c>
    </row>
    <row r="530" spans="1:12" s="136" customFormat="1" ht="280.5">
      <c r="A530" s="134"/>
      <c r="B530" s="100" t="s">
        <v>480</v>
      </c>
      <c r="C530" s="260"/>
      <c r="D530" s="101" t="s">
        <v>19</v>
      </c>
      <c r="E530" s="101" t="s">
        <v>14</v>
      </c>
      <c r="F530" s="101" t="s">
        <v>378</v>
      </c>
      <c r="G530" s="101"/>
      <c r="H530" s="155">
        <f t="shared" si="114"/>
        <v>0</v>
      </c>
      <c r="I530" s="156">
        <f>I531</f>
        <v>0</v>
      </c>
      <c r="J530" s="156">
        <f t="shared" ref="J530:L532" si="121">J531</f>
        <v>0</v>
      </c>
      <c r="K530" s="156">
        <f t="shared" si="121"/>
        <v>0</v>
      </c>
      <c r="L530" s="156">
        <f t="shared" si="121"/>
        <v>0</v>
      </c>
    </row>
    <row r="531" spans="1:12" s="136" customFormat="1" ht="39.950000000000003" customHeight="1">
      <c r="A531" s="134"/>
      <c r="B531" s="100" t="s">
        <v>344</v>
      </c>
      <c r="C531" s="260"/>
      <c r="D531" s="101" t="s">
        <v>19</v>
      </c>
      <c r="E531" s="101" t="s">
        <v>14</v>
      </c>
      <c r="F531" s="101" t="s">
        <v>378</v>
      </c>
      <c r="G531" s="101" t="s">
        <v>77</v>
      </c>
      <c r="H531" s="155">
        <f t="shared" si="114"/>
        <v>0</v>
      </c>
      <c r="I531" s="156">
        <f>I532</f>
        <v>0</v>
      </c>
      <c r="J531" s="156">
        <f t="shared" si="121"/>
        <v>0</v>
      </c>
      <c r="K531" s="156">
        <f t="shared" si="121"/>
        <v>0</v>
      </c>
      <c r="L531" s="156">
        <f t="shared" si="121"/>
        <v>0</v>
      </c>
    </row>
    <row r="532" spans="1:12" s="136" customFormat="1" ht="59.25" customHeight="1">
      <c r="A532" s="134"/>
      <c r="B532" s="100" t="s">
        <v>35</v>
      </c>
      <c r="C532" s="260"/>
      <c r="D532" s="101" t="s">
        <v>19</v>
      </c>
      <c r="E532" s="101" t="s">
        <v>14</v>
      </c>
      <c r="F532" s="101" t="s">
        <v>378</v>
      </c>
      <c r="G532" s="101" t="s">
        <v>78</v>
      </c>
      <c r="H532" s="155">
        <f t="shared" si="114"/>
        <v>0</v>
      </c>
      <c r="I532" s="156">
        <f>I533</f>
        <v>0</v>
      </c>
      <c r="J532" s="156">
        <f t="shared" si="121"/>
        <v>0</v>
      </c>
      <c r="K532" s="156">
        <f t="shared" si="121"/>
        <v>0</v>
      </c>
      <c r="L532" s="156">
        <f t="shared" si="121"/>
        <v>0</v>
      </c>
    </row>
    <row r="533" spans="1:12" s="136" customFormat="1" ht="63.75">
      <c r="A533" s="134"/>
      <c r="B533" s="100" t="s">
        <v>142</v>
      </c>
      <c r="C533" s="260"/>
      <c r="D533" s="101" t="s">
        <v>19</v>
      </c>
      <c r="E533" s="101" t="s">
        <v>14</v>
      </c>
      <c r="F533" s="101" t="s">
        <v>378</v>
      </c>
      <c r="G533" s="101" t="s">
        <v>143</v>
      </c>
      <c r="H533" s="155">
        <f t="shared" si="114"/>
        <v>0</v>
      </c>
      <c r="I533" s="156">
        <v>0</v>
      </c>
      <c r="J533" s="156">
        <v>0</v>
      </c>
      <c r="K533" s="156"/>
      <c r="L533" s="156">
        <v>0</v>
      </c>
    </row>
    <row r="534" spans="1:12" s="136" customFormat="1" ht="306">
      <c r="A534" s="134"/>
      <c r="B534" s="100" t="s">
        <v>481</v>
      </c>
      <c r="C534" s="260"/>
      <c r="D534" s="101" t="s">
        <v>19</v>
      </c>
      <c r="E534" s="101" t="s">
        <v>14</v>
      </c>
      <c r="F534" s="101" t="s">
        <v>379</v>
      </c>
      <c r="G534" s="101"/>
      <c r="H534" s="155">
        <f t="shared" si="114"/>
        <v>0</v>
      </c>
      <c r="I534" s="156">
        <f>I535</f>
        <v>0</v>
      </c>
      <c r="J534" s="156">
        <f t="shared" ref="J534:L536" si="122">J535</f>
        <v>0</v>
      </c>
      <c r="K534" s="156">
        <f t="shared" si="122"/>
        <v>0</v>
      </c>
      <c r="L534" s="156">
        <f t="shared" si="122"/>
        <v>0</v>
      </c>
    </row>
    <row r="535" spans="1:12" s="209" customFormat="1" ht="38.25">
      <c r="A535" s="134"/>
      <c r="B535" s="100" t="s">
        <v>344</v>
      </c>
      <c r="C535" s="260"/>
      <c r="D535" s="101" t="s">
        <v>19</v>
      </c>
      <c r="E535" s="101" t="s">
        <v>14</v>
      </c>
      <c r="F535" s="101" t="s">
        <v>379</v>
      </c>
      <c r="G535" s="101" t="s">
        <v>77</v>
      </c>
      <c r="H535" s="155">
        <f t="shared" si="114"/>
        <v>0</v>
      </c>
      <c r="I535" s="156">
        <f>I536</f>
        <v>0</v>
      </c>
      <c r="J535" s="156">
        <f t="shared" si="122"/>
        <v>0</v>
      </c>
      <c r="K535" s="156">
        <f t="shared" si="122"/>
        <v>0</v>
      </c>
      <c r="L535" s="156">
        <f t="shared" si="122"/>
        <v>0</v>
      </c>
    </row>
    <row r="536" spans="1:12" s="209" customFormat="1">
      <c r="A536" s="134"/>
      <c r="B536" s="100" t="s">
        <v>35</v>
      </c>
      <c r="C536" s="260"/>
      <c r="D536" s="101" t="s">
        <v>19</v>
      </c>
      <c r="E536" s="101" t="s">
        <v>14</v>
      </c>
      <c r="F536" s="101" t="s">
        <v>379</v>
      </c>
      <c r="G536" s="101" t="s">
        <v>78</v>
      </c>
      <c r="H536" s="155">
        <f t="shared" si="114"/>
        <v>0</v>
      </c>
      <c r="I536" s="156">
        <f>I537</f>
        <v>0</v>
      </c>
      <c r="J536" s="156">
        <f t="shared" si="122"/>
        <v>0</v>
      </c>
      <c r="K536" s="156">
        <f t="shared" si="122"/>
        <v>0</v>
      </c>
      <c r="L536" s="156">
        <f t="shared" si="122"/>
        <v>0</v>
      </c>
    </row>
    <row r="537" spans="1:12" s="209" customFormat="1" ht="63.75">
      <c r="A537" s="134"/>
      <c r="B537" s="100" t="s">
        <v>142</v>
      </c>
      <c r="C537" s="260"/>
      <c r="D537" s="101" t="s">
        <v>19</v>
      </c>
      <c r="E537" s="101" t="s">
        <v>14</v>
      </c>
      <c r="F537" s="101" t="s">
        <v>379</v>
      </c>
      <c r="G537" s="101" t="s">
        <v>143</v>
      </c>
      <c r="H537" s="155">
        <f t="shared" si="114"/>
        <v>0</v>
      </c>
      <c r="I537" s="156"/>
      <c r="J537" s="156">
        <v>0</v>
      </c>
      <c r="K537" s="156">
        <v>0</v>
      </c>
      <c r="L537" s="156">
        <v>0</v>
      </c>
    </row>
    <row r="538" spans="1:12" s="210" customFormat="1" ht="51">
      <c r="A538" s="134"/>
      <c r="B538" s="100" t="s">
        <v>98</v>
      </c>
      <c r="C538" s="260"/>
      <c r="D538" s="101" t="s">
        <v>19</v>
      </c>
      <c r="E538" s="101" t="s">
        <v>14</v>
      </c>
      <c r="F538" s="101" t="s">
        <v>250</v>
      </c>
      <c r="G538" s="101"/>
      <c r="H538" s="155">
        <f t="shared" si="114"/>
        <v>423.6</v>
      </c>
      <c r="I538" s="156">
        <f>I539</f>
        <v>423.6</v>
      </c>
      <c r="J538" s="156">
        <f t="shared" ref="J538:L542" si="123">J539</f>
        <v>0</v>
      </c>
      <c r="K538" s="156">
        <f t="shared" si="123"/>
        <v>0</v>
      </c>
      <c r="L538" s="156">
        <f t="shared" si="123"/>
        <v>0</v>
      </c>
    </row>
    <row r="539" spans="1:12" s="210" customFormat="1" ht="51">
      <c r="A539" s="134"/>
      <c r="B539" s="100" t="s">
        <v>271</v>
      </c>
      <c r="C539" s="135"/>
      <c r="D539" s="101" t="s">
        <v>19</v>
      </c>
      <c r="E539" s="101" t="s">
        <v>14</v>
      </c>
      <c r="F539" s="101" t="s">
        <v>272</v>
      </c>
      <c r="G539" s="101"/>
      <c r="H539" s="155">
        <f t="shared" si="114"/>
        <v>423.6</v>
      </c>
      <c r="I539" s="156">
        <f>I540</f>
        <v>423.6</v>
      </c>
      <c r="J539" s="156">
        <f t="shared" si="123"/>
        <v>0</v>
      </c>
      <c r="K539" s="156">
        <f t="shared" si="123"/>
        <v>0</v>
      </c>
      <c r="L539" s="156">
        <f t="shared" si="123"/>
        <v>0</v>
      </c>
    </row>
    <row r="540" spans="1:12" s="210" customFormat="1" ht="25.5">
      <c r="A540" s="134"/>
      <c r="B540" s="100" t="s">
        <v>539</v>
      </c>
      <c r="C540" s="135"/>
      <c r="D540" s="101" t="s">
        <v>19</v>
      </c>
      <c r="E540" s="101" t="s">
        <v>14</v>
      </c>
      <c r="F540" s="101" t="s">
        <v>553</v>
      </c>
      <c r="G540" s="101"/>
      <c r="H540" s="155">
        <f>SUM(I540:L540)</f>
        <v>423.6</v>
      </c>
      <c r="I540" s="156">
        <f>I541</f>
        <v>423.6</v>
      </c>
      <c r="J540" s="156">
        <f t="shared" si="123"/>
        <v>0</v>
      </c>
      <c r="K540" s="156">
        <f t="shared" si="123"/>
        <v>0</v>
      </c>
      <c r="L540" s="156">
        <f t="shared" si="123"/>
        <v>0</v>
      </c>
    </row>
    <row r="541" spans="1:12" s="209" customFormat="1" ht="38.25">
      <c r="A541" s="134"/>
      <c r="B541" s="100" t="s">
        <v>86</v>
      </c>
      <c r="C541" s="135"/>
      <c r="D541" s="101" t="s">
        <v>19</v>
      </c>
      <c r="E541" s="101" t="s">
        <v>14</v>
      </c>
      <c r="F541" s="101" t="s">
        <v>553</v>
      </c>
      <c r="G541" s="101" t="s">
        <v>57</v>
      </c>
      <c r="H541" s="155">
        <f t="shared" ref="H541:H610" si="124">I541+J541+K541+L541</f>
        <v>423.6</v>
      </c>
      <c r="I541" s="156">
        <f>I542</f>
        <v>423.6</v>
      </c>
      <c r="J541" s="156">
        <f t="shared" si="123"/>
        <v>0</v>
      </c>
      <c r="K541" s="156">
        <f t="shared" si="123"/>
        <v>0</v>
      </c>
      <c r="L541" s="156">
        <f t="shared" si="123"/>
        <v>0</v>
      </c>
    </row>
    <row r="542" spans="1:12" s="210" customFormat="1" ht="38.25">
      <c r="A542" s="134"/>
      <c r="B542" s="100" t="s">
        <v>111</v>
      </c>
      <c r="C542" s="135"/>
      <c r="D542" s="101" t="s">
        <v>19</v>
      </c>
      <c r="E542" s="101" t="s">
        <v>14</v>
      </c>
      <c r="F542" s="101" t="s">
        <v>553</v>
      </c>
      <c r="G542" s="101" t="s">
        <v>59</v>
      </c>
      <c r="H542" s="155">
        <f t="shared" si="124"/>
        <v>423.6</v>
      </c>
      <c r="I542" s="156">
        <f>I543</f>
        <v>423.6</v>
      </c>
      <c r="J542" s="156">
        <f t="shared" si="123"/>
        <v>0</v>
      </c>
      <c r="K542" s="156">
        <f t="shared" si="123"/>
        <v>0</v>
      </c>
      <c r="L542" s="156">
        <f t="shared" si="123"/>
        <v>0</v>
      </c>
    </row>
    <row r="543" spans="1:12" s="210" customFormat="1" ht="51">
      <c r="A543" s="134"/>
      <c r="B543" s="100" t="s">
        <v>260</v>
      </c>
      <c r="C543" s="135"/>
      <c r="D543" s="101" t="s">
        <v>19</v>
      </c>
      <c r="E543" s="101" t="s">
        <v>14</v>
      </c>
      <c r="F543" s="101" t="s">
        <v>553</v>
      </c>
      <c r="G543" s="101" t="s">
        <v>61</v>
      </c>
      <c r="H543" s="155">
        <f t="shared" si="124"/>
        <v>423.6</v>
      </c>
      <c r="I543" s="156">
        <v>423.6</v>
      </c>
      <c r="J543" s="156">
        <v>0</v>
      </c>
      <c r="K543" s="156">
        <v>0</v>
      </c>
      <c r="L543" s="156">
        <v>0</v>
      </c>
    </row>
    <row r="544" spans="1:12" s="210" customFormat="1" ht="63.75">
      <c r="A544" s="134"/>
      <c r="B544" s="100" t="s">
        <v>352</v>
      </c>
      <c r="C544" s="135"/>
      <c r="D544" s="101" t="s">
        <v>19</v>
      </c>
      <c r="E544" s="101" t="s">
        <v>14</v>
      </c>
      <c r="F544" s="101" t="s">
        <v>353</v>
      </c>
      <c r="G544" s="101"/>
      <c r="H544" s="155">
        <f t="shared" si="124"/>
        <v>2755</v>
      </c>
      <c r="I544" s="156">
        <f>I545</f>
        <v>2755</v>
      </c>
      <c r="J544" s="156">
        <f t="shared" ref="J544:L554" si="125">J545</f>
        <v>0</v>
      </c>
      <c r="K544" s="156">
        <f t="shared" si="125"/>
        <v>0</v>
      </c>
      <c r="L544" s="156">
        <f t="shared" si="125"/>
        <v>0</v>
      </c>
    </row>
    <row r="545" spans="1:12" s="210" customFormat="1" ht="63.75">
      <c r="A545" s="134"/>
      <c r="B545" s="100" t="s">
        <v>354</v>
      </c>
      <c r="C545" s="135"/>
      <c r="D545" s="101" t="s">
        <v>19</v>
      </c>
      <c r="E545" s="101" t="s">
        <v>14</v>
      </c>
      <c r="F545" s="101" t="s">
        <v>355</v>
      </c>
      <c r="G545" s="101"/>
      <c r="H545" s="155">
        <f t="shared" si="124"/>
        <v>2755</v>
      </c>
      <c r="I545" s="156">
        <f>I546+I552+I558</f>
        <v>2755</v>
      </c>
      <c r="J545" s="156">
        <f>J546+J552+J558</f>
        <v>0</v>
      </c>
      <c r="K545" s="156">
        <f>K546+K552+K558</f>
        <v>0</v>
      </c>
      <c r="L545" s="156">
        <f>L546+L552+L558</f>
        <v>0</v>
      </c>
    </row>
    <row r="546" spans="1:12" s="210" customFormat="1" ht="25.5">
      <c r="A546" s="134"/>
      <c r="B546" s="100" t="s">
        <v>539</v>
      </c>
      <c r="C546" s="135"/>
      <c r="D546" s="101" t="s">
        <v>19</v>
      </c>
      <c r="E546" s="101" t="s">
        <v>14</v>
      </c>
      <c r="F546" s="101" t="s">
        <v>562</v>
      </c>
      <c r="G546" s="101"/>
      <c r="H546" s="155">
        <f t="shared" si="124"/>
        <v>2755</v>
      </c>
      <c r="I546" s="156">
        <f>I547+I550</f>
        <v>2755</v>
      </c>
      <c r="J546" s="156">
        <f t="shared" si="125"/>
        <v>0</v>
      </c>
      <c r="K546" s="156">
        <f t="shared" si="125"/>
        <v>0</v>
      </c>
      <c r="L546" s="156">
        <f t="shared" si="125"/>
        <v>0</v>
      </c>
    </row>
    <row r="547" spans="1:12" s="209" customFormat="1" ht="38.25">
      <c r="A547" s="134"/>
      <c r="B547" s="100" t="s">
        <v>86</v>
      </c>
      <c r="C547" s="135"/>
      <c r="D547" s="101" t="s">
        <v>19</v>
      </c>
      <c r="E547" s="101" t="s">
        <v>14</v>
      </c>
      <c r="F547" s="101" t="s">
        <v>562</v>
      </c>
      <c r="G547" s="101" t="s">
        <v>57</v>
      </c>
      <c r="H547" s="155">
        <f t="shared" si="124"/>
        <v>2755</v>
      </c>
      <c r="I547" s="156">
        <f>I548</f>
        <v>2755</v>
      </c>
      <c r="J547" s="156">
        <f t="shared" si="125"/>
        <v>0</v>
      </c>
      <c r="K547" s="156">
        <f t="shared" si="125"/>
        <v>0</v>
      </c>
      <c r="L547" s="156">
        <f t="shared" si="125"/>
        <v>0</v>
      </c>
    </row>
    <row r="548" spans="1:12" s="210" customFormat="1" ht="38.25">
      <c r="A548" s="134"/>
      <c r="B548" s="100" t="s">
        <v>111</v>
      </c>
      <c r="C548" s="135"/>
      <c r="D548" s="101" t="s">
        <v>19</v>
      </c>
      <c r="E548" s="101" t="s">
        <v>14</v>
      </c>
      <c r="F548" s="101" t="s">
        <v>562</v>
      </c>
      <c r="G548" s="101" t="s">
        <v>59</v>
      </c>
      <c r="H548" s="155">
        <f t="shared" si="124"/>
        <v>2755</v>
      </c>
      <c r="I548" s="156">
        <f>I549</f>
        <v>2755</v>
      </c>
      <c r="J548" s="156">
        <f t="shared" si="125"/>
        <v>0</v>
      </c>
      <c r="K548" s="156">
        <f t="shared" si="125"/>
        <v>0</v>
      </c>
      <c r="L548" s="156">
        <f t="shared" si="125"/>
        <v>0</v>
      </c>
    </row>
    <row r="549" spans="1:12" s="210" customFormat="1" ht="51">
      <c r="A549" s="134"/>
      <c r="B549" s="100" t="s">
        <v>260</v>
      </c>
      <c r="C549" s="135"/>
      <c r="D549" s="101" t="s">
        <v>19</v>
      </c>
      <c r="E549" s="101" t="s">
        <v>14</v>
      </c>
      <c r="F549" s="101" t="s">
        <v>562</v>
      </c>
      <c r="G549" s="101" t="s">
        <v>61</v>
      </c>
      <c r="H549" s="155">
        <f t="shared" si="124"/>
        <v>2755</v>
      </c>
      <c r="I549" s="156">
        <f>255+2500</f>
        <v>2755</v>
      </c>
      <c r="J549" s="156">
        <v>0</v>
      </c>
      <c r="K549" s="156">
        <v>0</v>
      </c>
      <c r="L549" s="156">
        <v>0</v>
      </c>
    </row>
    <row r="550" spans="1:12" s="209" customFormat="1" hidden="1">
      <c r="A550" s="134"/>
      <c r="B550" s="100" t="s">
        <v>71</v>
      </c>
      <c r="C550" s="135"/>
      <c r="D550" s="101" t="s">
        <v>19</v>
      </c>
      <c r="E550" s="101" t="s">
        <v>14</v>
      </c>
      <c r="F550" s="101" t="s">
        <v>562</v>
      </c>
      <c r="G550" s="101" t="s">
        <v>72</v>
      </c>
      <c r="H550" s="155">
        <f>I550+J550+K550+L550</f>
        <v>0</v>
      </c>
      <c r="I550" s="156">
        <f>I551</f>
        <v>0</v>
      </c>
      <c r="J550" s="156">
        <f>J551</f>
        <v>0</v>
      </c>
      <c r="K550" s="156">
        <f>K551</f>
        <v>0</v>
      </c>
      <c r="L550" s="156">
        <f>L551</f>
        <v>0</v>
      </c>
    </row>
    <row r="551" spans="1:12" s="210" customFormat="1" ht="76.5" hidden="1">
      <c r="A551" s="134"/>
      <c r="B551" s="100" t="s">
        <v>334</v>
      </c>
      <c r="C551" s="135"/>
      <c r="D551" s="101" t="s">
        <v>19</v>
      </c>
      <c r="E551" s="101" t="s">
        <v>14</v>
      </c>
      <c r="F551" s="101" t="s">
        <v>562</v>
      </c>
      <c r="G551" s="101" t="s">
        <v>80</v>
      </c>
      <c r="H551" s="155">
        <f>I551+J551+K551+L551</f>
        <v>0</v>
      </c>
      <c r="I551" s="156"/>
      <c r="J551" s="156">
        <v>0</v>
      </c>
      <c r="K551" s="156">
        <v>0</v>
      </c>
      <c r="L551" s="156">
        <v>0</v>
      </c>
    </row>
    <row r="552" spans="1:12" s="210" customFormat="1" ht="280.5" hidden="1">
      <c r="A552" s="134"/>
      <c r="B552" s="100" t="s">
        <v>482</v>
      </c>
      <c r="C552" s="135"/>
      <c r="D552" s="101" t="s">
        <v>19</v>
      </c>
      <c r="E552" s="101" t="s">
        <v>14</v>
      </c>
      <c r="F552" s="101" t="s">
        <v>380</v>
      </c>
      <c r="G552" s="101"/>
      <c r="H552" s="155">
        <f t="shared" si="124"/>
        <v>0</v>
      </c>
      <c r="I552" s="156">
        <f>I553+I556</f>
        <v>0</v>
      </c>
      <c r="J552" s="156">
        <f>J553+J556</f>
        <v>0</v>
      </c>
      <c r="K552" s="156">
        <f>K553+K556</f>
        <v>0</v>
      </c>
      <c r="L552" s="156">
        <f>L553+L556</f>
        <v>0</v>
      </c>
    </row>
    <row r="553" spans="1:12" s="209" customFormat="1" ht="38.25" hidden="1">
      <c r="A553" s="134"/>
      <c r="B553" s="100" t="s">
        <v>86</v>
      </c>
      <c r="C553" s="135"/>
      <c r="D553" s="101" t="s">
        <v>19</v>
      </c>
      <c r="E553" s="101" t="s">
        <v>14</v>
      </c>
      <c r="F553" s="101" t="s">
        <v>380</v>
      </c>
      <c r="G553" s="101" t="s">
        <v>57</v>
      </c>
      <c r="H553" s="155">
        <f t="shared" si="124"/>
        <v>0</v>
      </c>
      <c r="I553" s="156">
        <f>I554</f>
        <v>0</v>
      </c>
      <c r="J553" s="156">
        <f t="shared" si="125"/>
        <v>0</v>
      </c>
      <c r="K553" s="156">
        <f t="shared" si="125"/>
        <v>0</v>
      </c>
      <c r="L553" s="156">
        <f t="shared" si="125"/>
        <v>0</v>
      </c>
    </row>
    <row r="554" spans="1:12" s="209" customFormat="1" ht="38.25" hidden="1">
      <c r="A554" s="134"/>
      <c r="B554" s="100" t="s">
        <v>111</v>
      </c>
      <c r="C554" s="135"/>
      <c r="D554" s="101" t="s">
        <v>19</v>
      </c>
      <c r="E554" s="101" t="s">
        <v>14</v>
      </c>
      <c r="F554" s="101" t="s">
        <v>380</v>
      </c>
      <c r="G554" s="101" t="s">
        <v>59</v>
      </c>
      <c r="H554" s="155">
        <f t="shared" si="124"/>
        <v>0</v>
      </c>
      <c r="I554" s="156">
        <f>I555</f>
        <v>0</v>
      </c>
      <c r="J554" s="156">
        <f t="shared" si="125"/>
        <v>0</v>
      </c>
      <c r="K554" s="156">
        <f t="shared" si="125"/>
        <v>0</v>
      </c>
      <c r="L554" s="156">
        <f t="shared" si="125"/>
        <v>0</v>
      </c>
    </row>
    <row r="555" spans="1:12" s="209" customFormat="1" ht="51" hidden="1">
      <c r="A555" s="134"/>
      <c r="B555" s="100" t="s">
        <v>381</v>
      </c>
      <c r="C555" s="135"/>
      <c r="D555" s="101" t="s">
        <v>19</v>
      </c>
      <c r="E555" s="101" t="s">
        <v>14</v>
      </c>
      <c r="F555" s="101" t="s">
        <v>380</v>
      </c>
      <c r="G555" s="101" t="s">
        <v>212</v>
      </c>
      <c r="H555" s="155">
        <f t="shared" si="124"/>
        <v>0</v>
      </c>
      <c r="I555" s="156">
        <v>0</v>
      </c>
      <c r="J555" s="156">
        <v>0</v>
      </c>
      <c r="K555" s="156">
        <v>0</v>
      </c>
      <c r="L555" s="156">
        <v>0</v>
      </c>
    </row>
    <row r="556" spans="1:12" s="210" customFormat="1" hidden="1">
      <c r="A556" s="134"/>
      <c r="B556" s="100" t="s">
        <v>71</v>
      </c>
      <c r="C556" s="135"/>
      <c r="D556" s="101" t="s">
        <v>19</v>
      </c>
      <c r="E556" s="101" t="s">
        <v>14</v>
      </c>
      <c r="F556" s="101" t="s">
        <v>380</v>
      </c>
      <c r="G556" s="101" t="s">
        <v>72</v>
      </c>
      <c r="H556" s="155">
        <f t="shared" si="124"/>
        <v>0</v>
      </c>
      <c r="I556" s="156">
        <f>I557</f>
        <v>0</v>
      </c>
      <c r="J556" s="156">
        <f>J557</f>
        <v>0</v>
      </c>
      <c r="K556" s="156">
        <f>K557</f>
        <v>0</v>
      </c>
      <c r="L556" s="156">
        <f>L557</f>
        <v>0</v>
      </c>
    </row>
    <row r="557" spans="1:12" s="210" customFormat="1" ht="76.5" hidden="1">
      <c r="A557" s="134"/>
      <c r="B557" s="100" t="s">
        <v>334</v>
      </c>
      <c r="C557" s="135"/>
      <c r="D557" s="101" t="s">
        <v>19</v>
      </c>
      <c r="E557" s="101" t="s">
        <v>14</v>
      </c>
      <c r="F557" s="101" t="s">
        <v>380</v>
      </c>
      <c r="G557" s="101" t="s">
        <v>80</v>
      </c>
      <c r="H557" s="155">
        <f t="shared" si="124"/>
        <v>0</v>
      </c>
      <c r="I557" s="156">
        <v>0</v>
      </c>
      <c r="J557" s="156">
        <v>0</v>
      </c>
      <c r="K557" s="156"/>
      <c r="L557" s="156">
        <v>0</v>
      </c>
    </row>
    <row r="558" spans="1:12" s="209" customFormat="1" ht="306" hidden="1">
      <c r="A558" s="134"/>
      <c r="B558" s="100" t="s">
        <v>483</v>
      </c>
      <c r="C558" s="135"/>
      <c r="D558" s="101" t="s">
        <v>19</v>
      </c>
      <c r="E558" s="101" t="s">
        <v>14</v>
      </c>
      <c r="F558" s="101" t="s">
        <v>382</v>
      </c>
      <c r="G558" s="101"/>
      <c r="H558" s="155">
        <f t="shared" si="124"/>
        <v>0</v>
      </c>
      <c r="I558" s="156">
        <f>I559+I562</f>
        <v>0</v>
      </c>
      <c r="J558" s="156">
        <f>J559+J562</f>
        <v>0</v>
      </c>
      <c r="K558" s="156">
        <f>K559+K562</f>
        <v>0</v>
      </c>
      <c r="L558" s="156">
        <f>L559+L562</f>
        <v>0</v>
      </c>
    </row>
    <row r="559" spans="1:12" s="209" customFormat="1" ht="38.25" hidden="1">
      <c r="A559" s="134"/>
      <c r="B559" s="100" t="s">
        <v>86</v>
      </c>
      <c r="C559" s="135"/>
      <c r="D559" s="101" t="s">
        <v>19</v>
      </c>
      <c r="E559" s="101" t="s">
        <v>14</v>
      </c>
      <c r="F559" s="101" t="s">
        <v>382</v>
      </c>
      <c r="G559" s="101" t="s">
        <v>57</v>
      </c>
      <c r="H559" s="155">
        <f t="shared" si="124"/>
        <v>0</v>
      </c>
      <c r="I559" s="156">
        <f>I560</f>
        <v>0</v>
      </c>
      <c r="J559" s="156">
        <f t="shared" ref="J559:L560" si="126">J560</f>
        <v>0</v>
      </c>
      <c r="K559" s="156">
        <f t="shared" si="126"/>
        <v>0</v>
      </c>
      <c r="L559" s="156">
        <f t="shared" si="126"/>
        <v>0</v>
      </c>
    </row>
    <row r="560" spans="1:12" s="210" customFormat="1" ht="38.25" hidden="1">
      <c r="A560" s="134"/>
      <c r="B560" s="100" t="s">
        <v>111</v>
      </c>
      <c r="C560" s="135"/>
      <c r="D560" s="101" t="s">
        <v>19</v>
      </c>
      <c r="E560" s="101" t="s">
        <v>14</v>
      </c>
      <c r="F560" s="101" t="s">
        <v>382</v>
      </c>
      <c r="G560" s="101" t="s">
        <v>59</v>
      </c>
      <c r="H560" s="155">
        <f t="shared" si="124"/>
        <v>0</v>
      </c>
      <c r="I560" s="156">
        <f>I561</f>
        <v>0</v>
      </c>
      <c r="J560" s="156">
        <f t="shared" si="126"/>
        <v>0</v>
      </c>
      <c r="K560" s="156">
        <f t="shared" si="126"/>
        <v>0</v>
      </c>
      <c r="L560" s="156">
        <f t="shared" si="126"/>
        <v>0</v>
      </c>
    </row>
    <row r="561" spans="1:12" s="210" customFormat="1" ht="51" hidden="1">
      <c r="A561" s="134"/>
      <c r="B561" s="100" t="s">
        <v>381</v>
      </c>
      <c r="C561" s="135"/>
      <c r="D561" s="101" t="s">
        <v>19</v>
      </c>
      <c r="E561" s="101" t="s">
        <v>14</v>
      </c>
      <c r="F561" s="101" t="s">
        <v>382</v>
      </c>
      <c r="G561" s="101" t="s">
        <v>212</v>
      </c>
      <c r="H561" s="155">
        <f t="shared" si="124"/>
        <v>0</v>
      </c>
      <c r="I561" s="156">
        <v>0</v>
      </c>
      <c r="J561" s="156">
        <v>0</v>
      </c>
      <c r="K561" s="156">
        <v>0</v>
      </c>
      <c r="L561" s="156">
        <v>0</v>
      </c>
    </row>
    <row r="562" spans="1:12" s="210" customFormat="1" hidden="1">
      <c r="A562" s="134"/>
      <c r="B562" s="100" t="s">
        <v>71</v>
      </c>
      <c r="C562" s="135"/>
      <c r="D562" s="101" t="s">
        <v>19</v>
      </c>
      <c r="E562" s="101" t="s">
        <v>14</v>
      </c>
      <c r="F562" s="101" t="s">
        <v>382</v>
      </c>
      <c r="G562" s="101" t="s">
        <v>72</v>
      </c>
      <c r="H562" s="155">
        <f t="shared" si="124"/>
        <v>0</v>
      </c>
      <c r="I562" s="156">
        <f>I563</f>
        <v>0</v>
      </c>
      <c r="J562" s="156">
        <f>J563</f>
        <v>0</v>
      </c>
      <c r="K562" s="156">
        <f>K563</f>
        <v>0</v>
      </c>
      <c r="L562" s="156">
        <f>L563</f>
        <v>0</v>
      </c>
    </row>
    <row r="563" spans="1:12" s="209" customFormat="1" ht="76.5" hidden="1">
      <c r="A563" s="134"/>
      <c r="B563" s="100" t="s">
        <v>334</v>
      </c>
      <c r="C563" s="135"/>
      <c r="D563" s="101" t="s">
        <v>19</v>
      </c>
      <c r="E563" s="101" t="s">
        <v>14</v>
      </c>
      <c r="F563" s="101" t="s">
        <v>382</v>
      </c>
      <c r="G563" s="101" t="s">
        <v>80</v>
      </c>
      <c r="H563" s="155">
        <f t="shared" si="124"/>
        <v>0</v>
      </c>
      <c r="I563" s="156"/>
      <c r="J563" s="156">
        <v>0</v>
      </c>
      <c r="K563" s="156">
        <v>0</v>
      </c>
      <c r="L563" s="156">
        <v>0</v>
      </c>
    </row>
    <row r="564" spans="1:12" s="210" customFormat="1" hidden="1">
      <c r="A564" s="187"/>
      <c r="B564" s="257" t="s">
        <v>27</v>
      </c>
      <c r="C564" s="188"/>
      <c r="D564" s="124" t="s">
        <v>19</v>
      </c>
      <c r="E564" s="124" t="s">
        <v>16</v>
      </c>
      <c r="F564" s="124"/>
      <c r="G564" s="124"/>
      <c r="H564" s="155">
        <f t="shared" si="124"/>
        <v>-1691.3000000000002</v>
      </c>
      <c r="I564" s="155">
        <f>I565+I587+I582</f>
        <v>-1691.3000000000002</v>
      </c>
      <c r="J564" s="155">
        <f>J565+J587+J582</f>
        <v>0</v>
      </c>
      <c r="K564" s="155">
        <f>K565+K587+K582</f>
        <v>0</v>
      </c>
      <c r="L564" s="155">
        <f>L565+L587+L582</f>
        <v>0</v>
      </c>
    </row>
    <row r="565" spans="1:12" s="210" customFormat="1" ht="63.75" hidden="1">
      <c r="A565" s="187"/>
      <c r="B565" s="100" t="s">
        <v>515</v>
      </c>
      <c r="C565" s="188"/>
      <c r="D565" s="101" t="s">
        <v>19</v>
      </c>
      <c r="E565" s="101" t="s">
        <v>16</v>
      </c>
      <c r="F565" s="101" t="s">
        <v>383</v>
      </c>
      <c r="G565" s="101"/>
      <c r="H565" s="155">
        <f t="shared" si="124"/>
        <v>0</v>
      </c>
      <c r="I565" s="156">
        <f>I566+I570+I573+I576+I579</f>
        <v>0</v>
      </c>
      <c r="J565" s="156">
        <f>J566+J570+J573+J576+J579</f>
        <v>0</v>
      </c>
      <c r="K565" s="156">
        <f>K566+K570+K573+K576+K579</f>
        <v>0</v>
      </c>
      <c r="L565" s="156">
        <f>L566+L570+L573+L576+L579</f>
        <v>0</v>
      </c>
    </row>
    <row r="566" spans="1:12" s="210" customFormat="1" ht="25.5" hidden="1">
      <c r="A566" s="187"/>
      <c r="B566" s="100" t="s">
        <v>539</v>
      </c>
      <c r="C566" s="188"/>
      <c r="D566" s="101" t="s">
        <v>19</v>
      </c>
      <c r="E566" s="101" t="s">
        <v>16</v>
      </c>
      <c r="F566" s="101" t="s">
        <v>397</v>
      </c>
      <c r="G566" s="101"/>
      <c r="H566" s="155">
        <f>I566+J566+K566+L566</f>
        <v>0</v>
      </c>
      <c r="I566" s="156">
        <f>I567</f>
        <v>0</v>
      </c>
      <c r="J566" s="156">
        <f t="shared" ref="J566:L568" si="127">J567</f>
        <v>0</v>
      </c>
      <c r="K566" s="156">
        <f t="shared" si="127"/>
        <v>0</v>
      </c>
      <c r="L566" s="156">
        <f t="shared" si="127"/>
        <v>0</v>
      </c>
    </row>
    <row r="567" spans="1:12" s="210" customFormat="1" ht="38.25" hidden="1">
      <c r="A567" s="187"/>
      <c r="B567" s="100" t="s">
        <v>344</v>
      </c>
      <c r="C567" s="257"/>
      <c r="D567" s="101" t="s">
        <v>19</v>
      </c>
      <c r="E567" s="101" t="s">
        <v>16</v>
      </c>
      <c r="F567" s="101" t="s">
        <v>397</v>
      </c>
      <c r="G567" s="101" t="s">
        <v>77</v>
      </c>
      <c r="H567" s="155">
        <f>I567+J567+K567+L567</f>
        <v>0</v>
      </c>
      <c r="I567" s="156">
        <f>I568</f>
        <v>0</v>
      </c>
      <c r="J567" s="156">
        <f t="shared" si="127"/>
        <v>0</v>
      </c>
      <c r="K567" s="156">
        <f t="shared" si="127"/>
        <v>0</v>
      </c>
      <c r="L567" s="156">
        <f t="shared" si="127"/>
        <v>0</v>
      </c>
    </row>
    <row r="568" spans="1:12" s="210" customFormat="1" hidden="1">
      <c r="A568" s="187"/>
      <c r="B568" s="100" t="s">
        <v>35</v>
      </c>
      <c r="C568" s="257"/>
      <c r="D568" s="101" t="s">
        <v>19</v>
      </c>
      <c r="E568" s="101" t="s">
        <v>16</v>
      </c>
      <c r="F568" s="101" t="s">
        <v>397</v>
      </c>
      <c r="G568" s="101" t="s">
        <v>78</v>
      </c>
      <c r="H568" s="155">
        <f>I568+J568+K568+L568</f>
        <v>0</v>
      </c>
      <c r="I568" s="156">
        <f>I569</f>
        <v>0</v>
      </c>
      <c r="J568" s="156">
        <f t="shared" si="127"/>
        <v>0</v>
      </c>
      <c r="K568" s="156">
        <f t="shared" si="127"/>
        <v>0</v>
      </c>
      <c r="L568" s="156">
        <f t="shared" si="127"/>
        <v>0</v>
      </c>
    </row>
    <row r="569" spans="1:12" s="210" customFormat="1" ht="51" hidden="1">
      <c r="A569" s="187"/>
      <c r="B569" s="100" t="s">
        <v>90</v>
      </c>
      <c r="C569" s="257"/>
      <c r="D569" s="101" t="s">
        <v>19</v>
      </c>
      <c r="E569" s="101" t="s">
        <v>16</v>
      </c>
      <c r="F569" s="101" t="s">
        <v>397</v>
      </c>
      <c r="G569" s="101" t="s">
        <v>91</v>
      </c>
      <c r="H569" s="155">
        <f>I569+J569+K569+L569</f>
        <v>0</v>
      </c>
      <c r="I569" s="156"/>
      <c r="J569" s="156">
        <v>0</v>
      </c>
      <c r="K569" s="156">
        <v>0</v>
      </c>
      <c r="L569" s="156">
        <v>0</v>
      </c>
    </row>
    <row r="570" spans="1:12" s="210" customFormat="1" ht="165.75" hidden="1">
      <c r="A570" s="187"/>
      <c r="B570" s="100" t="s">
        <v>484</v>
      </c>
      <c r="C570" s="188"/>
      <c r="D570" s="101" t="s">
        <v>19</v>
      </c>
      <c r="E570" s="101" t="s">
        <v>16</v>
      </c>
      <c r="F570" s="101" t="s">
        <v>384</v>
      </c>
      <c r="G570" s="101"/>
      <c r="H570" s="155">
        <f t="shared" si="124"/>
        <v>0</v>
      </c>
      <c r="I570" s="156">
        <f>I571</f>
        <v>0</v>
      </c>
      <c r="J570" s="156">
        <f t="shared" ref="J570:L571" si="128">J571</f>
        <v>0</v>
      </c>
      <c r="K570" s="156">
        <f t="shared" si="128"/>
        <v>0</v>
      </c>
      <c r="L570" s="156">
        <f t="shared" si="128"/>
        <v>0</v>
      </c>
    </row>
    <row r="571" spans="1:12" s="209" customFormat="1" hidden="1">
      <c r="A571" s="134"/>
      <c r="B571" s="100" t="s">
        <v>71</v>
      </c>
      <c r="C571" s="135"/>
      <c r="D571" s="101" t="s">
        <v>19</v>
      </c>
      <c r="E571" s="101" t="s">
        <v>16</v>
      </c>
      <c r="F571" s="101" t="s">
        <v>384</v>
      </c>
      <c r="G571" s="101" t="s">
        <v>72</v>
      </c>
      <c r="H571" s="155">
        <f t="shared" si="124"/>
        <v>0</v>
      </c>
      <c r="I571" s="156">
        <f>I572</f>
        <v>0</v>
      </c>
      <c r="J571" s="156">
        <f t="shared" si="128"/>
        <v>0</v>
      </c>
      <c r="K571" s="156">
        <f t="shared" si="128"/>
        <v>0</v>
      </c>
      <c r="L571" s="156">
        <f t="shared" si="128"/>
        <v>0</v>
      </c>
    </row>
    <row r="572" spans="1:12" s="136" customFormat="1" ht="76.5" hidden="1">
      <c r="A572" s="134"/>
      <c r="B572" s="100" t="s">
        <v>334</v>
      </c>
      <c r="C572" s="135"/>
      <c r="D572" s="101" t="s">
        <v>19</v>
      </c>
      <c r="E572" s="101" t="s">
        <v>16</v>
      </c>
      <c r="F572" s="101" t="s">
        <v>384</v>
      </c>
      <c r="G572" s="101" t="s">
        <v>80</v>
      </c>
      <c r="H572" s="155">
        <f t="shared" si="124"/>
        <v>0</v>
      </c>
      <c r="I572" s="156">
        <v>0</v>
      </c>
      <c r="J572" s="156">
        <v>0</v>
      </c>
      <c r="K572" s="156">
        <v>0</v>
      </c>
      <c r="L572" s="156">
        <v>0</v>
      </c>
    </row>
    <row r="573" spans="1:12" s="136" customFormat="1" ht="39.950000000000003" hidden="1" customHeight="1">
      <c r="A573" s="134"/>
      <c r="B573" s="103" t="s">
        <v>618</v>
      </c>
      <c r="C573" s="135"/>
      <c r="D573" s="101" t="s">
        <v>19</v>
      </c>
      <c r="E573" s="101" t="s">
        <v>16</v>
      </c>
      <c r="F573" s="101" t="s">
        <v>619</v>
      </c>
      <c r="G573" s="101"/>
      <c r="H573" s="155">
        <f>SUM(I573:L573)</f>
        <v>0</v>
      </c>
      <c r="I573" s="156">
        <f t="shared" ref="I573:L574" si="129">I574</f>
        <v>0</v>
      </c>
      <c r="J573" s="156">
        <f t="shared" si="129"/>
        <v>0</v>
      </c>
      <c r="K573" s="156">
        <f t="shared" si="129"/>
        <v>0</v>
      </c>
      <c r="L573" s="156">
        <f t="shared" si="129"/>
        <v>0</v>
      </c>
    </row>
    <row r="574" spans="1:12" s="136" customFormat="1" ht="59.25" hidden="1" customHeight="1">
      <c r="A574" s="134"/>
      <c r="B574" s="100" t="s">
        <v>71</v>
      </c>
      <c r="C574" s="135"/>
      <c r="D574" s="101" t="s">
        <v>19</v>
      </c>
      <c r="E574" s="101" t="s">
        <v>16</v>
      </c>
      <c r="F574" s="101" t="s">
        <v>619</v>
      </c>
      <c r="G574" s="101" t="s">
        <v>72</v>
      </c>
      <c r="H574" s="155">
        <f>I574+J574+K574+L574</f>
        <v>0</v>
      </c>
      <c r="I574" s="156">
        <f t="shared" si="129"/>
        <v>0</v>
      </c>
      <c r="J574" s="156">
        <f t="shared" si="129"/>
        <v>0</v>
      </c>
      <c r="K574" s="156">
        <f t="shared" si="129"/>
        <v>0</v>
      </c>
      <c r="L574" s="156">
        <f t="shared" si="129"/>
        <v>0</v>
      </c>
    </row>
    <row r="575" spans="1:12" s="210" customFormat="1" ht="76.5" hidden="1">
      <c r="A575" s="134"/>
      <c r="B575" s="100" t="s">
        <v>334</v>
      </c>
      <c r="C575" s="135"/>
      <c r="D575" s="101" t="s">
        <v>19</v>
      </c>
      <c r="E575" s="101" t="s">
        <v>16</v>
      </c>
      <c r="F575" s="101" t="s">
        <v>619</v>
      </c>
      <c r="G575" s="101" t="s">
        <v>80</v>
      </c>
      <c r="H575" s="155">
        <f>I575+J575+K575+L575</f>
        <v>0</v>
      </c>
      <c r="I575" s="156"/>
      <c r="J575" s="156">
        <v>0</v>
      </c>
      <c r="K575" s="156">
        <v>0</v>
      </c>
      <c r="L575" s="156">
        <v>0</v>
      </c>
    </row>
    <row r="576" spans="1:12" s="210" customFormat="1" ht="280.5" hidden="1">
      <c r="A576" s="187"/>
      <c r="B576" s="100" t="s">
        <v>485</v>
      </c>
      <c r="C576" s="188"/>
      <c r="D576" s="101" t="s">
        <v>19</v>
      </c>
      <c r="E576" s="101" t="s">
        <v>16</v>
      </c>
      <c r="F576" s="101" t="s">
        <v>385</v>
      </c>
      <c r="G576" s="101"/>
      <c r="H576" s="155">
        <f t="shared" si="124"/>
        <v>0</v>
      </c>
      <c r="I576" s="156">
        <f>I577</f>
        <v>0</v>
      </c>
      <c r="J576" s="156">
        <f t="shared" ref="J576:L577" si="130">J577</f>
        <v>0</v>
      </c>
      <c r="K576" s="156">
        <f t="shared" si="130"/>
        <v>0</v>
      </c>
      <c r="L576" s="156">
        <f t="shared" si="130"/>
        <v>0</v>
      </c>
    </row>
    <row r="577" spans="1:12" s="210" customFormat="1" hidden="1">
      <c r="A577" s="134"/>
      <c r="B577" s="100" t="s">
        <v>71</v>
      </c>
      <c r="C577" s="135"/>
      <c r="D577" s="101" t="s">
        <v>19</v>
      </c>
      <c r="E577" s="101" t="s">
        <v>16</v>
      </c>
      <c r="F577" s="101" t="s">
        <v>385</v>
      </c>
      <c r="G577" s="101" t="s">
        <v>72</v>
      </c>
      <c r="H577" s="155">
        <f t="shared" si="124"/>
        <v>0</v>
      </c>
      <c r="I577" s="156">
        <f>I578</f>
        <v>0</v>
      </c>
      <c r="J577" s="156">
        <f t="shared" si="130"/>
        <v>0</v>
      </c>
      <c r="K577" s="156">
        <f t="shared" si="130"/>
        <v>0</v>
      </c>
      <c r="L577" s="156">
        <f t="shared" si="130"/>
        <v>0</v>
      </c>
    </row>
    <row r="578" spans="1:12" s="209" customFormat="1" ht="76.5" hidden="1">
      <c r="A578" s="134"/>
      <c r="B578" s="100" t="s">
        <v>334</v>
      </c>
      <c r="C578" s="135"/>
      <c r="D578" s="101" t="s">
        <v>19</v>
      </c>
      <c r="E578" s="101" t="s">
        <v>16</v>
      </c>
      <c r="F578" s="101" t="s">
        <v>385</v>
      </c>
      <c r="G578" s="101" t="s">
        <v>80</v>
      </c>
      <c r="H578" s="155">
        <f t="shared" si="124"/>
        <v>0</v>
      </c>
      <c r="I578" s="156">
        <v>0</v>
      </c>
      <c r="J578" s="156">
        <v>0</v>
      </c>
      <c r="K578" s="156"/>
      <c r="L578" s="156">
        <v>0</v>
      </c>
    </row>
    <row r="579" spans="1:12" s="210" customFormat="1" ht="306" hidden="1">
      <c r="A579" s="187"/>
      <c r="B579" s="100" t="s">
        <v>486</v>
      </c>
      <c r="C579" s="188"/>
      <c r="D579" s="101" t="s">
        <v>19</v>
      </c>
      <c r="E579" s="101" t="s">
        <v>16</v>
      </c>
      <c r="F579" s="101" t="s">
        <v>386</v>
      </c>
      <c r="G579" s="101"/>
      <c r="H579" s="155">
        <f t="shared" si="124"/>
        <v>0</v>
      </c>
      <c r="I579" s="156">
        <f>I580</f>
        <v>0</v>
      </c>
      <c r="J579" s="156">
        <f t="shared" ref="J579:L580" si="131">J580</f>
        <v>0</v>
      </c>
      <c r="K579" s="156">
        <f t="shared" si="131"/>
        <v>0</v>
      </c>
      <c r="L579" s="156">
        <f t="shared" si="131"/>
        <v>0</v>
      </c>
    </row>
    <row r="580" spans="1:12" s="210" customFormat="1" hidden="1">
      <c r="A580" s="134"/>
      <c r="B580" s="100" t="s">
        <v>71</v>
      </c>
      <c r="C580" s="135"/>
      <c r="D580" s="101" t="s">
        <v>19</v>
      </c>
      <c r="E580" s="101" t="s">
        <v>16</v>
      </c>
      <c r="F580" s="101" t="s">
        <v>386</v>
      </c>
      <c r="G580" s="101" t="s">
        <v>72</v>
      </c>
      <c r="H580" s="155">
        <f t="shared" si="124"/>
        <v>0</v>
      </c>
      <c r="I580" s="156">
        <f>I581</f>
        <v>0</v>
      </c>
      <c r="J580" s="156">
        <f t="shared" si="131"/>
        <v>0</v>
      </c>
      <c r="K580" s="156">
        <f t="shared" si="131"/>
        <v>0</v>
      </c>
      <c r="L580" s="156">
        <f t="shared" si="131"/>
        <v>0</v>
      </c>
    </row>
    <row r="581" spans="1:12" s="210" customFormat="1" ht="76.5" hidden="1">
      <c r="A581" s="134"/>
      <c r="B581" s="100" t="s">
        <v>334</v>
      </c>
      <c r="C581" s="135"/>
      <c r="D581" s="101" t="s">
        <v>19</v>
      </c>
      <c r="E581" s="101" t="s">
        <v>16</v>
      </c>
      <c r="F581" s="101" t="s">
        <v>386</v>
      </c>
      <c r="G581" s="101" t="s">
        <v>80</v>
      </c>
      <c r="H581" s="155">
        <f t="shared" si="124"/>
        <v>0</v>
      </c>
      <c r="I581" s="156"/>
      <c r="J581" s="156">
        <v>0</v>
      </c>
      <c r="K581" s="156">
        <v>0</v>
      </c>
      <c r="L581" s="156">
        <v>0</v>
      </c>
    </row>
    <row r="582" spans="1:12" s="210" customFormat="1" ht="63.75" hidden="1">
      <c r="A582" s="187"/>
      <c r="B582" s="100" t="s">
        <v>352</v>
      </c>
      <c r="C582" s="257"/>
      <c r="D582" s="101" t="s">
        <v>19</v>
      </c>
      <c r="E582" s="101" t="s">
        <v>17</v>
      </c>
      <c r="F582" s="101" t="s">
        <v>353</v>
      </c>
      <c r="G582" s="101"/>
      <c r="H582" s="155">
        <f>I582+J582+K582+L582</f>
        <v>0</v>
      </c>
      <c r="I582" s="156">
        <f>I583</f>
        <v>0</v>
      </c>
      <c r="J582" s="156">
        <f t="shared" ref="J582:L585" si="132">J583</f>
        <v>0</v>
      </c>
      <c r="K582" s="156">
        <f t="shared" si="132"/>
        <v>0</v>
      </c>
      <c r="L582" s="156">
        <f t="shared" si="132"/>
        <v>0</v>
      </c>
    </row>
    <row r="583" spans="1:12" s="210" customFormat="1" ht="51" hidden="1">
      <c r="A583" s="187"/>
      <c r="B583" s="100" t="s">
        <v>399</v>
      </c>
      <c r="C583" s="257"/>
      <c r="D583" s="101" t="s">
        <v>19</v>
      </c>
      <c r="E583" s="101" t="s">
        <v>17</v>
      </c>
      <c r="F583" s="101" t="s">
        <v>400</v>
      </c>
      <c r="G583" s="101"/>
      <c r="H583" s="155">
        <f>SUM(I583:L583)</f>
        <v>0</v>
      </c>
      <c r="I583" s="156">
        <f>I584</f>
        <v>0</v>
      </c>
      <c r="J583" s="156">
        <f t="shared" si="132"/>
        <v>0</v>
      </c>
      <c r="K583" s="156">
        <f t="shared" si="132"/>
        <v>0</v>
      </c>
      <c r="L583" s="156">
        <f t="shared" si="132"/>
        <v>0</v>
      </c>
    </row>
    <row r="584" spans="1:12" s="210" customFormat="1" ht="280.5" hidden="1">
      <c r="A584" s="187"/>
      <c r="B584" s="100" t="s">
        <v>488</v>
      </c>
      <c r="C584" s="188"/>
      <c r="D584" s="101" t="s">
        <v>19</v>
      </c>
      <c r="E584" s="101" t="s">
        <v>16</v>
      </c>
      <c r="F584" s="101" t="s">
        <v>527</v>
      </c>
      <c r="G584" s="101"/>
      <c r="H584" s="155">
        <f>I584+J584+K584+L584</f>
        <v>0</v>
      </c>
      <c r="I584" s="156">
        <f>I585</f>
        <v>0</v>
      </c>
      <c r="J584" s="156">
        <f t="shared" si="132"/>
        <v>0</v>
      </c>
      <c r="K584" s="156">
        <f t="shared" si="132"/>
        <v>0</v>
      </c>
      <c r="L584" s="156">
        <f t="shared" si="132"/>
        <v>0</v>
      </c>
    </row>
    <row r="585" spans="1:12" s="210" customFormat="1" hidden="1">
      <c r="A585" s="134"/>
      <c r="B585" s="100" t="s">
        <v>71</v>
      </c>
      <c r="C585" s="135"/>
      <c r="D585" s="101" t="s">
        <v>19</v>
      </c>
      <c r="E585" s="101" t="s">
        <v>16</v>
      </c>
      <c r="F585" s="101" t="s">
        <v>527</v>
      </c>
      <c r="G585" s="101" t="s">
        <v>72</v>
      </c>
      <c r="H585" s="155">
        <f>I585+J585+K585+L585</f>
        <v>0</v>
      </c>
      <c r="I585" s="156">
        <f>I586</f>
        <v>0</v>
      </c>
      <c r="J585" s="156">
        <f t="shared" si="132"/>
        <v>0</v>
      </c>
      <c r="K585" s="156">
        <f t="shared" si="132"/>
        <v>0</v>
      </c>
      <c r="L585" s="156">
        <f t="shared" si="132"/>
        <v>0</v>
      </c>
    </row>
    <row r="586" spans="1:12" s="210" customFormat="1" ht="76.5" hidden="1">
      <c r="A586" s="134"/>
      <c r="B586" s="100" t="s">
        <v>334</v>
      </c>
      <c r="C586" s="135"/>
      <c r="D586" s="101" t="s">
        <v>19</v>
      </c>
      <c r="E586" s="101" t="s">
        <v>16</v>
      </c>
      <c r="F586" s="101" t="s">
        <v>527</v>
      </c>
      <c r="G586" s="101" t="s">
        <v>80</v>
      </c>
      <c r="H586" s="155">
        <f>I586+J586+K586+L586</f>
        <v>0</v>
      </c>
      <c r="I586" s="156">
        <v>0</v>
      </c>
      <c r="J586" s="156">
        <v>0</v>
      </c>
      <c r="K586" s="156">
        <v>0</v>
      </c>
      <c r="L586" s="156">
        <v>0</v>
      </c>
    </row>
    <row r="587" spans="1:12" s="210" customFormat="1" ht="39.950000000000003" customHeight="1">
      <c r="A587" s="187"/>
      <c r="B587" s="100" t="s">
        <v>387</v>
      </c>
      <c r="C587" s="188"/>
      <c r="D587" s="101" t="s">
        <v>19</v>
      </c>
      <c r="E587" s="101" t="s">
        <v>16</v>
      </c>
      <c r="F587" s="101" t="s">
        <v>388</v>
      </c>
      <c r="G587" s="101"/>
      <c r="H587" s="155">
        <f t="shared" si="124"/>
        <v>-1691.3000000000002</v>
      </c>
      <c r="I587" s="156">
        <f>I595+I603+I599+I607+I588</f>
        <v>-1691.3000000000002</v>
      </c>
      <c r="J587" s="156">
        <f>J595+J603+J599+J607+J588</f>
        <v>0</v>
      </c>
      <c r="K587" s="156">
        <f>K595+K603+K599+K607+K588</f>
        <v>0</v>
      </c>
      <c r="L587" s="156">
        <f>L595+L603+L599+L607+L588</f>
        <v>0</v>
      </c>
    </row>
    <row r="588" spans="1:12" s="210" customFormat="1" ht="59.25" customHeight="1">
      <c r="A588" s="187"/>
      <c r="B588" s="100" t="s">
        <v>539</v>
      </c>
      <c r="C588" s="188"/>
      <c r="D588" s="101" t="s">
        <v>19</v>
      </c>
      <c r="E588" s="101" t="s">
        <v>16</v>
      </c>
      <c r="F588" s="101" t="s">
        <v>538</v>
      </c>
      <c r="G588" s="101"/>
      <c r="H588" s="155">
        <f t="shared" si="124"/>
        <v>-1691.3000000000002</v>
      </c>
      <c r="I588" s="156">
        <f>I589+I592</f>
        <v>-1691.3000000000002</v>
      </c>
      <c r="J588" s="156">
        <f>J589+J592</f>
        <v>0</v>
      </c>
      <c r="K588" s="156">
        <f>K589+K592</f>
        <v>0</v>
      </c>
      <c r="L588" s="156">
        <f>L589+L592</f>
        <v>0</v>
      </c>
    </row>
    <row r="589" spans="1:12" s="210" customFormat="1" ht="38.25">
      <c r="A589" s="134"/>
      <c r="B589" s="100" t="s">
        <v>86</v>
      </c>
      <c r="C589" s="135"/>
      <c r="D589" s="101" t="s">
        <v>19</v>
      </c>
      <c r="E589" s="101" t="s">
        <v>14</v>
      </c>
      <c r="F589" s="101" t="s">
        <v>538</v>
      </c>
      <c r="G589" s="101" t="s">
        <v>57</v>
      </c>
      <c r="H589" s="155">
        <f>I589+J589+K589+L589</f>
        <v>193.1</v>
      </c>
      <c r="I589" s="156">
        <f>I590</f>
        <v>193.1</v>
      </c>
      <c r="J589" s="156">
        <f t="shared" ref="J589:L590" si="133">J590</f>
        <v>0</v>
      </c>
      <c r="K589" s="156">
        <f t="shared" si="133"/>
        <v>0</v>
      </c>
      <c r="L589" s="156">
        <f t="shared" si="133"/>
        <v>0</v>
      </c>
    </row>
    <row r="590" spans="1:12" s="210" customFormat="1" ht="38.25">
      <c r="A590" s="134"/>
      <c r="B590" s="100" t="s">
        <v>111</v>
      </c>
      <c r="C590" s="135"/>
      <c r="D590" s="101" t="s">
        <v>19</v>
      </c>
      <c r="E590" s="101" t="s">
        <v>14</v>
      </c>
      <c r="F590" s="101" t="s">
        <v>538</v>
      </c>
      <c r="G590" s="101" t="s">
        <v>59</v>
      </c>
      <c r="H590" s="155">
        <f>I590+J590+K590+L590</f>
        <v>193.1</v>
      </c>
      <c r="I590" s="156">
        <f>I591</f>
        <v>193.1</v>
      </c>
      <c r="J590" s="156">
        <f t="shared" si="133"/>
        <v>0</v>
      </c>
      <c r="K590" s="156">
        <f t="shared" si="133"/>
        <v>0</v>
      </c>
      <c r="L590" s="156">
        <f t="shared" si="133"/>
        <v>0</v>
      </c>
    </row>
    <row r="591" spans="1:12" s="210" customFormat="1" ht="51">
      <c r="A591" s="134"/>
      <c r="B591" s="100" t="s">
        <v>260</v>
      </c>
      <c r="C591" s="135"/>
      <c r="D591" s="101" t="s">
        <v>19</v>
      </c>
      <c r="E591" s="101" t="s">
        <v>14</v>
      </c>
      <c r="F591" s="101" t="s">
        <v>538</v>
      </c>
      <c r="G591" s="101" t="s">
        <v>61</v>
      </c>
      <c r="H591" s="155">
        <f>I591+J591+K591+L591</f>
        <v>193.1</v>
      </c>
      <c r="I591" s="156">
        <f>89.5+60+43.6</f>
        <v>193.1</v>
      </c>
      <c r="J591" s="156">
        <v>0</v>
      </c>
      <c r="K591" s="156">
        <v>0</v>
      </c>
      <c r="L591" s="156">
        <v>0</v>
      </c>
    </row>
    <row r="592" spans="1:12" s="210" customFormat="1" ht="38.25">
      <c r="A592" s="187"/>
      <c r="B592" s="100" t="s">
        <v>344</v>
      </c>
      <c r="C592" s="257"/>
      <c r="D592" s="101" t="s">
        <v>19</v>
      </c>
      <c r="E592" s="101" t="s">
        <v>16</v>
      </c>
      <c r="F592" s="101" t="s">
        <v>538</v>
      </c>
      <c r="G592" s="101" t="s">
        <v>77</v>
      </c>
      <c r="H592" s="155">
        <f t="shared" si="124"/>
        <v>-1884.4</v>
      </c>
      <c r="I592" s="156">
        <f>I593</f>
        <v>-1884.4</v>
      </c>
      <c r="J592" s="156">
        <f t="shared" ref="J592:L593" si="134">J593</f>
        <v>0</v>
      </c>
      <c r="K592" s="156">
        <f t="shared" si="134"/>
        <v>0</v>
      </c>
      <c r="L592" s="156">
        <f t="shared" si="134"/>
        <v>0</v>
      </c>
    </row>
    <row r="593" spans="1:12" s="210" customFormat="1">
      <c r="A593" s="187"/>
      <c r="B593" s="100" t="s">
        <v>35</v>
      </c>
      <c r="C593" s="257"/>
      <c r="D593" s="101" t="s">
        <v>19</v>
      </c>
      <c r="E593" s="101" t="s">
        <v>16</v>
      </c>
      <c r="F593" s="101" t="s">
        <v>538</v>
      </c>
      <c r="G593" s="101" t="s">
        <v>78</v>
      </c>
      <c r="H593" s="155">
        <f t="shared" si="124"/>
        <v>-1884.4</v>
      </c>
      <c r="I593" s="156">
        <f>I594</f>
        <v>-1884.4</v>
      </c>
      <c r="J593" s="156">
        <f t="shared" si="134"/>
        <v>0</v>
      </c>
      <c r="K593" s="156">
        <f t="shared" si="134"/>
        <v>0</v>
      </c>
      <c r="L593" s="156">
        <f t="shared" si="134"/>
        <v>0</v>
      </c>
    </row>
    <row r="594" spans="1:12" s="210" customFormat="1" ht="51">
      <c r="A594" s="187"/>
      <c r="B594" s="100" t="s">
        <v>90</v>
      </c>
      <c r="C594" s="257"/>
      <c r="D594" s="101" t="s">
        <v>19</v>
      </c>
      <c r="E594" s="101" t="s">
        <v>16</v>
      </c>
      <c r="F594" s="101" t="s">
        <v>538</v>
      </c>
      <c r="G594" s="101" t="s">
        <v>91</v>
      </c>
      <c r="H594" s="155">
        <f t="shared" si="124"/>
        <v>-1884.4</v>
      </c>
      <c r="I594" s="156">
        <f>-146.2-1873.5+328.4-89.5-60-43.6</f>
        <v>-1884.4</v>
      </c>
      <c r="J594" s="156">
        <v>0</v>
      </c>
      <c r="K594" s="156">
        <v>0</v>
      </c>
      <c r="L594" s="156">
        <v>0</v>
      </c>
    </row>
    <row r="595" spans="1:12" s="210" customFormat="1" ht="140.25" hidden="1">
      <c r="A595" s="187"/>
      <c r="B595" s="100" t="s">
        <v>487</v>
      </c>
      <c r="C595" s="188"/>
      <c r="D595" s="101" t="s">
        <v>19</v>
      </c>
      <c r="E595" s="101" t="s">
        <v>16</v>
      </c>
      <c r="F595" s="101" t="s">
        <v>389</v>
      </c>
      <c r="G595" s="101"/>
      <c r="H595" s="155">
        <f t="shared" si="124"/>
        <v>0</v>
      </c>
      <c r="I595" s="156">
        <f>I596</f>
        <v>0</v>
      </c>
      <c r="J595" s="156">
        <f t="shared" ref="J595:L597" si="135">J596</f>
        <v>0</v>
      </c>
      <c r="K595" s="156">
        <f t="shared" si="135"/>
        <v>0</v>
      </c>
      <c r="L595" s="156">
        <f t="shared" si="135"/>
        <v>0</v>
      </c>
    </row>
    <row r="596" spans="1:12" s="210" customFormat="1" ht="38.25" hidden="1">
      <c r="A596" s="187"/>
      <c r="B596" s="100" t="s">
        <v>344</v>
      </c>
      <c r="C596" s="257"/>
      <c r="D596" s="101" t="s">
        <v>19</v>
      </c>
      <c r="E596" s="101" t="s">
        <v>16</v>
      </c>
      <c r="F596" s="101" t="s">
        <v>389</v>
      </c>
      <c r="G596" s="101" t="s">
        <v>77</v>
      </c>
      <c r="H596" s="155">
        <f t="shared" si="124"/>
        <v>0</v>
      </c>
      <c r="I596" s="156">
        <f>I597</f>
        <v>0</v>
      </c>
      <c r="J596" s="156">
        <f t="shared" si="135"/>
        <v>0</v>
      </c>
      <c r="K596" s="156">
        <f t="shared" si="135"/>
        <v>0</v>
      </c>
      <c r="L596" s="156">
        <f t="shared" si="135"/>
        <v>0</v>
      </c>
    </row>
    <row r="597" spans="1:12" s="210" customFormat="1" hidden="1">
      <c r="A597" s="187"/>
      <c r="B597" s="100" t="s">
        <v>35</v>
      </c>
      <c r="C597" s="257"/>
      <c r="D597" s="101" t="s">
        <v>19</v>
      </c>
      <c r="E597" s="101" t="s">
        <v>16</v>
      </c>
      <c r="F597" s="101" t="s">
        <v>389</v>
      </c>
      <c r="G597" s="101" t="s">
        <v>78</v>
      </c>
      <c r="H597" s="155">
        <f t="shared" si="124"/>
        <v>0</v>
      </c>
      <c r="I597" s="156">
        <f>I598</f>
        <v>0</v>
      </c>
      <c r="J597" s="156">
        <f t="shared" si="135"/>
        <v>0</v>
      </c>
      <c r="K597" s="156">
        <f t="shared" si="135"/>
        <v>0</v>
      </c>
      <c r="L597" s="156">
        <f t="shared" si="135"/>
        <v>0</v>
      </c>
    </row>
    <row r="598" spans="1:12" s="210" customFormat="1" ht="51" hidden="1">
      <c r="A598" s="187"/>
      <c r="B598" s="100" t="s">
        <v>90</v>
      </c>
      <c r="C598" s="257"/>
      <c r="D598" s="101" t="s">
        <v>19</v>
      </c>
      <c r="E598" s="101" t="s">
        <v>16</v>
      </c>
      <c r="F598" s="101" t="s">
        <v>389</v>
      </c>
      <c r="G598" s="101" t="s">
        <v>91</v>
      </c>
      <c r="H598" s="155">
        <f t="shared" si="124"/>
        <v>0</v>
      </c>
      <c r="I598" s="156">
        <v>0</v>
      </c>
      <c r="J598" s="156">
        <v>0</v>
      </c>
      <c r="K598" s="156">
        <v>0</v>
      </c>
      <c r="L598" s="156">
        <v>0</v>
      </c>
    </row>
    <row r="599" spans="1:12" s="210" customFormat="1" ht="165.75" hidden="1">
      <c r="A599" s="187"/>
      <c r="B599" s="100" t="s">
        <v>621</v>
      </c>
      <c r="C599" s="257"/>
      <c r="D599" s="101" t="s">
        <v>19</v>
      </c>
      <c r="E599" s="101" t="s">
        <v>16</v>
      </c>
      <c r="F599" s="101" t="s">
        <v>620</v>
      </c>
      <c r="G599" s="101"/>
      <c r="H599" s="155">
        <f>SUM(I599:L599)</f>
        <v>0</v>
      </c>
      <c r="I599" s="156">
        <f>I600</f>
        <v>0</v>
      </c>
      <c r="J599" s="156">
        <f>J600</f>
        <v>0</v>
      </c>
      <c r="K599" s="156">
        <f>K600</f>
        <v>0</v>
      </c>
      <c r="L599" s="156">
        <f>L600</f>
        <v>0</v>
      </c>
    </row>
    <row r="600" spans="1:12" s="210" customFormat="1" ht="38.25" hidden="1">
      <c r="A600" s="187"/>
      <c r="B600" s="100" t="s">
        <v>344</v>
      </c>
      <c r="C600" s="257"/>
      <c r="D600" s="101" t="s">
        <v>19</v>
      </c>
      <c r="E600" s="101" t="s">
        <v>16</v>
      </c>
      <c r="F600" s="101" t="s">
        <v>620</v>
      </c>
      <c r="G600" s="101" t="s">
        <v>77</v>
      </c>
      <c r="H600" s="155">
        <f>I600+J600+K600+L600</f>
        <v>0</v>
      </c>
      <c r="I600" s="156">
        <f>I601</f>
        <v>0</v>
      </c>
      <c r="J600" s="156">
        <f t="shared" ref="J600:L601" si="136">J601</f>
        <v>0</v>
      </c>
      <c r="K600" s="156">
        <f t="shared" si="136"/>
        <v>0</v>
      </c>
      <c r="L600" s="156">
        <f t="shared" si="136"/>
        <v>0</v>
      </c>
    </row>
    <row r="601" spans="1:12" s="210" customFormat="1" hidden="1">
      <c r="A601" s="187"/>
      <c r="B601" s="100" t="s">
        <v>35</v>
      </c>
      <c r="C601" s="257"/>
      <c r="D601" s="101" t="s">
        <v>19</v>
      </c>
      <c r="E601" s="101" t="s">
        <v>16</v>
      </c>
      <c r="F601" s="101" t="s">
        <v>620</v>
      </c>
      <c r="G601" s="101" t="s">
        <v>78</v>
      </c>
      <c r="H601" s="155">
        <f>I601+J601+K601+L601</f>
        <v>0</v>
      </c>
      <c r="I601" s="156">
        <f>I602</f>
        <v>0</v>
      </c>
      <c r="J601" s="156">
        <f t="shared" si="136"/>
        <v>0</v>
      </c>
      <c r="K601" s="156">
        <f t="shared" si="136"/>
        <v>0</v>
      </c>
      <c r="L601" s="156">
        <f t="shared" si="136"/>
        <v>0</v>
      </c>
    </row>
    <row r="602" spans="1:12" s="210" customFormat="1" ht="51" hidden="1">
      <c r="A602" s="187"/>
      <c r="B602" s="100" t="s">
        <v>90</v>
      </c>
      <c r="C602" s="257"/>
      <c r="D602" s="101" t="s">
        <v>19</v>
      </c>
      <c r="E602" s="101" t="s">
        <v>16</v>
      </c>
      <c r="F602" s="101" t="s">
        <v>620</v>
      </c>
      <c r="G602" s="101" t="s">
        <v>91</v>
      </c>
      <c r="H602" s="155">
        <f>I602+J602+K602+L602</f>
        <v>0</v>
      </c>
      <c r="I602" s="156"/>
      <c r="J602" s="156">
        <v>0</v>
      </c>
      <c r="K602" s="156">
        <v>0</v>
      </c>
      <c r="L602" s="156">
        <v>0</v>
      </c>
    </row>
    <row r="603" spans="1:12" s="210" customFormat="1" ht="280.5" hidden="1">
      <c r="A603" s="187"/>
      <c r="B603" s="100" t="s">
        <v>626</v>
      </c>
      <c r="C603" s="188"/>
      <c r="D603" s="101" t="s">
        <v>19</v>
      </c>
      <c r="E603" s="101" t="s">
        <v>16</v>
      </c>
      <c r="F603" s="101" t="s">
        <v>390</v>
      </c>
      <c r="G603" s="101"/>
      <c r="H603" s="155">
        <f t="shared" si="124"/>
        <v>0</v>
      </c>
      <c r="I603" s="156">
        <f>I604</f>
        <v>0</v>
      </c>
      <c r="J603" s="156">
        <f t="shared" ref="J603:L605" si="137">J604</f>
        <v>0</v>
      </c>
      <c r="K603" s="156">
        <f t="shared" si="137"/>
        <v>0</v>
      </c>
      <c r="L603" s="156">
        <f t="shared" si="137"/>
        <v>0</v>
      </c>
    </row>
    <row r="604" spans="1:12" s="210" customFormat="1" ht="38.25" hidden="1">
      <c r="A604" s="187"/>
      <c r="B604" s="100" t="s">
        <v>344</v>
      </c>
      <c r="C604" s="257"/>
      <c r="D604" s="101" t="s">
        <v>19</v>
      </c>
      <c r="E604" s="101" t="s">
        <v>16</v>
      </c>
      <c r="F604" s="101" t="s">
        <v>390</v>
      </c>
      <c r="G604" s="101" t="s">
        <v>77</v>
      </c>
      <c r="H604" s="155">
        <f t="shared" si="124"/>
        <v>0</v>
      </c>
      <c r="I604" s="156">
        <f>I605</f>
        <v>0</v>
      </c>
      <c r="J604" s="156">
        <f t="shared" si="137"/>
        <v>0</v>
      </c>
      <c r="K604" s="156">
        <f t="shared" si="137"/>
        <v>0</v>
      </c>
      <c r="L604" s="156">
        <f t="shared" si="137"/>
        <v>0</v>
      </c>
    </row>
    <row r="605" spans="1:12" s="210" customFormat="1" ht="53.25" hidden="1" customHeight="1">
      <c r="A605" s="187"/>
      <c r="B605" s="100" t="s">
        <v>35</v>
      </c>
      <c r="C605" s="257"/>
      <c r="D605" s="101" t="s">
        <v>19</v>
      </c>
      <c r="E605" s="101" t="s">
        <v>16</v>
      </c>
      <c r="F605" s="101" t="s">
        <v>390</v>
      </c>
      <c r="G605" s="101" t="s">
        <v>78</v>
      </c>
      <c r="H605" s="155">
        <f t="shared" si="124"/>
        <v>0</v>
      </c>
      <c r="I605" s="156">
        <f>I606</f>
        <v>0</v>
      </c>
      <c r="J605" s="156">
        <f t="shared" si="137"/>
        <v>0</v>
      </c>
      <c r="K605" s="156">
        <f t="shared" si="137"/>
        <v>0</v>
      </c>
      <c r="L605" s="156">
        <f t="shared" si="137"/>
        <v>0</v>
      </c>
    </row>
    <row r="606" spans="1:12" s="219" customFormat="1" ht="51" hidden="1">
      <c r="A606" s="187"/>
      <c r="B606" s="100" t="s">
        <v>90</v>
      </c>
      <c r="C606" s="257"/>
      <c r="D606" s="101" t="s">
        <v>19</v>
      </c>
      <c r="E606" s="101" t="s">
        <v>16</v>
      </c>
      <c r="F606" s="101" t="s">
        <v>390</v>
      </c>
      <c r="G606" s="101" t="s">
        <v>91</v>
      </c>
      <c r="H606" s="155">
        <f t="shared" si="124"/>
        <v>0</v>
      </c>
      <c r="I606" s="156">
        <v>0</v>
      </c>
      <c r="J606" s="156">
        <v>0</v>
      </c>
      <c r="K606" s="156"/>
      <c r="L606" s="156">
        <v>0</v>
      </c>
    </row>
    <row r="607" spans="1:12" s="210" customFormat="1" ht="306" hidden="1">
      <c r="A607" s="187"/>
      <c r="B607" s="100" t="s">
        <v>627</v>
      </c>
      <c r="C607" s="188"/>
      <c r="D607" s="101" t="s">
        <v>19</v>
      </c>
      <c r="E607" s="101" t="s">
        <v>16</v>
      </c>
      <c r="F607" s="101" t="s">
        <v>391</v>
      </c>
      <c r="G607" s="101"/>
      <c r="H607" s="155">
        <f t="shared" si="124"/>
        <v>0</v>
      </c>
      <c r="I607" s="156">
        <f>I608</f>
        <v>0</v>
      </c>
      <c r="J607" s="156">
        <f t="shared" ref="J607:L609" si="138">J608</f>
        <v>0</v>
      </c>
      <c r="K607" s="156">
        <f t="shared" si="138"/>
        <v>0</v>
      </c>
      <c r="L607" s="156">
        <f t="shared" si="138"/>
        <v>0</v>
      </c>
    </row>
    <row r="608" spans="1:12" s="210" customFormat="1" ht="42.75" hidden="1" customHeight="1">
      <c r="A608" s="187"/>
      <c r="B608" s="100" t="s">
        <v>344</v>
      </c>
      <c r="C608" s="257"/>
      <c r="D608" s="101" t="s">
        <v>19</v>
      </c>
      <c r="E608" s="101" t="s">
        <v>16</v>
      </c>
      <c r="F608" s="101" t="s">
        <v>391</v>
      </c>
      <c r="G608" s="101" t="s">
        <v>77</v>
      </c>
      <c r="H608" s="155">
        <f t="shared" si="124"/>
        <v>0</v>
      </c>
      <c r="I608" s="156">
        <f>I609</f>
        <v>0</v>
      </c>
      <c r="J608" s="156">
        <f t="shared" si="138"/>
        <v>0</v>
      </c>
      <c r="K608" s="156">
        <f t="shared" si="138"/>
        <v>0</v>
      </c>
      <c r="L608" s="156">
        <f t="shared" si="138"/>
        <v>0</v>
      </c>
    </row>
    <row r="609" spans="1:12" s="210" customFormat="1" ht="53.25" hidden="1" customHeight="1">
      <c r="A609" s="187"/>
      <c r="B609" s="100" t="s">
        <v>35</v>
      </c>
      <c r="C609" s="257"/>
      <c r="D609" s="101" t="s">
        <v>19</v>
      </c>
      <c r="E609" s="101" t="s">
        <v>16</v>
      </c>
      <c r="F609" s="101" t="s">
        <v>391</v>
      </c>
      <c r="G609" s="101" t="s">
        <v>78</v>
      </c>
      <c r="H609" s="155">
        <f t="shared" si="124"/>
        <v>0</v>
      </c>
      <c r="I609" s="156">
        <f>I610</f>
        <v>0</v>
      </c>
      <c r="J609" s="156">
        <f t="shared" si="138"/>
        <v>0</v>
      </c>
      <c r="K609" s="156">
        <f t="shared" si="138"/>
        <v>0</v>
      </c>
      <c r="L609" s="156">
        <f t="shared" si="138"/>
        <v>0</v>
      </c>
    </row>
    <row r="610" spans="1:12" s="210" customFormat="1" ht="51" hidden="1">
      <c r="A610" s="187"/>
      <c r="B610" s="100" t="s">
        <v>90</v>
      </c>
      <c r="C610" s="257"/>
      <c r="D610" s="101" t="s">
        <v>19</v>
      </c>
      <c r="E610" s="101" t="s">
        <v>16</v>
      </c>
      <c r="F610" s="101" t="s">
        <v>391</v>
      </c>
      <c r="G610" s="101" t="s">
        <v>91</v>
      </c>
      <c r="H610" s="155">
        <f t="shared" si="124"/>
        <v>0</v>
      </c>
      <c r="I610" s="156"/>
      <c r="J610" s="156">
        <v>0</v>
      </c>
      <c r="K610" s="156">
        <v>0</v>
      </c>
      <c r="L610" s="156">
        <v>0</v>
      </c>
    </row>
    <row r="611" spans="1:12" s="210" customFormat="1">
      <c r="A611" s="187"/>
      <c r="B611" s="188" t="s">
        <v>37</v>
      </c>
      <c r="C611" s="257"/>
      <c r="D611" s="124" t="s">
        <v>19</v>
      </c>
      <c r="E611" s="124" t="s">
        <v>17</v>
      </c>
      <c r="F611" s="124"/>
      <c r="G611" s="124"/>
      <c r="H611" s="155">
        <f>SUM(I611:L611)</f>
        <v>-1223</v>
      </c>
      <c r="I611" s="155">
        <f>I612+I629</f>
        <v>-1223</v>
      </c>
      <c r="J611" s="155">
        <f>J612+J629</f>
        <v>0</v>
      </c>
      <c r="K611" s="155">
        <f>K612+K629</f>
        <v>0</v>
      </c>
      <c r="L611" s="155">
        <f>L612+L629</f>
        <v>0</v>
      </c>
    </row>
    <row r="612" spans="1:12" s="210" customFormat="1" ht="51">
      <c r="A612" s="187"/>
      <c r="B612" s="100" t="s">
        <v>366</v>
      </c>
      <c r="C612" s="257"/>
      <c r="D612" s="101" t="s">
        <v>19</v>
      </c>
      <c r="E612" s="101" t="s">
        <v>17</v>
      </c>
      <c r="F612" s="101" t="s">
        <v>367</v>
      </c>
      <c r="G612" s="101"/>
      <c r="H612" s="155">
        <f t="shared" ref="H612:H642" si="139">I612+J612+K612+L612</f>
        <v>1056</v>
      </c>
      <c r="I612" s="156">
        <f>I613</f>
        <v>1056</v>
      </c>
      <c r="J612" s="156">
        <f>J613</f>
        <v>0</v>
      </c>
      <c r="K612" s="156">
        <f>K613</f>
        <v>0</v>
      </c>
      <c r="L612" s="156">
        <f>L613</f>
        <v>0</v>
      </c>
    </row>
    <row r="613" spans="1:12" s="210" customFormat="1" ht="25.5">
      <c r="A613" s="187"/>
      <c r="B613" s="100" t="s">
        <v>392</v>
      </c>
      <c r="C613" s="257"/>
      <c r="D613" s="101" t="s">
        <v>19</v>
      </c>
      <c r="E613" s="101" t="s">
        <v>17</v>
      </c>
      <c r="F613" s="101" t="s">
        <v>457</v>
      </c>
      <c r="G613" s="101"/>
      <c r="H613" s="155">
        <f t="shared" si="139"/>
        <v>1056</v>
      </c>
      <c r="I613" s="156">
        <f>I614+I621+I625</f>
        <v>1056</v>
      </c>
      <c r="J613" s="156">
        <f>J614+J621+J625</f>
        <v>0</v>
      </c>
      <c r="K613" s="156">
        <f>K614+K621+K625</f>
        <v>0</v>
      </c>
      <c r="L613" s="156">
        <f>L614+L621+L625</f>
        <v>0</v>
      </c>
    </row>
    <row r="614" spans="1:12" s="210" customFormat="1" ht="36.75" customHeight="1">
      <c r="A614" s="187"/>
      <c r="B614" s="100" t="s">
        <v>539</v>
      </c>
      <c r="C614" s="257"/>
      <c r="D614" s="101" t="s">
        <v>19</v>
      </c>
      <c r="E614" s="101" t="s">
        <v>17</v>
      </c>
      <c r="F614" s="101" t="s">
        <v>569</v>
      </c>
      <c r="G614" s="101"/>
      <c r="H614" s="155">
        <f t="shared" si="139"/>
        <v>1056</v>
      </c>
      <c r="I614" s="156">
        <f>I615+I618</f>
        <v>1056</v>
      </c>
      <c r="J614" s="156">
        <f>J615+J618</f>
        <v>0</v>
      </c>
      <c r="K614" s="156">
        <f>K615+K618</f>
        <v>0</v>
      </c>
      <c r="L614" s="156">
        <f>L615+L618</f>
        <v>0</v>
      </c>
    </row>
    <row r="615" spans="1:12" s="210" customFormat="1" ht="60.75" customHeight="1">
      <c r="A615" s="134"/>
      <c r="B615" s="100" t="s">
        <v>86</v>
      </c>
      <c r="C615" s="135"/>
      <c r="D615" s="101" t="s">
        <v>19</v>
      </c>
      <c r="E615" s="101" t="s">
        <v>17</v>
      </c>
      <c r="F615" s="101" t="s">
        <v>569</v>
      </c>
      <c r="G615" s="101" t="s">
        <v>57</v>
      </c>
      <c r="H615" s="155">
        <f t="shared" si="139"/>
        <v>116.3</v>
      </c>
      <c r="I615" s="156">
        <f>I616</f>
        <v>116.3</v>
      </c>
      <c r="J615" s="156">
        <f t="shared" ref="J615:L616" si="140">J616</f>
        <v>0</v>
      </c>
      <c r="K615" s="156">
        <f t="shared" si="140"/>
        <v>0</v>
      </c>
      <c r="L615" s="156">
        <f t="shared" si="140"/>
        <v>0</v>
      </c>
    </row>
    <row r="616" spans="1:12" s="210" customFormat="1" ht="38.25">
      <c r="A616" s="134"/>
      <c r="B616" s="100" t="s">
        <v>111</v>
      </c>
      <c r="C616" s="135"/>
      <c r="D616" s="101" t="s">
        <v>19</v>
      </c>
      <c r="E616" s="101" t="s">
        <v>17</v>
      </c>
      <c r="F616" s="101" t="s">
        <v>569</v>
      </c>
      <c r="G616" s="101" t="s">
        <v>59</v>
      </c>
      <c r="H616" s="155">
        <f t="shared" si="139"/>
        <v>116.3</v>
      </c>
      <c r="I616" s="156">
        <f>I617</f>
        <v>116.3</v>
      </c>
      <c r="J616" s="156">
        <f t="shared" si="140"/>
        <v>0</v>
      </c>
      <c r="K616" s="156">
        <f t="shared" si="140"/>
        <v>0</v>
      </c>
      <c r="L616" s="156">
        <f t="shared" si="140"/>
        <v>0</v>
      </c>
    </row>
    <row r="617" spans="1:12" s="210" customFormat="1" ht="51">
      <c r="A617" s="134"/>
      <c r="B617" s="100" t="s">
        <v>260</v>
      </c>
      <c r="C617" s="135"/>
      <c r="D617" s="101" t="s">
        <v>19</v>
      </c>
      <c r="E617" s="101" t="s">
        <v>17</v>
      </c>
      <c r="F617" s="101" t="s">
        <v>569</v>
      </c>
      <c r="G617" s="101" t="s">
        <v>61</v>
      </c>
      <c r="H617" s="155">
        <f t="shared" si="139"/>
        <v>116.3</v>
      </c>
      <c r="I617" s="156">
        <f>45+71.3</f>
        <v>116.3</v>
      </c>
      <c r="J617" s="156">
        <v>0</v>
      </c>
      <c r="K617" s="156">
        <v>0</v>
      </c>
      <c r="L617" s="156">
        <v>0</v>
      </c>
    </row>
    <row r="618" spans="1:12" s="210" customFormat="1" ht="38.25">
      <c r="A618" s="187"/>
      <c r="B618" s="100" t="s">
        <v>344</v>
      </c>
      <c r="C618" s="257"/>
      <c r="D618" s="101" t="s">
        <v>19</v>
      </c>
      <c r="E618" s="101" t="s">
        <v>17</v>
      </c>
      <c r="F618" s="101" t="s">
        <v>569</v>
      </c>
      <c r="G618" s="101" t="s">
        <v>77</v>
      </c>
      <c r="H618" s="155">
        <f t="shared" si="139"/>
        <v>939.7</v>
      </c>
      <c r="I618" s="156">
        <f>I619</f>
        <v>939.7</v>
      </c>
      <c r="J618" s="156">
        <f t="shared" ref="J618:L619" si="141">J619</f>
        <v>0</v>
      </c>
      <c r="K618" s="156">
        <f t="shared" si="141"/>
        <v>0</v>
      </c>
      <c r="L618" s="156">
        <f t="shared" si="141"/>
        <v>0</v>
      </c>
    </row>
    <row r="619" spans="1:12" s="210" customFormat="1">
      <c r="A619" s="187"/>
      <c r="B619" s="100" t="s">
        <v>35</v>
      </c>
      <c r="C619" s="257"/>
      <c r="D619" s="101" t="s">
        <v>19</v>
      </c>
      <c r="E619" s="101" t="s">
        <v>17</v>
      </c>
      <c r="F619" s="101" t="s">
        <v>569</v>
      </c>
      <c r="G619" s="101" t="s">
        <v>78</v>
      </c>
      <c r="H619" s="155">
        <f t="shared" si="139"/>
        <v>939.7</v>
      </c>
      <c r="I619" s="156">
        <f>I620</f>
        <v>939.7</v>
      </c>
      <c r="J619" s="156">
        <f t="shared" si="141"/>
        <v>0</v>
      </c>
      <c r="K619" s="156">
        <f t="shared" si="141"/>
        <v>0</v>
      </c>
      <c r="L619" s="156">
        <f t="shared" si="141"/>
        <v>0</v>
      </c>
    </row>
    <row r="620" spans="1:12" s="210" customFormat="1" ht="51">
      <c r="A620" s="187"/>
      <c r="B620" s="100" t="s">
        <v>90</v>
      </c>
      <c r="C620" s="257"/>
      <c r="D620" s="101" t="s">
        <v>19</v>
      </c>
      <c r="E620" s="101" t="s">
        <v>17</v>
      </c>
      <c r="F620" s="101" t="s">
        <v>569</v>
      </c>
      <c r="G620" s="101" t="s">
        <v>91</v>
      </c>
      <c r="H620" s="155">
        <f t="shared" si="139"/>
        <v>939.7</v>
      </c>
      <c r="I620" s="156">
        <f>3.3+418+21.3-63+165+511.4-45-71.3</f>
        <v>939.7</v>
      </c>
      <c r="J620" s="156">
        <v>0</v>
      </c>
      <c r="K620" s="156">
        <v>0</v>
      </c>
      <c r="L620" s="156">
        <v>0</v>
      </c>
    </row>
    <row r="621" spans="1:12" s="210" customFormat="1" ht="293.25" hidden="1">
      <c r="A621" s="187"/>
      <c r="B621" s="100" t="s">
        <v>489</v>
      </c>
      <c r="C621" s="257"/>
      <c r="D621" s="101" t="s">
        <v>19</v>
      </c>
      <c r="E621" s="101" t="s">
        <v>17</v>
      </c>
      <c r="F621" s="101" t="s">
        <v>394</v>
      </c>
      <c r="G621" s="101"/>
      <c r="H621" s="155">
        <f t="shared" si="139"/>
        <v>0</v>
      </c>
      <c r="I621" s="156">
        <f>I622</f>
        <v>0</v>
      </c>
      <c r="J621" s="156">
        <f t="shared" ref="J621:L623" si="142">J622</f>
        <v>0</v>
      </c>
      <c r="K621" s="156">
        <f t="shared" si="142"/>
        <v>0</v>
      </c>
      <c r="L621" s="156">
        <f t="shared" si="142"/>
        <v>0</v>
      </c>
    </row>
    <row r="622" spans="1:12" s="210" customFormat="1" ht="38.25" hidden="1">
      <c r="A622" s="187"/>
      <c r="B622" s="100" t="s">
        <v>344</v>
      </c>
      <c r="C622" s="257"/>
      <c r="D622" s="101" t="s">
        <v>19</v>
      </c>
      <c r="E622" s="101" t="s">
        <v>17</v>
      </c>
      <c r="F622" s="101" t="s">
        <v>394</v>
      </c>
      <c r="G622" s="101" t="s">
        <v>77</v>
      </c>
      <c r="H622" s="155">
        <f t="shared" si="139"/>
        <v>0</v>
      </c>
      <c r="I622" s="156">
        <f>I623</f>
        <v>0</v>
      </c>
      <c r="J622" s="156">
        <f t="shared" si="142"/>
        <v>0</v>
      </c>
      <c r="K622" s="156">
        <f t="shared" si="142"/>
        <v>0</v>
      </c>
      <c r="L622" s="156">
        <f t="shared" si="142"/>
        <v>0</v>
      </c>
    </row>
    <row r="623" spans="1:12" s="210" customFormat="1" hidden="1">
      <c r="A623" s="187"/>
      <c r="B623" s="100" t="s">
        <v>35</v>
      </c>
      <c r="C623" s="257"/>
      <c r="D623" s="101" t="s">
        <v>19</v>
      </c>
      <c r="E623" s="101" t="s">
        <v>17</v>
      </c>
      <c r="F623" s="101" t="s">
        <v>394</v>
      </c>
      <c r="G623" s="101" t="s">
        <v>78</v>
      </c>
      <c r="H623" s="155">
        <f t="shared" si="139"/>
        <v>0</v>
      </c>
      <c r="I623" s="156">
        <f>I624</f>
        <v>0</v>
      </c>
      <c r="J623" s="156">
        <f t="shared" si="142"/>
        <v>0</v>
      </c>
      <c r="K623" s="156">
        <f t="shared" si="142"/>
        <v>0</v>
      </c>
      <c r="L623" s="156">
        <f t="shared" si="142"/>
        <v>0</v>
      </c>
    </row>
    <row r="624" spans="1:12" s="210" customFormat="1" ht="51" hidden="1">
      <c r="A624" s="187"/>
      <c r="B624" s="100" t="s">
        <v>90</v>
      </c>
      <c r="C624" s="257"/>
      <c r="D624" s="101" t="s">
        <v>19</v>
      </c>
      <c r="E624" s="101" t="s">
        <v>17</v>
      </c>
      <c r="F624" s="101" t="s">
        <v>394</v>
      </c>
      <c r="G624" s="101" t="s">
        <v>91</v>
      </c>
      <c r="H624" s="155">
        <f t="shared" si="139"/>
        <v>0</v>
      </c>
      <c r="I624" s="156">
        <v>0</v>
      </c>
      <c r="J624" s="156">
        <v>0</v>
      </c>
      <c r="K624" s="156">
        <v>0</v>
      </c>
      <c r="L624" s="156">
        <v>0</v>
      </c>
    </row>
    <row r="625" spans="1:12" s="210" customFormat="1" ht="318.75" hidden="1">
      <c r="A625" s="187"/>
      <c r="B625" s="100" t="s">
        <v>490</v>
      </c>
      <c r="C625" s="257"/>
      <c r="D625" s="101" t="s">
        <v>19</v>
      </c>
      <c r="E625" s="101" t="s">
        <v>17</v>
      </c>
      <c r="F625" s="101" t="s">
        <v>395</v>
      </c>
      <c r="G625" s="101"/>
      <c r="H625" s="155">
        <f t="shared" si="139"/>
        <v>0</v>
      </c>
      <c r="I625" s="156">
        <f>I626</f>
        <v>0</v>
      </c>
      <c r="J625" s="156">
        <f t="shared" ref="J625:L627" si="143">J626</f>
        <v>0</v>
      </c>
      <c r="K625" s="156">
        <f t="shared" si="143"/>
        <v>0</v>
      </c>
      <c r="L625" s="156">
        <f t="shared" si="143"/>
        <v>0</v>
      </c>
    </row>
    <row r="626" spans="1:12" s="210" customFormat="1" ht="38.25" hidden="1">
      <c r="A626" s="187"/>
      <c r="B626" s="100" t="s">
        <v>344</v>
      </c>
      <c r="C626" s="257"/>
      <c r="D626" s="101" t="s">
        <v>19</v>
      </c>
      <c r="E626" s="101" t="s">
        <v>17</v>
      </c>
      <c r="F626" s="101" t="s">
        <v>395</v>
      </c>
      <c r="G626" s="101" t="s">
        <v>77</v>
      </c>
      <c r="H626" s="155">
        <f t="shared" si="139"/>
        <v>0</v>
      </c>
      <c r="I626" s="156">
        <f>I627</f>
        <v>0</v>
      </c>
      <c r="J626" s="156">
        <f t="shared" si="143"/>
        <v>0</v>
      </c>
      <c r="K626" s="156">
        <f t="shared" si="143"/>
        <v>0</v>
      </c>
      <c r="L626" s="156">
        <f t="shared" si="143"/>
        <v>0</v>
      </c>
    </row>
    <row r="627" spans="1:12" s="210" customFormat="1" hidden="1">
      <c r="A627" s="187"/>
      <c r="B627" s="100" t="s">
        <v>35</v>
      </c>
      <c r="C627" s="257"/>
      <c r="D627" s="101" t="s">
        <v>19</v>
      </c>
      <c r="E627" s="101" t="s">
        <v>17</v>
      </c>
      <c r="F627" s="101" t="s">
        <v>395</v>
      </c>
      <c r="G627" s="101" t="s">
        <v>78</v>
      </c>
      <c r="H627" s="155">
        <f t="shared" si="139"/>
        <v>0</v>
      </c>
      <c r="I627" s="156">
        <f>I628</f>
        <v>0</v>
      </c>
      <c r="J627" s="156">
        <f t="shared" si="143"/>
        <v>0</v>
      </c>
      <c r="K627" s="156">
        <f t="shared" si="143"/>
        <v>0</v>
      </c>
      <c r="L627" s="156">
        <f t="shared" si="143"/>
        <v>0</v>
      </c>
    </row>
    <row r="628" spans="1:12" s="189" customFormat="1" ht="51" hidden="1">
      <c r="A628" s="187"/>
      <c r="B628" s="100" t="s">
        <v>90</v>
      </c>
      <c r="C628" s="257"/>
      <c r="D628" s="101" t="s">
        <v>19</v>
      </c>
      <c r="E628" s="101" t="s">
        <v>17</v>
      </c>
      <c r="F628" s="101" t="s">
        <v>395</v>
      </c>
      <c r="G628" s="101" t="s">
        <v>91</v>
      </c>
      <c r="H628" s="155">
        <f t="shared" si="139"/>
        <v>0</v>
      </c>
      <c r="I628" s="156">
        <v>0</v>
      </c>
      <c r="J628" s="156">
        <v>0</v>
      </c>
      <c r="K628" s="156">
        <v>0</v>
      </c>
      <c r="L628" s="156">
        <v>0</v>
      </c>
    </row>
    <row r="629" spans="1:12" s="189" customFormat="1" ht="63.75">
      <c r="A629" s="187"/>
      <c r="B629" s="100" t="s">
        <v>352</v>
      </c>
      <c r="C629" s="257"/>
      <c r="D629" s="101" t="s">
        <v>19</v>
      </c>
      <c r="E629" s="101" t="s">
        <v>17</v>
      </c>
      <c r="F629" s="101" t="s">
        <v>353</v>
      </c>
      <c r="G629" s="101"/>
      <c r="H629" s="155">
        <f t="shared" si="139"/>
        <v>-2279</v>
      </c>
      <c r="I629" s="156">
        <f>I630</f>
        <v>-2279</v>
      </c>
      <c r="J629" s="156">
        <f t="shared" ref="J629:L633" si="144">J630</f>
        <v>0</v>
      </c>
      <c r="K629" s="156">
        <f t="shared" si="144"/>
        <v>0</v>
      </c>
      <c r="L629" s="156">
        <f t="shared" si="144"/>
        <v>0</v>
      </c>
    </row>
    <row r="630" spans="1:12" s="229" customFormat="1" ht="36.75" customHeight="1">
      <c r="A630" s="187"/>
      <c r="B630" s="100" t="s">
        <v>354</v>
      </c>
      <c r="C630" s="257"/>
      <c r="D630" s="101" t="s">
        <v>19</v>
      </c>
      <c r="E630" s="101" t="s">
        <v>17</v>
      </c>
      <c r="F630" s="101" t="s">
        <v>355</v>
      </c>
      <c r="G630" s="101"/>
      <c r="H630" s="155">
        <f t="shared" si="139"/>
        <v>-2279</v>
      </c>
      <c r="I630" s="156">
        <f>I631+I635+I639</f>
        <v>-2279</v>
      </c>
      <c r="J630" s="156">
        <f>J631+J635+J639</f>
        <v>0</v>
      </c>
      <c r="K630" s="156">
        <f>K631+K635+K639</f>
        <v>0</v>
      </c>
      <c r="L630" s="156">
        <f>L631+L635+L639</f>
        <v>0</v>
      </c>
    </row>
    <row r="631" spans="1:12" s="136" customFormat="1" ht="25.5">
      <c r="A631" s="187"/>
      <c r="B631" s="100" t="s">
        <v>539</v>
      </c>
      <c r="C631" s="257"/>
      <c r="D631" s="101" t="s">
        <v>19</v>
      </c>
      <c r="E631" s="101" t="s">
        <v>17</v>
      </c>
      <c r="F631" s="101" t="s">
        <v>562</v>
      </c>
      <c r="G631" s="101"/>
      <c r="H631" s="155">
        <f t="shared" si="139"/>
        <v>-2279</v>
      </c>
      <c r="I631" s="156">
        <f>I632</f>
        <v>-2279</v>
      </c>
      <c r="J631" s="156">
        <f t="shared" si="144"/>
        <v>0</v>
      </c>
      <c r="K631" s="156">
        <f t="shared" si="144"/>
        <v>0</v>
      </c>
      <c r="L631" s="156">
        <f t="shared" si="144"/>
        <v>0</v>
      </c>
    </row>
    <row r="632" spans="1:12" s="136" customFormat="1" ht="38.25">
      <c r="A632" s="134"/>
      <c r="B632" s="100" t="s">
        <v>86</v>
      </c>
      <c r="C632" s="260"/>
      <c r="D632" s="101" t="s">
        <v>19</v>
      </c>
      <c r="E632" s="101" t="s">
        <v>17</v>
      </c>
      <c r="F632" s="101" t="s">
        <v>562</v>
      </c>
      <c r="G632" s="101" t="s">
        <v>57</v>
      </c>
      <c r="H632" s="155">
        <f t="shared" si="139"/>
        <v>-2279</v>
      </c>
      <c r="I632" s="156">
        <f>I633</f>
        <v>-2279</v>
      </c>
      <c r="J632" s="156">
        <f t="shared" si="144"/>
        <v>0</v>
      </c>
      <c r="K632" s="156">
        <f t="shared" si="144"/>
        <v>0</v>
      </c>
      <c r="L632" s="156">
        <f t="shared" si="144"/>
        <v>0</v>
      </c>
    </row>
    <row r="633" spans="1:12" s="136" customFormat="1" ht="38.25">
      <c r="A633" s="134"/>
      <c r="B633" s="100" t="s">
        <v>111</v>
      </c>
      <c r="C633" s="260"/>
      <c r="D633" s="101" t="s">
        <v>19</v>
      </c>
      <c r="E633" s="101" t="s">
        <v>17</v>
      </c>
      <c r="F633" s="101" t="s">
        <v>562</v>
      </c>
      <c r="G633" s="101" t="s">
        <v>59</v>
      </c>
      <c r="H633" s="155">
        <f t="shared" si="139"/>
        <v>-2279</v>
      </c>
      <c r="I633" s="156">
        <f>I634</f>
        <v>-2279</v>
      </c>
      <c r="J633" s="156">
        <f t="shared" si="144"/>
        <v>0</v>
      </c>
      <c r="K633" s="156">
        <f t="shared" si="144"/>
        <v>0</v>
      </c>
      <c r="L633" s="156">
        <f t="shared" si="144"/>
        <v>0</v>
      </c>
    </row>
    <row r="634" spans="1:12" s="136" customFormat="1" ht="58.5" customHeight="1">
      <c r="A634" s="134"/>
      <c r="B634" s="100" t="s">
        <v>260</v>
      </c>
      <c r="C634" s="260"/>
      <c r="D634" s="101" t="s">
        <v>19</v>
      </c>
      <c r="E634" s="101" t="s">
        <v>17</v>
      </c>
      <c r="F634" s="101" t="s">
        <v>562</v>
      </c>
      <c r="G634" s="101" t="s">
        <v>61</v>
      </c>
      <c r="H634" s="155">
        <f t="shared" si="139"/>
        <v>-2279</v>
      </c>
      <c r="I634" s="156">
        <f>1341.8-153-1767.8+800-2500</f>
        <v>-2279</v>
      </c>
      <c r="J634" s="156">
        <v>0</v>
      </c>
      <c r="K634" s="156">
        <v>0</v>
      </c>
      <c r="L634" s="156">
        <v>0</v>
      </c>
    </row>
    <row r="635" spans="1:12" s="136" customFormat="1" ht="229.5" hidden="1">
      <c r="A635" s="187"/>
      <c r="B635" s="100" t="s">
        <v>514</v>
      </c>
      <c r="C635" s="260"/>
      <c r="D635" s="101" t="s">
        <v>19</v>
      </c>
      <c r="E635" s="101" t="s">
        <v>17</v>
      </c>
      <c r="F635" s="101" t="s">
        <v>524</v>
      </c>
      <c r="G635" s="101"/>
      <c r="H635" s="155">
        <f>I635+J635+K635+L635</f>
        <v>0</v>
      </c>
      <c r="I635" s="156">
        <f t="shared" ref="I635:L637" si="145">I636</f>
        <v>0</v>
      </c>
      <c r="J635" s="156">
        <f t="shared" si="145"/>
        <v>0</v>
      </c>
      <c r="K635" s="156">
        <f t="shared" si="145"/>
        <v>0</v>
      </c>
      <c r="L635" s="156">
        <f t="shared" si="145"/>
        <v>0</v>
      </c>
    </row>
    <row r="636" spans="1:12" s="136" customFormat="1" ht="38.25" hidden="1">
      <c r="A636" s="134"/>
      <c r="B636" s="100" t="s">
        <v>86</v>
      </c>
      <c r="C636" s="260"/>
      <c r="D636" s="101" t="s">
        <v>19</v>
      </c>
      <c r="E636" s="101" t="s">
        <v>17</v>
      </c>
      <c r="F636" s="101" t="s">
        <v>524</v>
      </c>
      <c r="G636" s="101" t="s">
        <v>57</v>
      </c>
      <c r="H636" s="155">
        <f>I636+J636+K636+L636</f>
        <v>0</v>
      </c>
      <c r="I636" s="156">
        <f t="shared" si="145"/>
        <v>0</v>
      </c>
      <c r="J636" s="156">
        <f t="shared" si="145"/>
        <v>0</v>
      </c>
      <c r="K636" s="156">
        <f t="shared" si="145"/>
        <v>0</v>
      </c>
      <c r="L636" s="156">
        <f t="shared" si="145"/>
        <v>0</v>
      </c>
    </row>
    <row r="637" spans="1:12" s="136" customFormat="1" ht="38.25" hidden="1">
      <c r="A637" s="134"/>
      <c r="B637" s="100" t="s">
        <v>111</v>
      </c>
      <c r="C637" s="260"/>
      <c r="D637" s="101" t="s">
        <v>19</v>
      </c>
      <c r="E637" s="101" t="s">
        <v>17</v>
      </c>
      <c r="F637" s="101" t="s">
        <v>524</v>
      </c>
      <c r="G637" s="101" t="s">
        <v>59</v>
      </c>
      <c r="H637" s="155">
        <f>I637+J637+K637+L637</f>
        <v>0</v>
      </c>
      <c r="I637" s="156">
        <f t="shared" si="145"/>
        <v>0</v>
      </c>
      <c r="J637" s="156">
        <f t="shared" si="145"/>
        <v>0</v>
      </c>
      <c r="K637" s="156">
        <f t="shared" si="145"/>
        <v>0</v>
      </c>
      <c r="L637" s="156">
        <f t="shared" si="145"/>
        <v>0</v>
      </c>
    </row>
    <row r="638" spans="1:12" s="136" customFormat="1" ht="51" hidden="1">
      <c r="A638" s="134"/>
      <c r="B638" s="100" t="s">
        <v>260</v>
      </c>
      <c r="C638" s="260"/>
      <c r="D638" s="101" t="s">
        <v>19</v>
      </c>
      <c r="E638" s="101" t="s">
        <v>17</v>
      </c>
      <c r="F638" s="101" t="s">
        <v>524</v>
      </c>
      <c r="G638" s="101" t="s">
        <v>61</v>
      </c>
      <c r="H638" s="155">
        <f>I638+J638+K638+L638</f>
        <v>0</v>
      </c>
      <c r="I638" s="156">
        <v>0</v>
      </c>
      <c r="J638" s="156"/>
      <c r="K638" s="156">
        <v>0</v>
      </c>
      <c r="L638" s="156">
        <v>0</v>
      </c>
    </row>
    <row r="639" spans="1:12" s="136" customFormat="1" ht="25.5" hidden="1">
      <c r="A639" s="187"/>
      <c r="B639" s="100" t="s">
        <v>396</v>
      </c>
      <c r="C639" s="257"/>
      <c r="D639" s="101" t="s">
        <v>19</v>
      </c>
      <c r="E639" s="101" t="s">
        <v>17</v>
      </c>
      <c r="F639" s="101" t="s">
        <v>526</v>
      </c>
      <c r="G639" s="101"/>
      <c r="H639" s="155">
        <f t="shared" si="139"/>
        <v>0</v>
      </c>
      <c r="I639" s="156">
        <f>I640</f>
        <v>0</v>
      </c>
      <c r="J639" s="156">
        <f t="shared" ref="J639:L641" si="146">J640</f>
        <v>0</v>
      </c>
      <c r="K639" s="156">
        <f t="shared" si="146"/>
        <v>0</v>
      </c>
      <c r="L639" s="156">
        <f t="shared" si="146"/>
        <v>0</v>
      </c>
    </row>
    <row r="640" spans="1:12" s="136" customFormat="1" ht="38.25" hidden="1">
      <c r="A640" s="134"/>
      <c r="B640" s="100" t="s">
        <v>86</v>
      </c>
      <c r="C640" s="260"/>
      <c r="D640" s="101" t="s">
        <v>19</v>
      </c>
      <c r="E640" s="101" t="s">
        <v>17</v>
      </c>
      <c r="F640" s="101" t="s">
        <v>526</v>
      </c>
      <c r="G640" s="101" t="s">
        <v>57</v>
      </c>
      <c r="H640" s="155">
        <f t="shared" si="139"/>
        <v>0</v>
      </c>
      <c r="I640" s="156">
        <f>I641</f>
        <v>0</v>
      </c>
      <c r="J640" s="156">
        <f t="shared" si="146"/>
        <v>0</v>
      </c>
      <c r="K640" s="156">
        <f t="shared" si="146"/>
        <v>0</v>
      </c>
      <c r="L640" s="156">
        <f t="shared" si="146"/>
        <v>0</v>
      </c>
    </row>
    <row r="641" spans="1:12" s="136" customFormat="1" ht="38.25" hidden="1">
      <c r="A641" s="134"/>
      <c r="B641" s="100" t="s">
        <v>111</v>
      </c>
      <c r="C641" s="260"/>
      <c r="D641" s="101" t="s">
        <v>19</v>
      </c>
      <c r="E641" s="101" t="s">
        <v>17</v>
      </c>
      <c r="F641" s="101" t="s">
        <v>526</v>
      </c>
      <c r="G641" s="101" t="s">
        <v>59</v>
      </c>
      <c r="H641" s="155">
        <f t="shared" si="139"/>
        <v>0</v>
      </c>
      <c r="I641" s="156">
        <f>I642</f>
        <v>0</v>
      </c>
      <c r="J641" s="156">
        <f t="shared" si="146"/>
        <v>0</v>
      </c>
      <c r="K641" s="156">
        <f t="shared" si="146"/>
        <v>0</v>
      </c>
      <c r="L641" s="156">
        <f t="shared" si="146"/>
        <v>0</v>
      </c>
    </row>
    <row r="642" spans="1:12" s="136" customFormat="1" ht="51" hidden="1">
      <c r="A642" s="134"/>
      <c r="B642" s="100" t="s">
        <v>260</v>
      </c>
      <c r="C642" s="260"/>
      <c r="D642" s="101" t="s">
        <v>19</v>
      </c>
      <c r="E642" s="101" t="s">
        <v>17</v>
      </c>
      <c r="F642" s="101" t="s">
        <v>526</v>
      </c>
      <c r="G642" s="101" t="s">
        <v>61</v>
      </c>
      <c r="H642" s="155">
        <f t="shared" si="139"/>
        <v>0</v>
      </c>
      <c r="I642" s="156"/>
      <c r="J642" s="156">
        <v>0</v>
      </c>
      <c r="K642" s="156">
        <v>0</v>
      </c>
      <c r="L642" s="156">
        <v>0</v>
      </c>
    </row>
    <row r="643" spans="1:12" s="136" customFormat="1" ht="25.5">
      <c r="A643" s="187"/>
      <c r="B643" s="188" t="s">
        <v>28</v>
      </c>
      <c r="C643" s="257"/>
      <c r="D643" s="124" t="s">
        <v>19</v>
      </c>
      <c r="E643" s="124" t="s">
        <v>19</v>
      </c>
      <c r="F643" s="124"/>
      <c r="G643" s="124"/>
      <c r="H643" s="155">
        <f>I643+J643+K643+L643</f>
        <v>-3136.5</v>
      </c>
      <c r="I643" s="155">
        <f>I644+I657+I676</f>
        <v>-3136.5</v>
      </c>
      <c r="J643" s="155">
        <f>J644+J657+J676</f>
        <v>0</v>
      </c>
      <c r="K643" s="155">
        <f>K644+K657+K676</f>
        <v>0</v>
      </c>
      <c r="L643" s="155">
        <f>L644+L657+L676</f>
        <v>0</v>
      </c>
    </row>
    <row r="644" spans="1:12" s="136" customFormat="1" ht="63.75">
      <c r="A644" s="187"/>
      <c r="B644" s="100" t="s">
        <v>515</v>
      </c>
      <c r="C644" s="262"/>
      <c r="D644" s="101" t="s">
        <v>19</v>
      </c>
      <c r="E644" s="101" t="s">
        <v>19</v>
      </c>
      <c r="F644" s="101" t="s">
        <v>383</v>
      </c>
      <c r="G644" s="101"/>
      <c r="H644" s="155">
        <f t="shared" ref="H644:H650" si="147">I644+J644+K644+L644</f>
        <v>-3019.3</v>
      </c>
      <c r="I644" s="156">
        <f>I645+I651+I654</f>
        <v>-3019.3</v>
      </c>
      <c r="J644" s="156">
        <f>J645+J651+J654</f>
        <v>0</v>
      </c>
      <c r="K644" s="156">
        <f>K645+K651+K654</f>
        <v>0</v>
      </c>
      <c r="L644" s="156">
        <f>L645+L651+L654</f>
        <v>0</v>
      </c>
    </row>
    <row r="645" spans="1:12" s="136" customFormat="1" ht="25.5">
      <c r="A645" s="187"/>
      <c r="B645" s="100" t="s">
        <v>539</v>
      </c>
      <c r="C645" s="262"/>
      <c r="D645" s="101" t="s">
        <v>19</v>
      </c>
      <c r="E645" s="101" t="s">
        <v>19</v>
      </c>
      <c r="F645" s="101" t="s">
        <v>397</v>
      </c>
      <c r="G645" s="101"/>
      <c r="H645" s="155">
        <f t="shared" si="147"/>
        <v>-3019.3</v>
      </c>
      <c r="I645" s="156">
        <f>I646+I649</f>
        <v>-3019.3</v>
      </c>
      <c r="J645" s="156">
        <f>J646+J649</f>
        <v>0</v>
      </c>
      <c r="K645" s="156">
        <f>K646+K649</f>
        <v>0</v>
      </c>
      <c r="L645" s="156">
        <f>L646+L649</f>
        <v>0</v>
      </c>
    </row>
    <row r="646" spans="1:12" s="136" customFormat="1" ht="38.25" hidden="1">
      <c r="A646" s="134"/>
      <c r="B646" s="100" t="s">
        <v>86</v>
      </c>
      <c r="C646" s="260"/>
      <c r="D646" s="101" t="s">
        <v>19</v>
      </c>
      <c r="E646" s="101" t="s">
        <v>19</v>
      </c>
      <c r="F646" s="101" t="s">
        <v>397</v>
      </c>
      <c r="G646" s="101" t="s">
        <v>57</v>
      </c>
      <c r="H646" s="155">
        <f t="shared" si="147"/>
        <v>0</v>
      </c>
      <c r="I646" s="156">
        <f>I647</f>
        <v>0</v>
      </c>
      <c r="J646" s="156">
        <f t="shared" ref="J646:L647" si="148">J647</f>
        <v>0</v>
      </c>
      <c r="K646" s="156">
        <f t="shared" si="148"/>
        <v>0</v>
      </c>
      <c r="L646" s="156">
        <f t="shared" si="148"/>
        <v>0</v>
      </c>
    </row>
    <row r="647" spans="1:12" s="136" customFormat="1" ht="38.25" hidden="1">
      <c r="A647" s="134"/>
      <c r="B647" s="100" t="s">
        <v>111</v>
      </c>
      <c r="C647" s="260"/>
      <c r="D647" s="101" t="s">
        <v>19</v>
      </c>
      <c r="E647" s="101" t="s">
        <v>19</v>
      </c>
      <c r="F647" s="101" t="s">
        <v>397</v>
      </c>
      <c r="G647" s="101" t="s">
        <v>59</v>
      </c>
      <c r="H647" s="155">
        <f t="shared" si="147"/>
        <v>0</v>
      </c>
      <c r="I647" s="156">
        <f>I648</f>
        <v>0</v>
      </c>
      <c r="J647" s="156">
        <f t="shared" si="148"/>
        <v>0</v>
      </c>
      <c r="K647" s="156">
        <f t="shared" si="148"/>
        <v>0</v>
      </c>
      <c r="L647" s="156">
        <f t="shared" si="148"/>
        <v>0</v>
      </c>
    </row>
    <row r="648" spans="1:12" s="136" customFormat="1" ht="51" hidden="1">
      <c r="A648" s="134"/>
      <c r="B648" s="100" t="s">
        <v>260</v>
      </c>
      <c r="C648" s="260"/>
      <c r="D648" s="101" t="s">
        <v>19</v>
      </c>
      <c r="E648" s="101" t="s">
        <v>19</v>
      </c>
      <c r="F648" s="101" t="s">
        <v>397</v>
      </c>
      <c r="G648" s="101" t="s">
        <v>61</v>
      </c>
      <c r="H648" s="155">
        <f t="shared" si="147"/>
        <v>0</v>
      </c>
      <c r="I648" s="156"/>
      <c r="J648" s="156">
        <v>0</v>
      </c>
      <c r="K648" s="156">
        <v>0</v>
      </c>
      <c r="L648" s="156">
        <v>0</v>
      </c>
    </row>
    <row r="649" spans="1:12" s="136" customFormat="1">
      <c r="A649" s="134"/>
      <c r="B649" s="100" t="s">
        <v>71</v>
      </c>
      <c r="C649" s="135"/>
      <c r="D649" s="101" t="s">
        <v>19</v>
      </c>
      <c r="E649" s="101" t="s">
        <v>19</v>
      </c>
      <c r="F649" s="101" t="s">
        <v>397</v>
      </c>
      <c r="G649" s="101" t="s">
        <v>72</v>
      </c>
      <c r="H649" s="155">
        <f t="shared" si="147"/>
        <v>-3019.3</v>
      </c>
      <c r="I649" s="156">
        <f>I650</f>
        <v>-3019.3</v>
      </c>
      <c r="J649" s="156">
        <f>J650</f>
        <v>0</v>
      </c>
      <c r="K649" s="156">
        <f>K650</f>
        <v>0</v>
      </c>
      <c r="L649" s="156">
        <f>L650</f>
        <v>0</v>
      </c>
    </row>
    <row r="650" spans="1:12" s="136" customFormat="1" ht="76.5">
      <c r="A650" s="134"/>
      <c r="B650" s="100" t="s">
        <v>334</v>
      </c>
      <c r="C650" s="135"/>
      <c r="D650" s="101" t="s">
        <v>19</v>
      </c>
      <c r="E650" s="101" t="s">
        <v>19</v>
      </c>
      <c r="F650" s="101" t="s">
        <v>397</v>
      </c>
      <c r="G650" s="101" t="s">
        <v>80</v>
      </c>
      <c r="H650" s="155">
        <f t="shared" si="147"/>
        <v>-3019.3</v>
      </c>
      <c r="I650" s="156">
        <f>-3019.3</f>
        <v>-3019.3</v>
      </c>
      <c r="J650" s="156">
        <v>0</v>
      </c>
      <c r="K650" s="156">
        <v>0</v>
      </c>
      <c r="L650" s="156">
        <v>0</v>
      </c>
    </row>
    <row r="651" spans="1:12" s="136" customFormat="1" ht="405" hidden="1">
      <c r="A651" s="134"/>
      <c r="B651" s="335" t="s">
        <v>669</v>
      </c>
      <c r="C651" s="135"/>
      <c r="D651" s="101" t="s">
        <v>19</v>
      </c>
      <c r="E651" s="101" t="s">
        <v>19</v>
      </c>
      <c r="F651" s="101" t="s">
        <v>385</v>
      </c>
      <c r="G651" s="101"/>
      <c r="H651" s="155">
        <f>SUM(I651:L651)</f>
        <v>0</v>
      </c>
      <c r="I651" s="156">
        <f t="shared" ref="I651:L652" si="149">I652</f>
        <v>0</v>
      </c>
      <c r="J651" s="156">
        <f t="shared" si="149"/>
        <v>0</v>
      </c>
      <c r="K651" s="156">
        <f t="shared" si="149"/>
        <v>0</v>
      </c>
      <c r="L651" s="156">
        <f t="shared" si="149"/>
        <v>0</v>
      </c>
    </row>
    <row r="652" spans="1:12" s="136" customFormat="1" hidden="1">
      <c r="A652" s="134"/>
      <c r="B652" s="100" t="s">
        <v>71</v>
      </c>
      <c r="C652" s="135"/>
      <c r="D652" s="101" t="s">
        <v>19</v>
      </c>
      <c r="E652" s="101" t="s">
        <v>19</v>
      </c>
      <c r="F652" s="101" t="s">
        <v>385</v>
      </c>
      <c r="G652" s="101" t="s">
        <v>72</v>
      </c>
      <c r="H652" s="155">
        <f>I652+J652+K652+L652</f>
        <v>0</v>
      </c>
      <c r="I652" s="156">
        <f t="shared" si="149"/>
        <v>0</v>
      </c>
      <c r="J652" s="156">
        <f t="shared" si="149"/>
        <v>0</v>
      </c>
      <c r="K652" s="156">
        <f t="shared" si="149"/>
        <v>0</v>
      </c>
      <c r="L652" s="156">
        <f t="shared" si="149"/>
        <v>0</v>
      </c>
    </row>
    <row r="653" spans="1:12" s="136" customFormat="1" ht="76.5" hidden="1">
      <c r="A653" s="134"/>
      <c r="B653" s="100" t="s">
        <v>334</v>
      </c>
      <c r="C653" s="135"/>
      <c r="D653" s="101" t="s">
        <v>19</v>
      </c>
      <c r="E653" s="101" t="s">
        <v>19</v>
      </c>
      <c r="F653" s="101" t="s">
        <v>385</v>
      </c>
      <c r="G653" s="101" t="s">
        <v>80</v>
      </c>
      <c r="H653" s="155">
        <f>I653+J653+K653+L653</f>
        <v>0</v>
      </c>
      <c r="I653" s="156">
        <v>0</v>
      </c>
      <c r="J653" s="156">
        <v>0</v>
      </c>
      <c r="K653" s="156"/>
      <c r="L653" s="156">
        <v>0</v>
      </c>
    </row>
    <row r="654" spans="1:12" s="136" customFormat="1" ht="409.5" hidden="1">
      <c r="A654" s="134"/>
      <c r="B654" s="335" t="s">
        <v>670</v>
      </c>
      <c r="C654" s="135"/>
      <c r="D654" s="101" t="s">
        <v>19</v>
      </c>
      <c r="E654" s="101" t="s">
        <v>19</v>
      </c>
      <c r="F654" s="101" t="s">
        <v>386</v>
      </c>
      <c r="G654" s="101"/>
      <c r="H654" s="155">
        <f>SUM(I654:L654)</f>
        <v>0</v>
      </c>
      <c r="I654" s="156">
        <f t="shared" ref="I654:L655" si="150">I655</f>
        <v>0</v>
      </c>
      <c r="J654" s="156">
        <f t="shared" si="150"/>
        <v>0</v>
      </c>
      <c r="K654" s="156">
        <f t="shared" si="150"/>
        <v>0</v>
      </c>
      <c r="L654" s="156">
        <f t="shared" si="150"/>
        <v>0</v>
      </c>
    </row>
    <row r="655" spans="1:12" s="136" customFormat="1" hidden="1">
      <c r="A655" s="134"/>
      <c r="B655" s="100" t="s">
        <v>71</v>
      </c>
      <c r="C655" s="135"/>
      <c r="D655" s="101" t="s">
        <v>19</v>
      </c>
      <c r="E655" s="101" t="s">
        <v>19</v>
      </c>
      <c r="F655" s="101" t="s">
        <v>386</v>
      </c>
      <c r="G655" s="101" t="s">
        <v>72</v>
      </c>
      <c r="H655" s="155">
        <f>I655+J655+K655+L655</f>
        <v>0</v>
      </c>
      <c r="I655" s="156">
        <f t="shared" si="150"/>
        <v>0</v>
      </c>
      <c r="J655" s="156">
        <f t="shared" si="150"/>
        <v>0</v>
      </c>
      <c r="K655" s="156">
        <f t="shared" si="150"/>
        <v>0</v>
      </c>
      <c r="L655" s="156">
        <f t="shared" si="150"/>
        <v>0</v>
      </c>
    </row>
    <row r="656" spans="1:12" s="136" customFormat="1" ht="76.5" hidden="1">
      <c r="A656" s="134"/>
      <c r="B656" s="100" t="s">
        <v>334</v>
      </c>
      <c r="C656" s="135"/>
      <c r="D656" s="101" t="s">
        <v>19</v>
      </c>
      <c r="E656" s="101" t="s">
        <v>19</v>
      </c>
      <c r="F656" s="101" t="s">
        <v>386</v>
      </c>
      <c r="G656" s="101" t="s">
        <v>80</v>
      </c>
      <c r="H656" s="155">
        <f>I656+J656+K656+L656</f>
        <v>0</v>
      </c>
      <c r="I656" s="156"/>
      <c r="J656" s="156">
        <v>0</v>
      </c>
      <c r="K656" s="156">
        <v>0</v>
      </c>
      <c r="L656" s="156">
        <v>0</v>
      </c>
    </row>
    <row r="657" spans="1:13" s="136" customFormat="1" ht="51">
      <c r="A657" s="187"/>
      <c r="B657" s="100" t="s">
        <v>98</v>
      </c>
      <c r="C657" s="188"/>
      <c r="D657" s="101" t="s">
        <v>19</v>
      </c>
      <c r="E657" s="101" t="s">
        <v>19</v>
      </c>
      <c r="F657" s="123" t="s">
        <v>250</v>
      </c>
      <c r="G657" s="124"/>
      <c r="H657" s="155">
        <f>SUM(I657:L657)</f>
        <v>-117.2</v>
      </c>
      <c r="I657" s="156">
        <f>I658</f>
        <v>-117.2</v>
      </c>
      <c r="J657" s="156">
        <f>J658</f>
        <v>0</v>
      </c>
      <c r="K657" s="156">
        <f>K658</f>
        <v>0</v>
      </c>
      <c r="L657" s="156">
        <f>L658</f>
        <v>0</v>
      </c>
    </row>
    <row r="658" spans="1:13" s="136" customFormat="1" ht="38.25">
      <c r="A658" s="187"/>
      <c r="B658" s="100" t="s">
        <v>251</v>
      </c>
      <c r="C658" s="100"/>
      <c r="D658" s="101" t="s">
        <v>19</v>
      </c>
      <c r="E658" s="101" t="s">
        <v>19</v>
      </c>
      <c r="F658" s="123" t="s">
        <v>252</v>
      </c>
      <c r="G658" s="124"/>
      <c r="H658" s="155">
        <f>SUM(I658:L658)</f>
        <v>-117.2</v>
      </c>
      <c r="I658" s="156">
        <f>I659+I672</f>
        <v>-117.2</v>
      </c>
      <c r="J658" s="156">
        <f>J659+J672</f>
        <v>0</v>
      </c>
      <c r="K658" s="156">
        <f>K659+K672</f>
        <v>0</v>
      </c>
      <c r="L658" s="156">
        <f>L659+L672</f>
        <v>0</v>
      </c>
    </row>
    <row r="659" spans="1:13" s="136" customFormat="1" ht="38.25">
      <c r="A659" s="187"/>
      <c r="B659" s="100" t="s">
        <v>200</v>
      </c>
      <c r="C659" s="262"/>
      <c r="D659" s="101" t="s">
        <v>19</v>
      </c>
      <c r="E659" s="101" t="s">
        <v>19</v>
      </c>
      <c r="F659" s="101" t="s">
        <v>364</v>
      </c>
      <c r="G659" s="101"/>
      <c r="H659" s="155">
        <f>SUM(I659:L659)</f>
        <v>-117.2</v>
      </c>
      <c r="I659" s="156">
        <f>I660+I664+I668</f>
        <v>-117.2</v>
      </c>
      <c r="J659" s="156">
        <f>J660+J664+J668</f>
        <v>0</v>
      </c>
      <c r="K659" s="156">
        <f>K660+K664+K668</f>
        <v>0</v>
      </c>
      <c r="L659" s="156">
        <f>L660+L664+L668</f>
        <v>0</v>
      </c>
    </row>
    <row r="660" spans="1:13" s="136" customFormat="1" ht="89.25">
      <c r="A660" s="134"/>
      <c r="B660" s="100" t="s">
        <v>55</v>
      </c>
      <c r="C660" s="257"/>
      <c r="D660" s="101" t="s">
        <v>19</v>
      </c>
      <c r="E660" s="101" t="s">
        <v>19</v>
      </c>
      <c r="F660" s="101" t="s">
        <v>364</v>
      </c>
      <c r="G660" s="101" t="s">
        <v>56</v>
      </c>
      <c r="H660" s="155">
        <f>SUM(I660:L660)</f>
        <v>0</v>
      </c>
      <c r="I660" s="156">
        <f>I661</f>
        <v>0</v>
      </c>
      <c r="J660" s="156">
        <f>J661</f>
        <v>0</v>
      </c>
      <c r="K660" s="156">
        <f>K661</f>
        <v>0</v>
      </c>
      <c r="L660" s="156">
        <f>L661</f>
        <v>0</v>
      </c>
    </row>
    <row r="661" spans="1:13" s="136" customFormat="1" ht="25.5">
      <c r="A661" s="134"/>
      <c r="B661" s="100" t="s">
        <v>67</v>
      </c>
      <c r="C661" s="257"/>
      <c r="D661" s="101" t="s">
        <v>19</v>
      </c>
      <c r="E661" s="101" t="s">
        <v>19</v>
      </c>
      <c r="F661" s="101" t="s">
        <v>364</v>
      </c>
      <c r="G661" s="101" t="s">
        <v>68</v>
      </c>
      <c r="H661" s="155">
        <f t="shared" ref="H661:H678" si="151">SUM(I661:L661)</f>
        <v>0</v>
      </c>
      <c r="I661" s="156">
        <f>I662+I663</f>
        <v>0</v>
      </c>
      <c r="J661" s="156">
        <f>J662+J663</f>
        <v>0</v>
      </c>
      <c r="K661" s="156">
        <f>K662+K663</f>
        <v>0</v>
      </c>
      <c r="L661" s="156">
        <f>L662+L663</f>
        <v>0</v>
      </c>
    </row>
    <row r="662" spans="1:13" s="136" customFormat="1" ht="25.5">
      <c r="A662" s="134"/>
      <c r="B662" s="100" t="s">
        <v>255</v>
      </c>
      <c r="C662" s="257"/>
      <c r="D662" s="101" t="s">
        <v>19</v>
      </c>
      <c r="E662" s="101" t="s">
        <v>19</v>
      </c>
      <c r="F662" s="101" t="s">
        <v>364</v>
      </c>
      <c r="G662" s="101" t="s">
        <v>69</v>
      </c>
      <c r="H662" s="155">
        <f t="shared" si="151"/>
        <v>-11810.6</v>
      </c>
      <c r="I662" s="156">
        <f>-11810.6</f>
        <v>-11810.6</v>
      </c>
      <c r="J662" s="311">
        <v>0</v>
      </c>
      <c r="K662" s="311">
        <v>0</v>
      </c>
      <c r="L662" s="311">
        <v>0</v>
      </c>
    </row>
    <row r="663" spans="1:13" s="136" customFormat="1" ht="76.5">
      <c r="A663" s="134"/>
      <c r="B663" s="100" t="s">
        <v>667</v>
      </c>
      <c r="C663" s="257"/>
      <c r="D663" s="101" t="s">
        <v>19</v>
      </c>
      <c r="E663" s="101" t="s">
        <v>19</v>
      </c>
      <c r="F663" s="101" t="s">
        <v>364</v>
      </c>
      <c r="G663" s="101" t="s">
        <v>668</v>
      </c>
      <c r="H663" s="155">
        <f t="shared" ref="H663" si="152">SUM(I663:L663)</f>
        <v>11810.6</v>
      </c>
      <c r="I663" s="156">
        <v>11810.6</v>
      </c>
      <c r="J663" s="311">
        <v>0</v>
      </c>
      <c r="K663" s="311">
        <v>0</v>
      </c>
      <c r="L663" s="311">
        <v>0</v>
      </c>
    </row>
    <row r="664" spans="1:13" s="136" customFormat="1" ht="38.25">
      <c r="A664" s="134"/>
      <c r="B664" s="100" t="s">
        <v>86</v>
      </c>
      <c r="C664" s="257"/>
      <c r="D664" s="101" t="s">
        <v>19</v>
      </c>
      <c r="E664" s="101" t="s">
        <v>19</v>
      </c>
      <c r="F664" s="101" t="s">
        <v>364</v>
      </c>
      <c r="G664" s="101" t="s">
        <v>57</v>
      </c>
      <c r="H664" s="155">
        <f t="shared" si="151"/>
        <v>-117.2</v>
      </c>
      <c r="I664" s="156">
        <f>I665</f>
        <v>-117.2</v>
      </c>
      <c r="J664" s="156">
        <f>J665</f>
        <v>0</v>
      </c>
      <c r="K664" s="156">
        <f>K665</f>
        <v>0</v>
      </c>
      <c r="L664" s="156">
        <f>L665</f>
        <v>0</v>
      </c>
    </row>
    <row r="665" spans="1:13" s="136" customFormat="1" ht="38.25">
      <c r="A665" s="134"/>
      <c r="B665" s="100" t="s">
        <v>111</v>
      </c>
      <c r="C665" s="257"/>
      <c r="D665" s="101" t="s">
        <v>19</v>
      </c>
      <c r="E665" s="101" t="s">
        <v>19</v>
      </c>
      <c r="F665" s="101" t="s">
        <v>364</v>
      </c>
      <c r="G665" s="101" t="s">
        <v>59</v>
      </c>
      <c r="H665" s="155">
        <f t="shared" si="151"/>
        <v>-117.2</v>
      </c>
      <c r="I665" s="156">
        <f>I667+I666</f>
        <v>-117.2</v>
      </c>
      <c r="J665" s="156">
        <f>J667</f>
        <v>0</v>
      </c>
      <c r="K665" s="156">
        <f>K667</f>
        <v>0</v>
      </c>
      <c r="L665" s="156">
        <f>L667</f>
        <v>0</v>
      </c>
    </row>
    <row r="666" spans="1:13" s="136" customFormat="1" ht="38.25">
      <c r="A666" s="134"/>
      <c r="B666" s="100" t="s">
        <v>63</v>
      </c>
      <c r="C666" s="257"/>
      <c r="D666" s="101" t="s">
        <v>19</v>
      </c>
      <c r="E666" s="101" t="s">
        <v>19</v>
      </c>
      <c r="F666" s="101" t="s">
        <v>364</v>
      </c>
      <c r="G666" s="101" t="s">
        <v>62</v>
      </c>
      <c r="H666" s="155">
        <f t="shared" si="151"/>
        <v>0</v>
      </c>
      <c r="I666" s="156">
        <v>0</v>
      </c>
      <c r="J666" s="311">
        <v>0</v>
      </c>
      <c r="K666" s="311">
        <v>0</v>
      </c>
      <c r="L666" s="311">
        <v>0</v>
      </c>
    </row>
    <row r="667" spans="1:13" s="189" customFormat="1" ht="51">
      <c r="A667" s="134"/>
      <c r="B667" s="100" t="s">
        <v>260</v>
      </c>
      <c r="C667" s="257"/>
      <c r="D667" s="101" t="s">
        <v>19</v>
      </c>
      <c r="E667" s="101" t="s">
        <v>19</v>
      </c>
      <c r="F667" s="101" t="s">
        <v>364</v>
      </c>
      <c r="G667" s="101" t="s">
        <v>61</v>
      </c>
      <c r="H667" s="155">
        <f t="shared" si="151"/>
        <v>-117.2</v>
      </c>
      <c r="I667" s="156">
        <f>-117.2</f>
        <v>-117.2</v>
      </c>
      <c r="J667" s="311">
        <v>0</v>
      </c>
      <c r="K667" s="311">
        <v>0</v>
      </c>
      <c r="L667" s="311">
        <v>0</v>
      </c>
      <c r="M667" s="251"/>
    </row>
    <row r="668" spans="1:13" s="189" customFormat="1" hidden="1">
      <c r="A668" s="134"/>
      <c r="B668" s="191" t="s">
        <v>71</v>
      </c>
      <c r="C668" s="257"/>
      <c r="D668" s="101" t="s">
        <v>19</v>
      </c>
      <c r="E668" s="101" t="s">
        <v>19</v>
      </c>
      <c r="F668" s="101" t="s">
        <v>364</v>
      </c>
      <c r="G668" s="101" t="s">
        <v>72</v>
      </c>
      <c r="H668" s="155">
        <f t="shared" si="151"/>
        <v>0</v>
      </c>
      <c r="I668" s="156">
        <f>I669</f>
        <v>0</v>
      </c>
      <c r="J668" s="156">
        <f>J669</f>
        <v>0</v>
      </c>
      <c r="K668" s="156">
        <f>K669</f>
        <v>0</v>
      </c>
      <c r="L668" s="156">
        <f>L669</f>
        <v>0</v>
      </c>
    </row>
    <row r="669" spans="1:13" s="136" customFormat="1" ht="25.5" hidden="1">
      <c r="A669" s="134"/>
      <c r="B669" s="191" t="s">
        <v>73</v>
      </c>
      <c r="C669" s="257"/>
      <c r="D669" s="101" t="s">
        <v>19</v>
      </c>
      <c r="E669" s="101" t="s">
        <v>19</v>
      </c>
      <c r="F669" s="101" t="s">
        <v>364</v>
      </c>
      <c r="G669" s="101" t="s">
        <v>74</v>
      </c>
      <c r="H669" s="155">
        <f t="shared" si="151"/>
        <v>0</v>
      </c>
      <c r="I669" s="156">
        <f>I670+I671</f>
        <v>0</v>
      </c>
      <c r="J669" s="156">
        <f>J670+J671</f>
        <v>0</v>
      </c>
      <c r="K669" s="156">
        <f>K670+K671</f>
        <v>0</v>
      </c>
      <c r="L669" s="156">
        <f>L670+L671</f>
        <v>0</v>
      </c>
    </row>
    <row r="670" spans="1:13" s="136" customFormat="1" ht="25.5" hidden="1">
      <c r="A670" s="134"/>
      <c r="B670" s="191" t="s">
        <v>294</v>
      </c>
      <c r="C670" s="257"/>
      <c r="D670" s="101" t="s">
        <v>19</v>
      </c>
      <c r="E670" s="101" t="s">
        <v>19</v>
      </c>
      <c r="F670" s="101" t="s">
        <v>364</v>
      </c>
      <c r="G670" s="101" t="s">
        <v>295</v>
      </c>
      <c r="H670" s="155">
        <f t="shared" si="151"/>
        <v>0</v>
      </c>
      <c r="I670" s="156">
        <v>0</v>
      </c>
      <c r="J670" s="156"/>
      <c r="K670" s="156"/>
      <c r="L670" s="156"/>
    </row>
    <row r="671" spans="1:13" s="136" customFormat="1" hidden="1">
      <c r="A671" s="134"/>
      <c r="B671" s="191" t="s">
        <v>261</v>
      </c>
      <c r="C671" s="257"/>
      <c r="D671" s="101" t="s">
        <v>19</v>
      </c>
      <c r="E671" s="101" t="s">
        <v>19</v>
      </c>
      <c r="F671" s="101" t="s">
        <v>364</v>
      </c>
      <c r="G671" s="101" t="s">
        <v>76</v>
      </c>
      <c r="H671" s="155">
        <f t="shared" si="151"/>
        <v>0</v>
      </c>
      <c r="I671" s="156">
        <v>0</v>
      </c>
      <c r="J671" s="311">
        <v>0</v>
      </c>
      <c r="K671" s="311">
        <v>0</v>
      </c>
      <c r="L671" s="311">
        <v>0</v>
      </c>
    </row>
    <row r="672" spans="1:13" s="136" customFormat="1" ht="280.5" hidden="1">
      <c r="A672" s="134"/>
      <c r="B672" s="100" t="s">
        <v>491</v>
      </c>
      <c r="C672" s="257"/>
      <c r="D672" s="101" t="s">
        <v>19</v>
      </c>
      <c r="E672" s="101" t="s">
        <v>19</v>
      </c>
      <c r="F672" s="101" t="s">
        <v>525</v>
      </c>
      <c r="G672" s="101"/>
      <c r="H672" s="155">
        <f>I672+J672+K672+L672</f>
        <v>0</v>
      </c>
      <c r="I672" s="156">
        <f t="shared" ref="I672:L674" si="153">I673</f>
        <v>0</v>
      </c>
      <c r="J672" s="156">
        <f t="shared" si="153"/>
        <v>0</v>
      </c>
      <c r="K672" s="156">
        <f t="shared" si="153"/>
        <v>0</v>
      </c>
      <c r="L672" s="156">
        <f t="shared" si="153"/>
        <v>0</v>
      </c>
    </row>
    <row r="673" spans="1:13" s="136" customFormat="1" ht="89.25" hidden="1">
      <c r="A673" s="134"/>
      <c r="B673" s="100" t="s">
        <v>55</v>
      </c>
      <c r="C673" s="135"/>
      <c r="D673" s="101" t="s">
        <v>19</v>
      </c>
      <c r="E673" s="101" t="s">
        <v>19</v>
      </c>
      <c r="F673" s="101" t="s">
        <v>525</v>
      </c>
      <c r="G673" s="101" t="s">
        <v>56</v>
      </c>
      <c r="H673" s="155">
        <f>I673+J673+K673+L673</f>
        <v>0</v>
      </c>
      <c r="I673" s="156">
        <f t="shared" si="153"/>
        <v>0</v>
      </c>
      <c r="J673" s="156">
        <f t="shared" si="153"/>
        <v>0</v>
      </c>
      <c r="K673" s="156">
        <f t="shared" si="153"/>
        <v>0</v>
      </c>
      <c r="L673" s="156">
        <f t="shared" si="153"/>
        <v>0</v>
      </c>
    </row>
    <row r="674" spans="1:13" s="189" customFormat="1" ht="38.25" hidden="1">
      <c r="A674" s="134"/>
      <c r="B674" s="100" t="s">
        <v>104</v>
      </c>
      <c r="C674" s="135"/>
      <c r="D674" s="101" t="s">
        <v>19</v>
      </c>
      <c r="E674" s="101" t="s">
        <v>19</v>
      </c>
      <c r="F674" s="101" t="s">
        <v>525</v>
      </c>
      <c r="G674" s="101" t="s">
        <v>105</v>
      </c>
      <c r="H674" s="155">
        <f>I674+J674+K674+L674</f>
        <v>0</v>
      </c>
      <c r="I674" s="156">
        <f t="shared" si="153"/>
        <v>0</v>
      </c>
      <c r="J674" s="156">
        <f t="shared" si="153"/>
        <v>0</v>
      </c>
      <c r="K674" s="156">
        <f t="shared" si="153"/>
        <v>0</v>
      </c>
      <c r="L674" s="156">
        <f t="shared" si="153"/>
        <v>0</v>
      </c>
      <c r="M674" s="251"/>
    </row>
    <row r="675" spans="1:13" s="137" customFormat="1" ht="25.5" hidden="1">
      <c r="A675" s="134"/>
      <c r="B675" s="100" t="s">
        <v>214</v>
      </c>
      <c r="C675" s="135"/>
      <c r="D675" s="101" t="s">
        <v>19</v>
      </c>
      <c r="E675" s="101" t="s">
        <v>19</v>
      </c>
      <c r="F675" s="101" t="s">
        <v>525</v>
      </c>
      <c r="G675" s="101" t="s">
        <v>107</v>
      </c>
      <c r="H675" s="155">
        <f>I675+J675+K675+L675</f>
        <v>0</v>
      </c>
      <c r="I675" s="156">
        <v>0</v>
      </c>
      <c r="J675" s="156">
        <v>0</v>
      </c>
      <c r="K675" s="156">
        <v>0</v>
      </c>
      <c r="L675" s="156">
        <v>0</v>
      </c>
    </row>
    <row r="676" spans="1:13" s="137" customFormat="1" ht="63.75">
      <c r="A676" s="134"/>
      <c r="B676" s="191" t="s">
        <v>352</v>
      </c>
      <c r="C676" s="257"/>
      <c r="D676" s="101" t="s">
        <v>19</v>
      </c>
      <c r="E676" s="101" t="s">
        <v>19</v>
      </c>
      <c r="F676" s="101" t="s">
        <v>353</v>
      </c>
      <c r="G676" s="101"/>
      <c r="H676" s="155">
        <f t="shared" si="151"/>
        <v>0</v>
      </c>
      <c r="I676" s="156">
        <f>I677+I692</f>
        <v>0</v>
      </c>
      <c r="J676" s="156">
        <f>J677+J692</f>
        <v>0</v>
      </c>
      <c r="K676" s="156">
        <f>K677+K692</f>
        <v>0</v>
      </c>
      <c r="L676" s="156">
        <f>L677+L692</f>
        <v>0</v>
      </c>
    </row>
    <row r="677" spans="1:13" ht="63.75">
      <c r="A677" s="134"/>
      <c r="B677" s="191" t="s">
        <v>354</v>
      </c>
      <c r="C677" s="257"/>
      <c r="D677" s="101" t="s">
        <v>19</v>
      </c>
      <c r="E677" s="101" t="s">
        <v>19</v>
      </c>
      <c r="F677" s="101" t="s">
        <v>355</v>
      </c>
      <c r="G677" s="101"/>
      <c r="H677" s="155">
        <f t="shared" si="151"/>
        <v>0</v>
      </c>
      <c r="I677" s="156">
        <f>I678</f>
        <v>0</v>
      </c>
      <c r="J677" s="156">
        <f>J678</f>
        <v>0</v>
      </c>
      <c r="K677" s="156">
        <f>K678</f>
        <v>0</v>
      </c>
      <c r="L677" s="156">
        <f>L678</f>
        <v>0</v>
      </c>
    </row>
    <row r="678" spans="1:13" s="137" customFormat="1" ht="38.25">
      <c r="A678" s="134"/>
      <c r="B678" s="191" t="s">
        <v>200</v>
      </c>
      <c r="C678" s="257"/>
      <c r="D678" s="101" t="s">
        <v>19</v>
      </c>
      <c r="E678" s="101" t="s">
        <v>19</v>
      </c>
      <c r="F678" s="101" t="s">
        <v>398</v>
      </c>
      <c r="G678" s="101"/>
      <c r="H678" s="155">
        <f t="shared" si="151"/>
        <v>0</v>
      </c>
      <c r="I678" s="156">
        <f>I679+I684+I688</f>
        <v>0</v>
      </c>
      <c r="J678" s="156">
        <f>J679+J684+J688</f>
        <v>0</v>
      </c>
      <c r="K678" s="156">
        <f>K679+K684+K688</f>
        <v>0</v>
      </c>
      <c r="L678" s="156">
        <f>L679+L684+L688</f>
        <v>0</v>
      </c>
    </row>
    <row r="679" spans="1:13" s="137" customFormat="1" ht="89.25">
      <c r="A679" s="134"/>
      <c r="B679" s="100" t="s">
        <v>55</v>
      </c>
      <c r="C679" s="257"/>
      <c r="D679" s="101" t="s">
        <v>19</v>
      </c>
      <c r="E679" s="101" t="s">
        <v>19</v>
      </c>
      <c r="F679" s="101" t="s">
        <v>398</v>
      </c>
      <c r="G679" s="101" t="s">
        <v>56</v>
      </c>
      <c r="H679" s="155">
        <f>SUM(I679:L679)</f>
        <v>0</v>
      </c>
      <c r="I679" s="156">
        <f>I680</f>
        <v>0</v>
      </c>
      <c r="J679" s="156">
        <f>J680</f>
        <v>0</v>
      </c>
      <c r="K679" s="156">
        <f>K680</f>
        <v>0</v>
      </c>
      <c r="L679" s="156">
        <f>L680</f>
        <v>0</v>
      </c>
    </row>
    <row r="680" spans="1:13" s="137" customFormat="1" ht="25.5">
      <c r="A680" s="134"/>
      <c r="B680" s="100" t="s">
        <v>67</v>
      </c>
      <c r="C680" s="257"/>
      <c r="D680" s="101" t="s">
        <v>19</v>
      </c>
      <c r="E680" s="101" t="s">
        <v>19</v>
      </c>
      <c r="F680" s="101" t="s">
        <v>398</v>
      </c>
      <c r="G680" s="101" t="s">
        <v>68</v>
      </c>
      <c r="H680" s="155">
        <f t="shared" ref="H680:H696" si="154">SUM(I680:L680)</f>
        <v>0</v>
      </c>
      <c r="I680" s="156">
        <f>I681+I682+I683</f>
        <v>0</v>
      </c>
      <c r="J680" s="156">
        <f>J681+J682</f>
        <v>0</v>
      </c>
      <c r="K680" s="156">
        <f>K681+K682</f>
        <v>0</v>
      </c>
      <c r="L680" s="156">
        <f>L681+L682</f>
        <v>0</v>
      </c>
    </row>
    <row r="681" spans="1:13" s="137" customFormat="1" ht="25.5">
      <c r="A681" s="134"/>
      <c r="B681" s="100" t="s">
        <v>255</v>
      </c>
      <c r="C681" s="257"/>
      <c r="D681" s="101" t="s">
        <v>19</v>
      </c>
      <c r="E681" s="101" t="s">
        <v>19</v>
      </c>
      <c r="F681" s="101" t="s">
        <v>398</v>
      </c>
      <c r="G681" s="101" t="s">
        <v>69</v>
      </c>
      <c r="H681" s="155">
        <f t="shared" si="154"/>
        <v>-4034.5</v>
      </c>
      <c r="I681" s="156">
        <f>-4034.5</f>
        <v>-4034.5</v>
      </c>
      <c r="J681" s="311">
        <v>0</v>
      </c>
      <c r="K681" s="311">
        <v>0</v>
      </c>
      <c r="L681" s="311">
        <v>0</v>
      </c>
    </row>
    <row r="682" spans="1:13" s="189" customFormat="1" ht="38.25" hidden="1">
      <c r="A682" s="134"/>
      <c r="B682" s="100" t="s">
        <v>89</v>
      </c>
      <c r="C682" s="257"/>
      <c r="D682" s="101" t="s">
        <v>19</v>
      </c>
      <c r="E682" s="101" t="s">
        <v>19</v>
      </c>
      <c r="F682" s="101" t="s">
        <v>398</v>
      </c>
      <c r="G682" s="101" t="s">
        <v>70</v>
      </c>
      <c r="H682" s="155">
        <f t="shared" si="154"/>
        <v>0</v>
      </c>
      <c r="I682" s="156">
        <v>0</v>
      </c>
      <c r="J682" s="311">
        <v>0</v>
      </c>
      <c r="K682" s="311">
        <v>0</v>
      </c>
      <c r="L682" s="311">
        <v>0</v>
      </c>
    </row>
    <row r="683" spans="1:13" s="136" customFormat="1" ht="76.5">
      <c r="A683" s="134"/>
      <c r="B683" s="100" t="s">
        <v>667</v>
      </c>
      <c r="C683" s="257"/>
      <c r="D683" s="101" t="s">
        <v>19</v>
      </c>
      <c r="E683" s="101" t="s">
        <v>19</v>
      </c>
      <c r="F683" s="101" t="s">
        <v>398</v>
      </c>
      <c r="G683" s="101" t="s">
        <v>668</v>
      </c>
      <c r="H683" s="155">
        <f t="shared" ref="H683" si="155">SUM(I683:L683)</f>
        <v>4034.5</v>
      </c>
      <c r="I683" s="156">
        <v>4034.5</v>
      </c>
      <c r="J683" s="311">
        <v>0</v>
      </c>
      <c r="K683" s="311">
        <v>0</v>
      </c>
      <c r="L683" s="311">
        <v>0</v>
      </c>
    </row>
    <row r="684" spans="1:13" s="137" customFormat="1" ht="38.25" hidden="1">
      <c r="A684" s="134"/>
      <c r="B684" s="100" t="s">
        <v>86</v>
      </c>
      <c r="C684" s="257"/>
      <c r="D684" s="101" t="s">
        <v>19</v>
      </c>
      <c r="E684" s="101" t="s">
        <v>19</v>
      </c>
      <c r="F684" s="101" t="s">
        <v>398</v>
      </c>
      <c r="G684" s="101" t="s">
        <v>57</v>
      </c>
      <c r="H684" s="155">
        <f t="shared" si="154"/>
        <v>0</v>
      </c>
      <c r="I684" s="156">
        <f>I685</f>
        <v>0</v>
      </c>
      <c r="J684" s="156">
        <f>J685</f>
        <v>0</v>
      </c>
      <c r="K684" s="156">
        <f>K685</f>
        <v>0</v>
      </c>
      <c r="L684" s="156">
        <f>L685</f>
        <v>0</v>
      </c>
    </row>
    <row r="685" spans="1:13" ht="38.25" hidden="1">
      <c r="A685" s="134"/>
      <c r="B685" s="100" t="s">
        <v>111</v>
      </c>
      <c r="C685" s="257"/>
      <c r="D685" s="101" t="s">
        <v>19</v>
      </c>
      <c r="E685" s="101" t="s">
        <v>19</v>
      </c>
      <c r="F685" s="101" t="s">
        <v>398</v>
      </c>
      <c r="G685" s="101" t="s">
        <v>59</v>
      </c>
      <c r="H685" s="155">
        <f t="shared" si="154"/>
        <v>0</v>
      </c>
      <c r="I685" s="156">
        <f>I687+I686</f>
        <v>0</v>
      </c>
      <c r="J685" s="156">
        <f>J687</f>
        <v>0</v>
      </c>
      <c r="K685" s="156">
        <f>K687</f>
        <v>0</v>
      </c>
      <c r="L685" s="156">
        <f>L687</f>
        <v>0</v>
      </c>
    </row>
    <row r="686" spans="1:13" s="137" customFormat="1" ht="38.25" hidden="1">
      <c r="A686" s="134"/>
      <c r="B686" s="100" t="s">
        <v>63</v>
      </c>
      <c r="C686" s="257"/>
      <c r="D686" s="101" t="s">
        <v>19</v>
      </c>
      <c r="E686" s="101" t="s">
        <v>19</v>
      </c>
      <c r="F686" s="101" t="s">
        <v>398</v>
      </c>
      <c r="G686" s="101" t="s">
        <v>62</v>
      </c>
      <c r="H686" s="155">
        <f t="shared" si="154"/>
        <v>0</v>
      </c>
      <c r="I686" s="156">
        <v>0</v>
      </c>
      <c r="J686" s="311">
        <v>0</v>
      </c>
      <c r="K686" s="311">
        <v>0</v>
      </c>
      <c r="L686" s="311">
        <v>0</v>
      </c>
    </row>
    <row r="687" spans="1:13" s="210" customFormat="1" ht="51" hidden="1">
      <c r="A687" s="134"/>
      <c r="B687" s="100" t="s">
        <v>260</v>
      </c>
      <c r="C687" s="257"/>
      <c r="D687" s="101" t="s">
        <v>19</v>
      </c>
      <c r="E687" s="101" t="s">
        <v>19</v>
      </c>
      <c r="F687" s="101" t="s">
        <v>398</v>
      </c>
      <c r="G687" s="101" t="s">
        <v>61</v>
      </c>
      <c r="H687" s="155">
        <f t="shared" si="154"/>
        <v>0</v>
      </c>
      <c r="I687" s="156"/>
      <c r="J687" s="311">
        <v>0</v>
      </c>
      <c r="K687" s="311">
        <v>0</v>
      </c>
      <c r="L687" s="311">
        <v>0</v>
      </c>
    </row>
    <row r="688" spans="1:13" s="210" customFormat="1" hidden="1">
      <c r="A688" s="134"/>
      <c r="B688" s="191" t="s">
        <v>71</v>
      </c>
      <c r="C688" s="257"/>
      <c r="D688" s="101" t="s">
        <v>19</v>
      </c>
      <c r="E688" s="101" t="s">
        <v>19</v>
      </c>
      <c r="F688" s="101" t="s">
        <v>398</v>
      </c>
      <c r="G688" s="101" t="s">
        <v>72</v>
      </c>
      <c r="H688" s="155">
        <f t="shared" si="154"/>
        <v>0</v>
      </c>
      <c r="I688" s="156">
        <f>I689</f>
        <v>0</v>
      </c>
      <c r="J688" s="156">
        <f>J689</f>
        <v>0</v>
      </c>
      <c r="K688" s="156">
        <f>K689</f>
        <v>0</v>
      </c>
      <c r="L688" s="156">
        <f>L689</f>
        <v>0</v>
      </c>
    </row>
    <row r="689" spans="1:13" s="219" customFormat="1" ht="25.5" hidden="1">
      <c r="A689" s="134"/>
      <c r="B689" s="191" t="s">
        <v>73</v>
      </c>
      <c r="C689" s="257"/>
      <c r="D689" s="101" t="s">
        <v>19</v>
      </c>
      <c r="E689" s="101" t="s">
        <v>19</v>
      </c>
      <c r="F689" s="101" t="s">
        <v>398</v>
      </c>
      <c r="G689" s="101" t="s">
        <v>74</v>
      </c>
      <c r="H689" s="155">
        <f t="shared" si="154"/>
        <v>0</v>
      </c>
      <c r="I689" s="156">
        <f>I690+I691</f>
        <v>0</v>
      </c>
      <c r="J689" s="156">
        <f>J690+J691</f>
        <v>0</v>
      </c>
      <c r="K689" s="156">
        <f>K690+K691</f>
        <v>0</v>
      </c>
      <c r="L689" s="156">
        <f>L690+L691</f>
        <v>0</v>
      </c>
    </row>
    <row r="690" spans="1:13" s="210" customFormat="1" ht="25.5" hidden="1">
      <c r="A690" s="134"/>
      <c r="B690" s="191" t="s">
        <v>294</v>
      </c>
      <c r="C690" s="257"/>
      <c r="D690" s="101" t="s">
        <v>19</v>
      </c>
      <c r="E690" s="101" t="s">
        <v>19</v>
      </c>
      <c r="F690" s="101" t="s">
        <v>398</v>
      </c>
      <c r="G690" s="101" t="s">
        <v>295</v>
      </c>
      <c r="H690" s="155">
        <f t="shared" si="154"/>
        <v>0</v>
      </c>
      <c r="I690" s="156">
        <v>0</v>
      </c>
      <c r="J690" s="156"/>
      <c r="K690" s="156"/>
      <c r="L690" s="156"/>
    </row>
    <row r="691" spans="1:13" s="210" customFormat="1" hidden="1">
      <c r="A691" s="134"/>
      <c r="B691" s="191" t="s">
        <v>261</v>
      </c>
      <c r="C691" s="257"/>
      <c r="D691" s="101" t="s">
        <v>19</v>
      </c>
      <c r="E691" s="101" t="s">
        <v>19</v>
      </c>
      <c r="F691" s="101" t="s">
        <v>398</v>
      </c>
      <c r="G691" s="101" t="s">
        <v>76</v>
      </c>
      <c r="H691" s="155">
        <f t="shared" si="154"/>
        <v>0</v>
      </c>
      <c r="I691" s="156">
        <v>0</v>
      </c>
      <c r="J691" s="311">
        <v>0</v>
      </c>
      <c r="K691" s="311">
        <v>0</v>
      </c>
      <c r="L691" s="311">
        <v>0</v>
      </c>
    </row>
    <row r="692" spans="1:13" s="137" customFormat="1" ht="51" hidden="1">
      <c r="A692" s="134"/>
      <c r="B692" s="191" t="s">
        <v>399</v>
      </c>
      <c r="C692" s="257"/>
      <c r="D692" s="101" t="s">
        <v>19</v>
      </c>
      <c r="E692" s="101" t="s">
        <v>19</v>
      </c>
      <c r="F692" s="101" t="s">
        <v>400</v>
      </c>
      <c r="G692" s="101"/>
      <c r="H692" s="155">
        <f t="shared" si="154"/>
        <v>0</v>
      </c>
      <c r="I692" s="156">
        <f>I693</f>
        <v>0</v>
      </c>
      <c r="J692" s="156">
        <f t="shared" ref="J692:L693" si="156">J693</f>
        <v>0</v>
      </c>
      <c r="K692" s="156">
        <f t="shared" si="156"/>
        <v>0</v>
      </c>
      <c r="L692" s="156">
        <f t="shared" si="156"/>
        <v>0</v>
      </c>
    </row>
    <row r="693" spans="1:13" s="137" customFormat="1" ht="25.5" hidden="1">
      <c r="A693" s="134"/>
      <c r="B693" s="100" t="s">
        <v>539</v>
      </c>
      <c r="C693" s="257"/>
      <c r="D693" s="101" t="s">
        <v>19</v>
      </c>
      <c r="E693" s="101" t="s">
        <v>19</v>
      </c>
      <c r="F693" s="101" t="s">
        <v>568</v>
      </c>
      <c r="G693" s="101"/>
      <c r="H693" s="155">
        <f t="shared" si="154"/>
        <v>0</v>
      </c>
      <c r="I693" s="156">
        <f>I694</f>
        <v>0</v>
      </c>
      <c r="J693" s="156">
        <f t="shared" si="156"/>
        <v>0</v>
      </c>
      <c r="K693" s="156">
        <f t="shared" si="156"/>
        <v>0</v>
      </c>
      <c r="L693" s="156">
        <f t="shared" si="156"/>
        <v>0</v>
      </c>
    </row>
    <row r="694" spans="1:13" s="137" customFormat="1" ht="38.25" hidden="1">
      <c r="A694" s="134"/>
      <c r="B694" s="100" t="s">
        <v>86</v>
      </c>
      <c r="C694" s="257"/>
      <c r="D694" s="101" t="s">
        <v>19</v>
      </c>
      <c r="E694" s="101" t="s">
        <v>19</v>
      </c>
      <c r="F694" s="101" t="s">
        <v>568</v>
      </c>
      <c r="G694" s="101" t="s">
        <v>57</v>
      </c>
      <c r="H694" s="155">
        <f t="shared" si="154"/>
        <v>0</v>
      </c>
      <c r="I694" s="156">
        <f>I695</f>
        <v>0</v>
      </c>
      <c r="J694" s="156">
        <f t="shared" ref="J694:L695" si="157">J695</f>
        <v>0</v>
      </c>
      <c r="K694" s="156">
        <f t="shared" si="157"/>
        <v>0</v>
      </c>
      <c r="L694" s="156">
        <f t="shared" si="157"/>
        <v>0</v>
      </c>
    </row>
    <row r="695" spans="1:13" s="137" customFormat="1" ht="38.25" hidden="1">
      <c r="A695" s="134"/>
      <c r="B695" s="100" t="s">
        <v>111</v>
      </c>
      <c r="C695" s="257"/>
      <c r="D695" s="101" t="s">
        <v>19</v>
      </c>
      <c r="E695" s="101" t="s">
        <v>19</v>
      </c>
      <c r="F695" s="101" t="s">
        <v>568</v>
      </c>
      <c r="G695" s="101" t="s">
        <v>59</v>
      </c>
      <c r="H695" s="155">
        <f t="shared" si="154"/>
        <v>0</v>
      </c>
      <c r="I695" s="156">
        <f>I696</f>
        <v>0</v>
      </c>
      <c r="J695" s="156">
        <f t="shared" si="157"/>
        <v>0</v>
      </c>
      <c r="K695" s="156">
        <f t="shared" si="157"/>
        <v>0</v>
      </c>
      <c r="L695" s="156">
        <f t="shared" si="157"/>
        <v>0</v>
      </c>
      <c r="M695" s="217"/>
    </row>
    <row r="696" spans="1:13" s="137" customFormat="1" ht="51" hidden="1">
      <c r="A696" s="134"/>
      <c r="B696" s="100" t="s">
        <v>260</v>
      </c>
      <c r="C696" s="257"/>
      <c r="D696" s="101" t="s">
        <v>19</v>
      </c>
      <c r="E696" s="101" t="s">
        <v>19</v>
      </c>
      <c r="F696" s="101" t="s">
        <v>568</v>
      </c>
      <c r="G696" s="101" t="s">
        <v>61</v>
      </c>
      <c r="H696" s="155">
        <f t="shared" si="154"/>
        <v>0</v>
      </c>
      <c r="I696" s="156">
        <v>0</v>
      </c>
      <c r="J696" s="311">
        <v>0</v>
      </c>
      <c r="K696" s="311">
        <v>0</v>
      </c>
      <c r="L696" s="311">
        <v>0</v>
      </c>
      <c r="M696" s="217"/>
    </row>
    <row r="697" spans="1:13" s="137" customFormat="1">
      <c r="A697" s="249"/>
      <c r="B697" s="188" t="s">
        <v>401</v>
      </c>
      <c r="C697" s="188"/>
      <c r="D697" s="250" t="s">
        <v>114</v>
      </c>
      <c r="E697" s="250" t="s">
        <v>15</v>
      </c>
      <c r="F697" s="250"/>
      <c r="G697" s="250"/>
      <c r="H697" s="155">
        <f>I697+J697+K697+L697</f>
        <v>2464.7000000000003</v>
      </c>
      <c r="I697" s="326">
        <f t="shared" ref="I697:L702" si="158">I698</f>
        <v>2464.7000000000003</v>
      </c>
      <c r="J697" s="326">
        <f t="shared" si="158"/>
        <v>0</v>
      </c>
      <c r="K697" s="326">
        <f t="shared" si="158"/>
        <v>0</v>
      </c>
      <c r="L697" s="326">
        <f t="shared" si="158"/>
        <v>0</v>
      </c>
      <c r="M697" s="217"/>
    </row>
    <row r="698" spans="1:13" s="137" customFormat="1" ht="25.5">
      <c r="A698" s="249"/>
      <c r="B698" s="188" t="s">
        <v>402</v>
      </c>
      <c r="C698" s="188"/>
      <c r="D698" s="250" t="s">
        <v>114</v>
      </c>
      <c r="E698" s="250" t="s">
        <v>19</v>
      </c>
      <c r="F698" s="250"/>
      <c r="G698" s="250"/>
      <c r="H698" s="155">
        <f>I698+J698+K698+L698</f>
        <v>2464.7000000000003</v>
      </c>
      <c r="I698" s="326">
        <f t="shared" si="158"/>
        <v>2464.7000000000003</v>
      </c>
      <c r="J698" s="326">
        <f t="shared" si="158"/>
        <v>0</v>
      </c>
      <c r="K698" s="326">
        <f t="shared" si="158"/>
        <v>0</v>
      </c>
      <c r="L698" s="326">
        <f t="shared" si="158"/>
        <v>0</v>
      </c>
      <c r="M698" s="217"/>
    </row>
    <row r="699" spans="1:13" s="136" customFormat="1" ht="54.75" customHeight="1">
      <c r="A699" s="134"/>
      <c r="B699" s="100" t="s">
        <v>403</v>
      </c>
      <c r="C699" s="257"/>
      <c r="D699" s="101" t="s">
        <v>114</v>
      </c>
      <c r="E699" s="101" t="s">
        <v>19</v>
      </c>
      <c r="F699" s="101" t="s">
        <v>404</v>
      </c>
      <c r="G699" s="101"/>
      <c r="H699" s="155">
        <f>SUM(I699:L699)</f>
        <v>2464.7000000000003</v>
      </c>
      <c r="I699" s="156">
        <f t="shared" si="158"/>
        <v>2464.7000000000003</v>
      </c>
      <c r="J699" s="156">
        <f t="shared" si="158"/>
        <v>0</v>
      </c>
      <c r="K699" s="156">
        <f t="shared" si="158"/>
        <v>0</v>
      </c>
      <c r="L699" s="156">
        <f t="shared" si="158"/>
        <v>0</v>
      </c>
    </row>
    <row r="700" spans="1:13" s="136" customFormat="1" ht="22.5" customHeight="1">
      <c r="A700" s="134"/>
      <c r="B700" s="100" t="s">
        <v>539</v>
      </c>
      <c r="C700" s="257"/>
      <c r="D700" s="101" t="s">
        <v>114</v>
      </c>
      <c r="E700" s="101" t="s">
        <v>19</v>
      </c>
      <c r="F700" s="101" t="s">
        <v>405</v>
      </c>
      <c r="G700" s="101"/>
      <c r="H700" s="155">
        <f>SUM(I700:L700)</f>
        <v>2464.7000000000003</v>
      </c>
      <c r="I700" s="156">
        <f>I701+I704</f>
        <v>2464.7000000000003</v>
      </c>
      <c r="J700" s="156">
        <f>J701+J704</f>
        <v>0</v>
      </c>
      <c r="K700" s="156">
        <f>K701+K704</f>
        <v>0</v>
      </c>
      <c r="L700" s="156">
        <f>L701+L704</f>
        <v>0</v>
      </c>
    </row>
    <row r="701" spans="1:13" s="136" customFormat="1" ht="38.25">
      <c r="A701" s="134"/>
      <c r="B701" s="100" t="s">
        <v>86</v>
      </c>
      <c r="C701" s="257"/>
      <c r="D701" s="101" t="s">
        <v>114</v>
      </c>
      <c r="E701" s="101" t="s">
        <v>19</v>
      </c>
      <c r="F701" s="101" t="s">
        <v>405</v>
      </c>
      <c r="G701" s="101" t="s">
        <v>57</v>
      </c>
      <c r="H701" s="155">
        <f>SUM(I701:L701)</f>
        <v>2446.2000000000003</v>
      </c>
      <c r="I701" s="156">
        <f t="shared" si="158"/>
        <v>2446.2000000000003</v>
      </c>
      <c r="J701" s="156">
        <f>J702</f>
        <v>0</v>
      </c>
      <c r="K701" s="156">
        <f>K702</f>
        <v>0</v>
      </c>
      <c r="L701" s="156">
        <f>L702</f>
        <v>0</v>
      </c>
    </row>
    <row r="702" spans="1:13" s="137" customFormat="1" ht="38.25">
      <c r="A702" s="134"/>
      <c r="B702" s="100" t="s">
        <v>111</v>
      </c>
      <c r="C702" s="257"/>
      <c r="D702" s="101" t="s">
        <v>114</v>
      </c>
      <c r="E702" s="101" t="s">
        <v>19</v>
      </c>
      <c r="F702" s="101" t="s">
        <v>405</v>
      </c>
      <c r="G702" s="101" t="s">
        <v>59</v>
      </c>
      <c r="H702" s="155">
        <f>SUM(I702:L702)</f>
        <v>2446.2000000000003</v>
      </c>
      <c r="I702" s="156">
        <f t="shared" si="158"/>
        <v>2446.2000000000003</v>
      </c>
      <c r="J702" s="156">
        <f t="shared" si="158"/>
        <v>0</v>
      </c>
      <c r="K702" s="156">
        <f t="shared" si="158"/>
        <v>0</v>
      </c>
      <c r="L702" s="156">
        <f t="shared" si="158"/>
        <v>0</v>
      </c>
      <c r="M702" s="217"/>
    </row>
    <row r="703" spans="1:13" s="136" customFormat="1" ht="54.75" customHeight="1">
      <c r="A703" s="134"/>
      <c r="B703" s="100" t="s">
        <v>260</v>
      </c>
      <c r="C703" s="257"/>
      <c r="D703" s="101" t="s">
        <v>114</v>
      </c>
      <c r="E703" s="101" t="s">
        <v>19</v>
      </c>
      <c r="F703" s="101" t="s">
        <v>405</v>
      </c>
      <c r="G703" s="101" t="s">
        <v>61</v>
      </c>
      <c r="H703" s="155">
        <f>SUM(I703:L703)</f>
        <v>2446.2000000000003</v>
      </c>
      <c r="I703" s="156">
        <f>-33+482.8+1996.4</f>
        <v>2446.2000000000003</v>
      </c>
      <c r="J703" s="311">
        <v>0</v>
      </c>
      <c r="K703" s="311">
        <v>0</v>
      </c>
      <c r="L703" s="311">
        <v>0</v>
      </c>
    </row>
    <row r="704" spans="1:13" s="136" customFormat="1" ht="22.5" customHeight="1">
      <c r="A704" s="134"/>
      <c r="B704" s="100" t="s">
        <v>88</v>
      </c>
      <c r="C704" s="262"/>
      <c r="D704" s="101" t="s">
        <v>114</v>
      </c>
      <c r="E704" s="101" t="s">
        <v>19</v>
      </c>
      <c r="F704" s="101" t="s">
        <v>405</v>
      </c>
      <c r="G704" s="101" t="s">
        <v>49</v>
      </c>
      <c r="H704" s="155">
        <f>I704+J704+K704+L704</f>
        <v>18.5</v>
      </c>
      <c r="I704" s="156">
        <f>I705+I707</f>
        <v>18.5</v>
      </c>
      <c r="J704" s="156">
        <f>J705+J707</f>
        <v>0</v>
      </c>
      <c r="K704" s="156">
        <f>K705+K707</f>
        <v>0</v>
      </c>
      <c r="L704" s="156">
        <f>L705+L707</f>
        <v>0</v>
      </c>
    </row>
    <row r="705" spans="1:13" s="136" customFormat="1">
      <c r="A705" s="134"/>
      <c r="B705" s="100" t="s">
        <v>51</v>
      </c>
      <c r="C705" s="262"/>
      <c r="D705" s="101" t="s">
        <v>114</v>
      </c>
      <c r="E705" s="101" t="s">
        <v>19</v>
      </c>
      <c r="F705" s="101" t="s">
        <v>405</v>
      </c>
      <c r="G705" s="101" t="s">
        <v>50</v>
      </c>
      <c r="H705" s="155">
        <f>I705+J705+K705+L705</f>
        <v>3.5</v>
      </c>
      <c r="I705" s="156">
        <f>I706</f>
        <v>3.5</v>
      </c>
      <c r="J705" s="156">
        <f>J706</f>
        <v>0</v>
      </c>
      <c r="K705" s="156">
        <f>K706</f>
        <v>0</v>
      </c>
      <c r="L705" s="156">
        <f>L706</f>
        <v>0</v>
      </c>
    </row>
    <row r="706" spans="1:13" s="137" customFormat="1" ht="25.5">
      <c r="A706" s="134"/>
      <c r="B706" s="100" t="s">
        <v>54</v>
      </c>
      <c r="C706" s="262"/>
      <c r="D706" s="101" t="s">
        <v>114</v>
      </c>
      <c r="E706" s="101" t="s">
        <v>19</v>
      </c>
      <c r="F706" s="101" t="s">
        <v>405</v>
      </c>
      <c r="G706" s="101" t="s">
        <v>48</v>
      </c>
      <c r="H706" s="155">
        <f>I706+J706+K706+L706</f>
        <v>3.5</v>
      </c>
      <c r="I706" s="156">
        <v>3.5</v>
      </c>
      <c r="J706" s="311">
        <v>0</v>
      </c>
      <c r="K706" s="311">
        <v>0</v>
      </c>
      <c r="L706" s="311">
        <v>0</v>
      </c>
      <c r="M706" s="217"/>
    </row>
    <row r="707" spans="1:13" s="136" customFormat="1">
      <c r="A707" s="134"/>
      <c r="B707" s="100" t="s">
        <v>66</v>
      </c>
      <c r="C707" s="262"/>
      <c r="D707" s="101" t="s">
        <v>114</v>
      </c>
      <c r="E707" s="101" t="s">
        <v>19</v>
      </c>
      <c r="F707" s="101" t="s">
        <v>405</v>
      </c>
      <c r="G707" s="101" t="s">
        <v>64</v>
      </c>
      <c r="H707" s="155">
        <f>SUM(I707:L707)</f>
        <v>15</v>
      </c>
      <c r="I707" s="156">
        <f>I708</f>
        <v>15</v>
      </c>
      <c r="J707" s="156">
        <f>J708</f>
        <v>0</v>
      </c>
      <c r="K707" s="156">
        <f>K708</f>
        <v>0</v>
      </c>
      <c r="L707" s="156">
        <f>L708</f>
        <v>0</v>
      </c>
    </row>
    <row r="708" spans="1:13" s="136" customFormat="1" ht="32.25" customHeight="1">
      <c r="A708" s="134"/>
      <c r="B708" s="100" t="s">
        <v>84</v>
      </c>
      <c r="C708" s="262"/>
      <c r="D708" s="101" t="s">
        <v>114</v>
      </c>
      <c r="E708" s="101" t="s">
        <v>19</v>
      </c>
      <c r="F708" s="101" t="s">
        <v>405</v>
      </c>
      <c r="G708" s="101" t="s">
        <v>82</v>
      </c>
      <c r="H708" s="155">
        <f>SUM(I708:L708)</f>
        <v>15</v>
      </c>
      <c r="I708" s="156">
        <v>15</v>
      </c>
      <c r="J708" s="156">
        <v>0</v>
      </c>
      <c r="K708" s="156">
        <v>0</v>
      </c>
      <c r="L708" s="156">
        <v>0</v>
      </c>
    </row>
    <row r="709" spans="1:13" s="136" customFormat="1">
      <c r="A709" s="249"/>
      <c r="B709" s="188" t="s">
        <v>29</v>
      </c>
      <c r="C709" s="188"/>
      <c r="D709" s="250" t="s">
        <v>20</v>
      </c>
      <c r="E709" s="250" t="s">
        <v>15</v>
      </c>
      <c r="F709" s="250"/>
      <c r="G709" s="250"/>
      <c r="H709" s="155">
        <f t="shared" ref="H709:H717" si="159">I709+J709+K709+L709</f>
        <v>10243.200000000001</v>
      </c>
      <c r="I709" s="326">
        <f>I710+I717+I785</f>
        <v>8600</v>
      </c>
      <c r="J709" s="326">
        <f>J717+J785</f>
        <v>0</v>
      </c>
      <c r="K709" s="326">
        <f>K717+K785</f>
        <v>1643.2</v>
      </c>
      <c r="L709" s="326">
        <f>L717+L785</f>
        <v>0</v>
      </c>
    </row>
    <row r="710" spans="1:13" s="219" customFormat="1">
      <c r="A710" s="187"/>
      <c r="B710" s="188" t="s">
        <v>160</v>
      </c>
      <c r="C710" s="188"/>
      <c r="D710" s="124" t="s">
        <v>20</v>
      </c>
      <c r="E710" s="124" t="s">
        <v>14</v>
      </c>
      <c r="F710" s="124"/>
      <c r="G710" s="124"/>
      <c r="H710" s="155">
        <f t="shared" si="159"/>
        <v>7613.9</v>
      </c>
      <c r="I710" s="155">
        <f>I711</f>
        <v>7613.9</v>
      </c>
      <c r="J710" s="155">
        <f>J711</f>
        <v>0</v>
      </c>
      <c r="K710" s="155">
        <f>K711</f>
        <v>0</v>
      </c>
      <c r="L710" s="155">
        <f>L711</f>
        <v>0</v>
      </c>
    </row>
    <row r="711" spans="1:13" s="136" customFormat="1" ht="45.75" customHeight="1">
      <c r="A711" s="187"/>
      <c r="B711" s="100" t="s">
        <v>161</v>
      </c>
      <c r="C711" s="188"/>
      <c r="D711" s="101" t="s">
        <v>20</v>
      </c>
      <c r="E711" s="101" t="s">
        <v>14</v>
      </c>
      <c r="F711" s="101" t="s">
        <v>301</v>
      </c>
      <c r="G711" s="124"/>
      <c r="H711" s="155">
        <f t="shared" si="159"/>
        <v>7613.9</v>
      </c>
      <c r="I711" s="156">
        <f>I712+I741</f>
        <v>7613.9</v>
      </c>
      <c r="J711" s="156">
        <f>J712+J741</f>
        <v>0</v>
      </c>
      <c r="K711" s="156">
        <f>K712+K741</f>
        <v>0</v>
      </c>
      <c r="L711" s="156">
        <f>L712+L741</f>
        <v>0</v>
      </c>
    </row>
    <row r="712" spans="1:13" s="136" customFormat="1" ht="38.25">
      <c r="A712" s="134"/>
      <c r="B712" s="100" t="s">
        <v>316</v>
      </c>
      <c r="C712" s="100"/>
      <c r="D712" s="101" t="s">
        <v>20</v>
      </c>
      <c r="E712" s="101" t="s">
        <v>14</v>
      </c>
      <c r="F712" s="101" t="s">
        <v>317</v>
      </c>
      <c r="G712" s="101"/>
      <c r="H712" s="155">
        <f t="shared" si="159"/>
        <v>7613.9</v>
      </c>
      <c r="I712" s="156">
        <f>I713</f>
        <v>7613.9</v>
      </c>
      <c r="J712" s="156">
        <f t="shared" ref="J712:L714" si="160">J713</f>
        <v>0</v>
      </c>
      <c r="K712" s="156">
        <f t="shared" si="160"/>
        <v>0</v>
      </c>
      <c r="L712" s="156">
        <f t="shared" si="160"/>
        <v>0</v>
      </c>
    </row>
    <row r="713" spans="1:13" s="137" customFormat="1" ht="25.5">
      <c r="A713" s="134"/>
      <c r="B713" s="100" t="s">
        <v>539</v>
      </c>
      <c r="C713" s="100"/>
      <c r="D713" s="101" t="s">
        <v>20</v>
      </c>
      <c r="E713" s="101" t="s">
        <v>14</v>
      </c>
      <c r="F713" s="101" t="s">
        <v>544</v>
      </c>
      <c r="G713" s="101"/>
      <c r="H713" s="155">
        <f>SUM(I713:L713)</f>
        <v>7613.9</v>
      </c>
      <c r="I713" s="156">
        <f>I714</f>
        <v>7613.9</v>
      </c>
      <c r="J713" s="156">
        <f t="shared" si="160"/>
        <v>0</v>
      </c>
      <c r="K713" s="156">
        <f t="shared" si="160"/>
        <v>0</v>
      </c>
      <c r="L713" s="156">
        <f t="shared" si="160"/>
        <v>0</v>
      </c>
      <c r="M713" s="217"/>
    </row>
    <row r="714" spans="1:13" s="210" customFormat="1" ht="38.25">
      <c r="A714" s="134"/>
      <c r="B714" s="100" t="s">
        <v>86</v>
      </c>
      <c r="C714" s="100"/>
      <c r="D714" s="101" t="s">
        <v>20</v>
      </c>
      <c r="E714" s="101" t="s">
        <v>14</v>
      </c>
      <c r="F714" s="101" t="s">
        <v>544</v>
      </c>
      <c r="G714" s="101" t="s">
        <v>57</v>
      </c>
      <c r="H714" s="155">
        <f>I714+J714+K714+L714</f>
        <v>7613.9</v>
      </c>
      <c r="I714" s="156">
        <f>I715</f>
        <v>7613.9</v>
      </c>
      <c r="J714" s="156">
        <f t="shared" si="160"/>
        <v>0</v>
      </c>
      <c r="K714" s="156">
        <f t="shared" si="160"/>
        <v>0</v>
      </c>
      <c r="L714" s="156">
        <f t="shared" si="160"/>
        <v>0</v>
      </c>
    </row>
    <row r="715" spans="1:13" s="210" customFormat="1" ht="38.25">
      <c r="A715" s="134"/>
      <c r="B715" s="100" t="s">
        <v>111</v>
      </c>
      <c r="C715" s="100"/>
      <c r="D715" s="101" t="s">
        <v>20</v>
      </c>
      <c r="E715" s="101" t="s">
        <v>14</v>
      </c>
      <c r="F715" s="101" t="s">
        <v>544</v>
      </c>
      <c r="G715" s="101" t="s">
        <v>59</v>
      </c>
      <c r="H715" s="155">
        <f>I715+J715+K715+L715</f>
        <v>7613.9</v>
      </c>
      <c r="I715" s="156">
        <f>I716</f>
        <v>7613.9</v>
      </c>
      <c r="J715" s="156">
        <f>J716</f>
        <v>0</v>
      </c>
      <c r="K715" s="156">
        <f>K716</f>
        <v>0</v>
      </c>
      <c r="L715" s="156">
        <f>L716</f>
        <v>0</v>
      </c>
    </row>
    <row r="716" spans="1:13" s="219" customFormat="1" ht="51">
      <c r="A716" s="134"/>
      <c r="B716" s="100" t="s">
        <v>260</v>
      </c>
      <c r="C716" s="100"/>
      <c r="D716" s="101" t="s">
        <v>20</v>
      </c>
      <c r="E716" s="101" t="s">
        <v>14</v>
      </c>
      <c r="F716" s="101" t="s">
        <v>544</v>
      </c>
      <c r="G716" s="101" t="s">
        <v>61</v>
      </c>
      <c r="H716" s="155">
        <f>I716+J716+K716+L716</f>
        <v>7613.9</v>
      </c>
      <c r="I716" s="156">
        <f>463.9+7900-750</f>
        <v>7613.9</v>
      </c>
      <c r="J716" s="156">
        <v>0</v>
      </c>
      <c r="K716" s="156">
        <v>0</v>
      </c>
      <c r="L716" s="156">
        <v>0</v>
      </c>
    </row>
    <row r="717" spans="1:13" s="136" customFormat="1">
      <c r="A717" s="249"/>
      <c r="B717" s="257" t="s">
        <v>30</v>
      </c>
      <c r="C717" s="188"/>
      <c r="D717" s="250" t="s">
        <v>20</v>
      </c>
      <c r="E717" s="250" t="s">
        <v>16</v>
      </c>
      <c r="F717" s="250"/>
      <c r="G717" s="250"/>
      <c r="H717" s="155">
        <f t="shared" si="159"/>
        <v>711.1</v>
      </c>
      <c r="I717" s="326">
        <f>I718+I724+I767+I784</f>
        <v>711.1</v>
      </c>
      <c r="J717" s="326">
        <f>J718+J724+J767+J784</f>
        <v>0</v>
      </c>
      <c r="K717" s="326">
        <f>K718+K724+K767+K784</f>
        <v>0</v>
      </c>
      <c r="L717" s="326">
        <f>L718+L724+L767+L784</f>
        <v>0</v>
      </c>
    </row>
    <row r="718" spans="1:13" s="229" customFormat="1" ht="38.25">
      <c r="A718" s="187"/>
      <c r="B718" s="100" t="s">
        <v>161</v>
      </c>
      <c r="C718" s="188"/>
      <c r="D718" s="101" t="s">
        <v>20</v>
      </c>
      <c r="E718" s="101" t="s">
        <v>16</v>
      </c>
      <c r="F718" s="101" t="s">
        <v>301</v>
      </c>
      <c r="G718" s="124"/>
      <c r="H718" s="155">
        <f>I718+J718+K718+L718</f>
        <v>-150</v>
      </c>
      <c r="I718" s="156">
        <f>I719+I749</f>
        <v>-150</v>
      </c>
      <c r="J718" s="156">
        <f>J719+J749</f>
        <v>0</v>
      </c>
      <c r="K718" s="156">
        <f>K719+K749</f>
        <v>0</v>
      </c>
      <c r="L718" s="156">
        <f>L719+L749</f>
        <v>0</v>
      </c>
    </row>
    <row r="719" spans="1:13" s="229" customFormat="1" ht="38.25">
      <c r="A719" s="134"/>
      <c r="B719" s="100" t="s">
        <v>316</v>
      </c>
      <c r="C719" s="100"/>
      <c r="D719" s="101" t="s">
        <v>20</v>
      </c>
      <c r="E719" s="101" t="s">
        <v>16</v>
      </c>
      <c r="F719" s="101" t="s">
        <v>317</v>
      </c>
      <c r="G719" s="101"/>
      <c r="H719" s="155">
        <f>I719+J719+K719+L719</f>
        <v>-150</v>
      </c>
      <c r="I719" s="156">
        <f>I720</f>
        <v>-150</v>
      </c>
      <c r="J719" s="156">
        <f t="shared" ref="J719:L721" si="161">J720</f>
        <v>0</v>
      </c>
      <c r="K719" s="156">
        <f t="shared" si="161"/>
        <v>0</v>
      </c>
      <c r="L719" s="156">
        <f t="shared" si="161"/>
        <v>0</v>
      </c>
    </row>
    <row r="720" spans="1:13" s="229" customFormat="1" ht="25.5">
      <c r="A720" s="134"/>
      <c r="B720" s="100" t="s">
        <v>539</v>
      </c>
      <c r="C720" s="100"/>
      <c r="D720" s="101" t="s">
        <v>20</v>
      </c>
      <c r="E720" s="101" t="s">
        <v>16</v>
      </c>
      <c r="F720" s="101" t="s">
        <v>544</v>
      </c>
      <c r="G720" s="101"/>
      <c r="H720" s="155">
        <f>SUM(I720:L720)</f>
        <v>-150</v>
      </c>
      <c r="I720" s="156">
        <f>I721</f>
        <v>-150</v>
      </c>
      <c r="J720" s="156">
        <f t="shared" si="161"/>
        <v>0</v>
      </c>
      <c r="K720" s="156">
        <f t="shared" si="161"/>
        <v>0</v>
      </c>
      <c r="L720" s="156">
        <f t="shared" si="161"/>
        <v>0</v>
      </c>
    </row>
    <row r="721" spans="1:12" s="229" customFormat="1" ht="22.5" customHeight="1">
      <c r="A721" s="134"/>
      <c r="B721" s="100" t="s">
        <v>86</v>
      </c>
      <c r="C721" s="100"/>
      <c r="D721" s="101" t="s">
        <v>20</v>
      </c>
      <c r="E721" s="101" t="s">
        <v>16</v>
      </c>
      <c r="F721" s="101" t="s">
        <v>544</v>
      </c>
      <c r="G721" s="101" t="s">
        <v>57</v>
      </c>
      <c r="H721" s="155">
        <f>I721+J721+K721+L721</f>
        <v>-150</v>
      </c>
      <c r="I721" s="156">
        <f>I722</f>
        <v>-150</v>
      </c>
      <c r="J721" s="156">
        <f t="shared" si="161"/>
        <v>0</v>
      </c>
      <c r="K721" s="156">
        <f t="shared" si="161"/>
        <v>0</v>
      </c>
      <c r="L721" s="156">
        <f t="shared" si="161"/>
        <v>0</v>
      </c>
    </row>
    <row r="722" spans="1:12" s="229" customFormat="1" ht="38.25">
      <c r="A722" s="134"/>
      <c r="B722" s="100" t="s">
        <v>111</v>
      </c>
      <c r="C722" s="100"/>
      <c r="D722" s="101" t="s">
        <v>20</v>
      </c>
      <c r="E722" s="101" t="s">
        <v>16</v>
      </c>
      <c r="F722" s="101" t="s">
        <v>544</v>
      </c>
      <c r="G722" s="101" t="s">
        <v>59</v>
      </c>
      <c r="H722" s="155">
        <f>I722+J722+K722+L722</f>
        <v>-150</v>
      </c>
      <c r="I722" s="156">
        <f>I723</f>
        <v>-150</v>
      </c>
      <c r="J722" s="156">
        <f>J723</f>
        <v>0</v>
      </c>
      <c r="K722" s="156">
        <f>K723</f>
        <v>0</v>
      </c>
      <c r="L722" s="156">
        <f>L723</f>
        <v>0</v>
      </c>
    </row>
    <row r="723" spans="1:12" s="136" customFormat="1" ht="51">
      <c r="A723" s="134"/>
      <c r="B723" s="100" t="s">
        <v>260</v>
      </c>
      <c r="C723" s="100"/>
      <c r="D723" s="101" t="s">
        <v>20</v>
      </c>
      <c r="E723" s="101" t="s">
        <v>16</v>
      </c>
      <c r="F723" s="101" t="s">
        <v>544</v>
      </c>
      <c r="G723" s="101" t="s">
        <v>61</v>
      </c>
      <c r="H723" s="155">
        <f>I723+J723+K723+L723</f>
        <v>-150</v>
      </c>
      <c r="I723" s="156">
        <f>-150</f>
        <v>-150</v>
      </c>
      <c r="J723" s="156">
        <v>0</v>
      </c>
      <c r="K723" s="156">
        <v>0</v>
      </c>
      <c r="L723" s="156">
        <v>0</v>
      </c>
    </row>
    <row r="724" spans="1:12" s="229" customFormat="1" ht="38.25">
      <c r="A724" s="134"/>
      <c r="B724" s="100" t="s">
        <v>94</v>
      </c>
      <c r="C724" s="100"/>
      <c r="D724" s="101" t="s">
        <v>20</v>
      </c>
      <c r="E724" s="101" t="s">
        <v>16</v>
      </c>
      <c r="F724" s="101" t="s">
        <v>229</v>
      </c>
      <c r="G724" s="101"/>
      <c r="H724" s="155">
        <f>I724+J724+K724+L724</f>
        <v>861.1</v>
      </c>
      <c r="I724" s="156">
        <f>I725</f>
        <v>861.1</v>
      </c>
      <c r="J724" s="156">
        <f>J725</f>
        <v>0</v>
      </c>
      <c r="K724" s="156">
        <f>K725</f>
        <v>0</v>
      </c>
      <c r="L724" s="156">
        <f>L725</f>
        <v>0</v>
      </c>
    </row>
    <row r="725" spans="1:12" s="229" customFormat="1" ht="25.5">
      <c r="A725" s="134"/>
      <c r="B725" s="100" t="s">
        <v>230</v>
      </c>
      <c r="C725" s="100"/>
      <c r="D725" s="101" t="s">
        <v>20</v>
      </c>
      <c r="E725" s="101" t="s">
        <v>16</v>
      </c>
      <c r="F725" s="101" t="s">
        <v>231</v>
      </c>
      <c r="G725" s="101"/>
      <c r="H725" s="155">
        <f>SUM(I725:L725)</f>
        <v>861.1</v>
      </c>
      <c r="I725" s="156">
        <f>I726+I748+I757+I762</f>
        <v>861.1</v>
      </c>
      <c r="J725" s="156">
        <f>J726+J748+J757+J762</f>
        <v>0</v>
      </c>
      <c r="K725" s="156">
        <f>K726+K748+K757+K762</f>
        <v>0</v>
      </c>
      <c r="L725" s="156">
        <f>L726+L748+L757+L762</f>
        <v>0</v>
      </c>
    </row>
    <row r="726" spans="1:12" s="229" customFormat="1" ht="22.5" customHeight="1">
      <c r="A726" s="134"/>
      <c r="B726" s="100" t="s">
        <v>232</v>
      </c>
      <c r="C726" s="100"/>
      <c r="D726" s="101" t="s">
        <v>20</v>
      </c>
      <c r="E726" s="101" t="s">
        <v>16</v>
      </c>
      <c r="F726" s="101" t="s">
        <v>233</v>
      </c>
      <c r="G726" s="101"/>
      <c r="H726" s="155">
        <f>SUM(I726:L726)</f>
        <v>861.1</v>
      </c>
      <c r="I726" s="156">
        <f>I727+I734+I739+I744</f>
        <v>861.1</v>
      </c>
      <c r="J726" s="156">
        <f>J727+J734+J739+J744</f>
        <v>0</v>
      </c>
      <c r="K726" s="156">
        <f>K727+K734+K739+K744</f>
        <v>0</v>
      </c>
      <c r="L726" s="156">
        <f>L727+L734+L739+L744</f>
        <v>0</v>
      </c>
    </row>
    <row r="727" spans="1:12" s="229" customFormat="1" ht="25.5">
      <c r="A727" s="134"/>
      <c r="B727" s="100" t="s">
        <v>539</v>
      </c>
      <c r="C727" s="100"/>
      <c r="D727" s="101" t="s">
        <v>20</v>
      </c>
      <c r="E727" s="101" t="s">
        <v>16</v>
      </c>
      <c r="F727" s="101" t="s">
        <v>594</v>
      </c>
      <c r="G727" s="101"/>
      <c r="H727" s="155">
        <f>SUM(I727:L727)</f>
        <v>861.1</v>
      </c>
      <c r="I727" s="156">
        <f>I728+I731</f>
        <v>861.1</v>
      </c>
      <c r="J727" s="156">
        <f>J728+J731</f>
        <v>0</v>
      </c>
      <c r="K727" s="156">
        <f>K728+K731</f>
        <v>0</v>
      </c>
      <c r="L727" s="156">
        <f>L728+L731</f>
        <v>0</v>
      </c>
    </row>
    <row r="728" spans="1:12" s="229" customFormat="1" ht="38.25">
      <c r="A728" s="134"/>
      <c r="B728" s="100" t="s">
        <v>86</v>
      </c>
      <c r="C728" s="100"/>
      <c r="D728" s="101" t="s">
        <v>20</v>
      </c>
      <c r="E728" s="101" t="s">
        <v>16</v>
      </c>
      <c r="F728" s="101" t="s">
        <v>594</v>
      </c>
      <c r="G728" s="101" t="s">
        <v>57</v>
      </c>
      <c r="H728" s="155">
        <f t="shared" ref="H728:H733" si="162">I728+J728+K728+L728</f>
        <v>861.1</v>
      </c>
      <c r="I728" s="156">
        <f t="shared" ref="I728:L729" si="163">I729</f>
        <v>861.1</v>
      </c>
      <c r="J728" s="156">
        <f t="shared" si="163"/>
        <v>0</v>
      </c>
      <c r="K728" s="156">
        <f t="shared" si="163"/>
        <v>0</v>
      </c>
      <c r="L728" s="156">
        <f t="shared" si="163"/>
        <v>0</v>
      </c>
    </row>
    <row r="729" spans="1:12" s="229" customFormat="1" ht="38.25">
      <c r="A729" s="134"/>
      <c r="B729" s="100" t="s">
        <v>111</v>
      </c>
      <c r="C729" s="100"/>
      <c r="D729" s="101" t="s">
        <v>20</v>
      </c>
      <c r="E729" s="101" t="s">
        <v>16</v>
      </c>
      <c r="F729" s="101" t="s">
        <v>594</v>
      </c>
      <c r="G729" s="101" t="s">
        <v>59</v>
      </c>
      <c r="H729" s="155">
        <f t="shared" si="162"/>
        <v>861.1</v>
      </c>
      <c r="I729" s="156">
        <f t="shared" si="163"/>
        <v>861.1</v>
      </c>
      <c r="J729" s="156">
        <f t="shared" si="163"/>
        <v>0</v>
      </c>
      <c r="K729" s="156">
        <f t="shared" si="163"/>
        <v>0</v>
      </c>
      <c r="L729" s="156">
        <f t="shared" si="163"/>
        <v>0</v>
      </c>
    </row>
    <row r="730" spans="1:12" s="136" customFormat="1" ht="54.75" customHeight="1">
      <c r="A730" s="134"/>
      <c r="B730" s="100" t="s">
        <v>260</v>
      </c>
      <c r="C730" s="100"/>
      <c r="D730" s="101" t="s">
        <v>20</v>
      </c>
      <c r="E730" s="101" t="s">
        <v>16</v>
      </c>
      <c r="F730" s="101" t="s">
        <v>594</v>
      </c>
      <c r="G730" s="101" t="s">
        <v>61</v>
      </c>
      <c r="H730" s="155">
        <f t="shared" si="162"/>
        <v>861.1</v>
      </c>
      <c r="I730" s="156">
        <v>861.1</v>
      </c>
      <c r="J730" s="156">
        <v>0</v>
      </c>
      <c r="K730" s="156">
        <v>0</v>
      </c>
      <c r="L730" s="156">
        <v>0</v>
      </c>
    </row>
    <row r="731" spans="1:12" s="136" customFormat="1" ht="22.5" hidden="1" customHeight="1">
      <c r="A731" s="134"/>
      <c r="B731" s="100" t="s">
        <v>88</v>
      </c>
      <c r="C731" s="262"/>
      <c r="D731" s="101" t="s">
        <v>20</v>
      </c>
      <c r="E731" s="101" t="s">
        <v>16</v>
      </c>
      <c r="F731" s="101" t="s">
        <v>594</v>
      </c>
      <c r="G731" s="101" t="s">
        <v>49</v>
      </c>
      <c r="H731" s="155">
        <f t="shared" si="162"/>
        <v>0</v>
      </c>
      <c r="I731" s="156">
        <f t="shared" ref="I731:L732" si="164">I732</f>
        <v>0</v>
      </c>
      <c r="J731" s="156">
        <f t="shared" si="164"/>
        <v>0</v>
      </c>
      <c r="K731" s="156">
        <f t="shared" si="164"/>
        <v>0</v>
      </c>
      <c r="L731" s="156">
        <f t="shared" si="164"/>
        <v>0</v>
      </c>
    </row>
    <row r="732" spans="1:12" s="136" customFormat="1" hidden="1">
      <c r="A732" s="134"/>
      <c r="B732" s="100" t="s">
        <v>51</v>
      </c>
      <c r="C732" s="262"/>
      <c r="D732" s="101" t="s">
        <v>20</v>
      </c>
      <c r="E732" s="101" t="s">
        <v>16</v>
      </c>
      <c r="F732" s="101" t="s">
        <v>594</v>
      </c>
      <c r="G732" s="101" t="s">
        <v>50</v>
      </c>
      <c r="H732" s="155">
        <f t="shared" si="162"/>
        <v>0</v>
      </c>
      <c r="I732" s="156">
        <f t="shared" si="164"/>
        <v>0</v>
      </c>
      <c r="J732" s="156">
        <f t="shared" si="164"/>
        <v>0</v>
      </c>
      <c r="K732" s="156">
        <f t="shared" si="164"/>
        <v>0</v>
      </c>
      <c r="L732" s="156">
        <f t="shared" si="164"/>
        <v>0</v>
      </c>
    </row>
    <row r="733" spans="1:12" s="229" customFormat="1" ht="25.5" hidden="1">
      <c r="A733" s="134"/>
      <c r="B733" s="100" t="s">
        <v>54</v>
      </c>
      <c r="C733" s="262"/>
      <c r="D733" s="101" t="s">
        <v>20</v>
      </c>
      <c r="E733" s="101" t="s">
        <v>16</v>
      </c>
      <c r="F733" s="101" t="s">
        <v>594</v>
      </c>
      <c r="G733" s="101" t="s">
        <v>48</v>
      </c>
      <c r="H733" s="155">
        <f t="shared" si="162"/>
        <v>0</v>
      </c>
      <c r="I733" s="156"/>
      <c r="J733" s="311">
        <v>0</v>
      </c>
      <c r="K733" s="311">
        <v>0</v>
      </c>
      <c r="L733" s="311">
        <v>0</v>
      </c>
    </row>
    <row r="734" spans="1:12" s="229" customFormat="1" ht="153">
      <c r="A734" s="134"/>
      <c r="B734" s="100" t="s">
        <v>492</v>
      </c>
      <c r="C734" s="100"/>
      <c r="D734" s="101" t="s">
        <v>20</v>
      </c>
      <c r="E734" s="101" t="s">
        <v>16</v>
      </c>
      <c r="F734" s="101" t="s">
        <v>234</v>
      </c>
      <c r="G734" s="101"/>
      <c r="H734" s="155">
        <f>SUM(I734:L734)</f>
        <v>0</v>
      </c>
      <c r="I734" s="156">
        <f t="shared" ref="I734:L735" si="165">I735</f>
        <v>0</v>
      </c>
      <c r="J734" s="156">
        <f t="shared" si="165"/>
        <v>0</v>
      </c>
      <c r="K734" s="156">
        <f t="shared" si="165"/>
        <v>0</v>
      </c>
      <c r="L734" s="156">
        <f t="shared" si="165"/>
        <v>0</v>
      </c>
    </row>
    <row r="735" spans="1:12" s="136" customFormat="1" ht="79.5" customHeight="1">
      <c r="A735" s="134"/>
      <c r="B735" s="100" t="s">
        <v>88</v>
      </c>
      <c r="C735" s="262"/>
      <c r="D735" s="101" t="s">
        <v>20</v>
      </c>
      <c r="E735" s="101" t="s">
        <v>16</v>
      </c>
      <c r="F735" s="101" t="s">
        <v>234</v>
      </c>
      <c r="G735" s="101" t="s">
        <v>49</v>
      </c>
      <c r="H735" s="155">
        <f>I735+J735+K735+L735</f>
        <v>0</v>
      </c>
      <c r="I735" s="156">
        <f t="shared" si="165"/>
        <v>0</v>
      </c>
      <c r="J735" s="156">
        <f t="shared" si="165"/>
        <v>0</v>
      </c>
      <c r="K735" s="156">
        <f t="shared" si="165"/>
        <v>0</v>
      </c>
      <c r="L735" s="156">
        <f t="shared" si="165"/>
        <v>0</v>
      </c>
    </row>
    <row r="736" spans="1:12" s="136" customFormat="1" ht="22.5" customHeight="1">
      <c r="A736" s="134"/>
      <c r="B736" s="100" t="s">
        <v>51</v>
      </c>
      <c r="C736" s="262"/>
      <c r="D736" s="101" t="s">
        <v>20</v>
      </c>
      <c r="E736" s="101" t="s">
        <v>16</v>
      </c>
      <c r="F736" s="101" t="s">
        <v>234</v>
      </c>
      <c r="G736" s="101" t="s">
        <v>50</v>
      </c>
      <c r="H736" s="155">
        <f>I736+J736+K736+L736</f>
        <v>0</v>
      </c>
      <c r="I736" s="156">
        <f>I737+I738</f>
        <v>0</v>
      </c>
      <c r="J736" s="156">
        <f>J737+J738</f>
        <v>0</v>
      </c>
      <c r="K736" s="156">
        <f>K737+K738</f>
        <v>0</v>
      </c>
      <c r="L736" s="156">
        <f>L737+L738</f>
        <v>0</v>
      </c>
    </row>
    <row r="737" spans="1:13" s="136" customFormat="1" ht="76.5">
      <c r="A737" s="134"/>
      <c r="B737" s="100" t="s">
        <v>52</v>
      </c>
      <c r="C737" s="262"/>
      <c r="D737" s="101" t="s">
        <v>20</v>
      </c>
      <c r="E737" s="101" t="s">
        <v>16</v>
      </c>
      <c r="F737" s="101" t="s">
        <v>646</v>
      </c>
      <c r="G737" s="101" t="s">
        <v>53</v>
      </c>
      <c r="H737" s="155">
        <f>I737+J737+K737+L737</f>
        <v>366.5</v>
      </c>
      <c r="I737" s="156">
        <v>0</v>
      </c>
      <c r="J737" s="311">
        <v>0</v>
      </c>
      <c r="K737" s="311">
        <v>366.5</v>
      </c>
      <c r="L737" s="311">
        <v>0</v>
      </c>
    </row>
    <row r="738" spans="1:13" s="137" customFormat="1" ht="25.5">
      <c r="A738" s="134"/>
      <c r="B738" s="100" t="s">
        <v>54</v>
      </c>
      <c r="C738" s="262"/>
      <c r="D738" s="101" t="s">
        <v>20</v>
      </c>
      <c r="E738" s="101" t="s">
        <v>16</v>
      </c>
      <c r="F738" s="101" t="s">
        <v>234</v>
      </c>
      <c r="G738" s="101" t="s">
        <v>48</v>
      </c>
      <c r="H738" s="155">
        <f>I738+J738+K738+L738</f>
        <v>-366.5</v>
      </c>
      <c r="I738" s="311">
        <v>0</v>
      </c>
      <c r="J738" s="311">
        <v>0</v>
      </c>
      <c r="K738" s="311">
        <v>-366.5</v>
      </c>
      <c r="L738" s="311">
        <v>0</v>
      </c>
      <c r="M738" s="217"/>
    </row>
    <row r="739" spans="1:13" s="137" customFormat="1" ht="165.75">
      <c r="A739" s="134"/>
      <c r="B739" s="100" t="s">
        <v>493</v>
      </c>
      <c r="C739" s="100"/>
      <c r="D739" s="101" t="s">
        <v>20</v>
      </c>
      <c r="E739" s="101" t="s">
        <v>16</v>
      </c>
      <c r="F739" s="101" t="s">
        <v>235</v>
      </c>
      <c r="G739" s="101"/>
      <c r="H739" s="155">
        <f>SUM(I739:L739)</f>
        <v>0</v>
      </c>
      <c r="I739" s="156">
        <f t="shared" ref="I739:L740" si="166">I740</f>
        <v>0</v>
      </c>
      <c r="J739" s="156">
        <f t="shared" si="166"/>
        <v>0</v>
      </c>
      <c r="K739" s="156">
        <f t="shared" si="166"/>
        <v>0</v>
      </c>
      <c r="L739" s="156">
        <f t="shared" si="166"/>
        <v>0</v>
      </c>
      <c r="M739" s="217"/>
    </row>
    <row r="740" spans="1:13" s="136" customFormat="1" ht="51">
      <c r="A740" s="134"/>
      <c r="B740" s="100" t="s">
        <v>88</v>
      </c>
      <c r="C740" s="262"/>
      <c r="D740" s="101" t="s">
        <v>20</v>
      </c>
      <c r="E740" s="101" t="s">
        <v>16</v>
      </c>
      <c r="F740" s="101" t="s">
        <v>235</v>
      </c>
      <c r="G740" s="101" t="s">
        <v>49</v>
      </c>
      <c r="H740" s="155">
        <f>I740+J740+K740+L740</f>
        <v>0</v>
      </c>
      <c r="I740" s="156">
        <f t="shared" si="166"/>
        <v>0</v>
      </c>
      <c r="J740" s="156">
        <f t="shared" si="166"/>
        <v>0</v>
      </c>
      <c r="K740" s="156">
        <f t="shared" si="166"/>
        <v>0</v>
      </c>
      <c r="L740" s="156">
        <f t="shared" si="166"/>
        <v>0</v>
      </c>
    </row>
    <row r="741" spans="1:13" s="136" customFormat="1" ht="54.75" customHeight="1">
      <c r="A741" s="134"/>
      <c r="B741" s="100" t="s">
        <v>51</v>
      </c>
      <c r="C741" s="262"/>
      <c r="D741" s="101" t="s">
        <v>20</v>
      </c>
      <c r="E741" s="101" t="s">
        <v>16</v>
      </c>
      <c r="F741" s="101" t="s">
        <v>235</v>
      </c>
      <c r="G741" s="101" t="s">
        <v>50</v>
      </c>
      <c r="H741" s="155">
        <f>I741+J741+K741+L741</f>
        <v>0</v>
      </c>
      <c r="I741" s="156">
        <f>I742+I743</f>
        <v>0</v>
      </c>
      <c r="J741" s="156">
        <f>J742+J743</f>
        <v>0</v>
      </c>
      <c r="K741" s="156">
        <f>K742+K743</f>
        <v>0</v>
      </c>
      <c r="L741" s="156">
        <f>L742+L743</f>
        <v>0</v>
      </c>
    </row>
    <row r="742" spans="1:13" s="136" customFormat="1" ht="22.5" customHeight="1">
      <c r="A742" s="134"/>
      <c r="B742" s="100" t="s">
        <v>52</v>
      </c>
      <c r="C742" s="262"/>
      <c r="D742" s="101" t="s">
        <v>20</v>
      </c>
      <c r="E742" s="101" t="s">
        <v>16</v>
      </c>
      <c r="F742" s="101" t="s">
        <v>235</v>
      </c>
      <c r="G742" s="101" t="s">
        <v>53</v>
      </c>
      <c r="H742" s="155">
        <f>I742+J742+K742+L742</f>
        <v>64.7</v>
      </c>
      <c r="I742" s="156">
        <v>64.7</v>
      </c>
      <c r="J742" s="311">
        <v>0</v>
      </c>
      <c r="K742" s="311">
        <v>0</v>
      </c>
      <c r="L742" s="311">
        <v>0</v>
      </c>
    </row>
    <row r="743" spans="1:13" s="136" customFormat="1" ht="25.5">
      <c r="A743" s="134"/>
      <c r="B743" s="100" t="s">
        <v>54</v>
      </c>
      <c r="C743" s="262"/>
      <c r="D743" s="101" t="s">
        <v>20</v>
      </c>
      <c r="E743" s="101" t="s">
        <v>16</v>
      </c>
      <c r="F743" s="101" t="s">
        <v>235</v>
      </c>
      <c r="G743" s="101" t="s">
        <v>48</v>
      </c>
      <c r="H743" s="155">
        <f>I743+J743+K743+L743</f>
        <v>-64.7</v>
      </c>
      <c r="I743" s="156">
        <v>-64.7</v>
      </c>
      <c r="J743" s="311">
        <v>0</v>
      </c>
      <c r="K743" s="311">
        <v>0</v>
      </c>
      <c r="L743" s="311">
        <v>0</v>
      </c>
    </row>
    <row r="744" spans="1:13" s="136" customFormat="1" ht="63.75" hidden="1">
      <c r="A744" s="134"/>
      <c r="B744" s="100" t="s">
        <v>588</v>
      </c>
      <c r="C744" s="100"/>
      <c r="D744" s="123" t="s">
        <v>20</v>
      </c>
      <c r="E744" s="123" t="s">
        <v>16</v>
      </c>
      <c r="F744" s="123" t="s">
        <v>592</v>
      </c>
      <c r="G744" s="101"/>
      <c r="H744" s="155">
        <f>SUM(I744:L744)</f>
        <v>0</v>
      </c>
      <c r="I744" s="310">
        <f>I745</f>
        <v>0</v>
      </c>
      <c r="J744" s="310">
        <f>J745</f>
        <v>0</v>
      </c>
      <c r="K744" s="310">
        <f>K745</f>
        <v>0</v>
      </c>
      <c r="L744" s="310">
        <f>L745</f>
        <v>0</v>
      </c>
    </row>
    <row r="745" spans="1:13" s="136" customFormat="1" ht="54.75" hidden="1" customHeight="1">
      <c r="A745" s="134"/>
      <c r="B745" s="100" t="s">
        <v>224</v>
      </c>
      <c r="C745" s="100"/>
      <c r="D745" s="123" t="s">
        <v>20</v>
      </c>
      <c r="E745" s="123" t="s">
        <v>16</v>
      </c>
      <c r="F745" s="123" t="s">
        <v>592</v>
      </c>
      <c r="G745" s="101" t="s">
        <v>49</v>
      </c>
      <c r="H745" s="155">
        <f>H746</f>
        <v>0</v>
      </c>
      <c r="I745" s="156">
        <f t="shared" ref="I745:L746" si="167">I746</f>
        <v>0</v>
      </c>
      <c r="J745" s="156">
        <f t="shared" si="167"/>
        <v>0</v>
      </c>
      <c r="K745" s="156">
        <f t="shared" si="167"/>
        <v>0</v>
      </c>
      <c r="L745" s="156">
        <f t="shared" si="167"/>
        <v>0</v>
      </c>
    </row>
    <row r="746" spans="1:13" s="136" customFormat="1" ht="22.5" hidden="1" customHeight="1">
      <c r="A746" s="134"/>
      <c r="B746" s="100" t="s">
        <v>51</v>
      </c>
      <c r="C746" s="100"/>
      <c r="D746" s="123" t="s">
        <v>20</v>
      </c>
      <c r="E746" s="123" t="s">
        <v>16</v>
      </c>
      <c r="F746" s="123" t="s">
        <v>592</v>
      </c>
      <c r="G746" s="101" t="s">
        <v>50</v>
      </c>
      <c r="H746" s="155">
        <f>I746+J746+K746+L746</f>
        <v>0</v>
      </c>
      <c r="I746" s="156">
        <f t="shared" si="167"/>
        <v>0</v>
      </c>
      <c r="J746" s="156">
        <f t="shared" si="167"/>
        <v>0</v>
      </c>
      <c r="K746" s="156">
        <f t="shared" si="167"/>
        <v>0</v>
      </c>
      <c r="L746" s="156">
        <f t="shared" si="167"/>
        <v>0</v>
      </c>
    </row>
    <row r="747" spans="1:13" s="136" customFormat="1" ht="25.5" hidden="1">
      <c r="A747" s="134"/>
      <c r="B747" s="100" t="s">
        <v>54</v>
      </c>
      <c r="C747" s="100"/>
      <c r="D747" s="123" t="s">
        <v>20</v>
      </c>
      <c r="E747" s="123" t="s">
        <v>16</v>
      </c>
      <c r="F747" s="123" t="s">
        <v>592</v>
      </c>
      <c r="G747" s="101" t="s">
        <v>48</v>
      </c>
      <c r="H747" s="155">
        <f>I747+J747+K747+L747</f>
        <v>0</v>
      </c>
      <c r="I747" s="310">
        <v>0</v>
      </c>
      <c r="J747" s="310">
        <v>0</v>
      </c>
      <c r="K747" s="310">
        <v>0</v>
      </c>
      <c r="L747" s="310"/>
    </row>
    <row r="748" spans="1:13" s="219" customFormat="1" ht="57" hidden="1" customHeight="1">
      <c r="A748" s="134"/>
      <c r="B748" s="100" t="s">
        <v>236</v>
      </c>
      <c r="C748" s="262"/>
      <c r="D748" s="101" t="s">
        <v>20</v>
      </c>
      <c r="E748" s="101" t="s">
        <v>16</v>
      </c>
      <c r="F748" s="101" t="s">
        <v>237</v>
      </c>
      <c r="G748" s="101"/>
      <c r="H748" s="155">
        <f>SUM(I748:L748)</f>
        <v>0</v>
      </c>
      <c r="I748" s="156">
        <f>I749+I753</f>
        <v>0</v>
      </c>
      <c r="J748" s="156">
        <f>J749+J753</f>
        <v>0</v>
      </c>
      <c r="K748" s="156">
        <f>K749+K753</f>
        <v>0</v>
      </c>
      <c r="L748" s="156">
        <f>L749+L753</f>
        <v>0</v>
      </c>
    </row>
    <row r="749" spans="1:13" s="210" customFormat="1" ht="38.25" hidden="1">
      <c r="A749" s="187"/>
      <c r="B749" s="100" t="s">
        <v>200</v>
      </c>
      <c r="C749" s="188"/>
      <c r="D749" s="101" t="s">
        <v>20</v>
      </c>
      <c r="E749" s="101" t="s">
        <v>16</v>
      </c>
      <c r="F749" s="101" t="s">
        <v>238</v>
      </c>
      <c r="G749" s="101"/>
      <c r="H749" s="155">
        <f>I749+J749+K749+L749</f>
        <v>0</v>
      </c>
      <c r="I749" s="156">
        <f>I750</f>
        <v>0</v>
      </c>
      <c r="J749" s="156">
        <f t="shared" ref="J749:L750" si="168">J750</f>
        <v>0</v>
      </c>
      <c r="K749" s="156">
        <f t="shared" si="168"/>
        <v>0</v>
      </c>
      <c r="L749" s="156">
        <f t="shared" si="168"/>
        <v>0</v>
      </c>
    </row>
    <row r="750" spans="1:13" s="210" customFormat="1" ht="51" hidden="1">
      <c r="A750" s="134"/>
      <c r="B750" s="100" t="s">
        <v>88</v>
      </c>
      <c r="C750" s="262"/>
      <c r="D750" s="101" t="s">
        <v>20</v>
      </c>
      <c r="E750" s="101" t="s">
        <v>16</v>
      </c>
      <c r="F750" s="101" t="s">
        <v>238</v>
      </c>
      <c r="G750" s="101" t="s">
        <v>49</v>
      </c>
      <c r="H750" s="155">
        <f>I750+J750+K750+L750</f>
        <v>0</v>
      </c>
      <c r="I750" s="156">
        <f>I751</f>
        <v>0</v>
      </c>
      <c r="J750" s="156">
        <f t="shared" si="168"/>
        <v>0</v>
      </c>
      <c r="K750" s="156">
        <f t="shared" si="168"/>
        <v>0</v>
      </c>
      <c r="L750" s="156">
        <f t="shared" si="168"/>
        <v>0</v>
      </c>
    </row>
    <row r="751" spans="1:13" s="219" customFormat="1" hidden="1">
      <c r="A751" s="134"/>
      <c r="B751" s="100" t="s">
        <v>51</v>
      </c>
      <c r="C751" s="262"/>
      <c r="D751" s="101" t="s">
        <v>20</v>
      </c>
      <c r="E751" s="101" t="s">
        <v>16</v>
      </c>
      <c r="F751" s="101" t="s">
        <v>238</v>
      </c>
      <c r="G751" s="101" t="s">
        <v>50</v>
      </c>
      <c r="H751" s="155">
        <f>I751+J751+K751+L751</f>
        <v>0</v>
      </c>
      <c r="I751" s="156">
        <f>I752</f>
        <v>0</v>
      </c>
      <c r="J751" s="156">
        <f>J752</f>
        <v>0</v>
      </c>
      <c r="K751" s="156">
        <f>K752</f>
        <v>0</v>
      </c>
      <c r="L751" s="156">
        <f>L752</f>
        <v>0</v>
      </c>
    </row>
    <row r="752" spans="1:13" s="210" customFormat="1" ht="76.5" hidden="1">
      <c r="A752" s="134"/>
      <c r="B752" s="100" t="s">
        <v>52</v>
      </c>
      <c r="C752" s="262"/>
      <c r="D752" s="101" t="s">
        <v>20</v>
      </c>
      <c r="E752" s="101" t="s">
        <v>16</v>
      </c>
      <c r="F752" s="101" t="s">
        <v>238</v>
      </c>
      <c r="G752" s="101" t="s">
        <v>53</v>
      </c>
      <c r="H752" s="155">
        <f>I752+J752+K752+L752</f>
        <v>0</v>
      </c>
      <c r="I752" s="156">
        <v>0</v>
      </c>
      <c r="J752" s="311">
        <v>0</v>
      </c>
      <c r="K752" s="311">
        <v>0</v>
      </c>
      <c r="L752" s="311">
        <v>0</v>
      </c>
    </row>
    <row r="753" spans="1:12" s="210" customFormat="1" ht="318.75" hidden="1">
      <c r="A753" s="134"/>
      <c r="B753" s="61" t="s">
        <v>494</v>
      </c>
      <c r="C753" s="262"/>
      <c r="D753" s="101" t="s">
        <v>240</v>
      </c>
      <c r="E753" s="101" t="s">
        <v>16</v>
      </c>
      <c r="F753" s="101" t="s">
        <v>239</v>
      </c>
      <c r="G753" s="101"/>
      <c r="H753" s="155">
        <f>SUM(I753:L753)</f>
        <v>0</v>
      </c>
      <c r="I753" s="156">
        <f>I754</f>
        <v>0</v>
      </c>
      <c r="J753" s="156">
        <f t="shared" ref="J753:L754" si="169">J754</f>
        <v>0</v>
      </c>
      <c r="K753" s="156">
        <f t="shared" si="169"/>
        <v>0</v>
      </c>
      <c r="L753" s="156">
        <f t="shared" si="169"/>
        <v>0</v>
      </c>
    </row>
    <row r="754" spans="1:12" s="210" customFormat="1" ht="51" hidden="1">
      <c r="A754" s="134"/>
      <c r="B754" s="100" t="s">
        <v>88</v>
      </c>
      <c r="C754" s="262"/>
      <c r="D754" s="101" t="s">
        <v>20</v>
      </c>
      <c r="E754" s="101" t="s">
        <v>16</v>
      </c>
      <c r="F754" s="101" t="s">
        <v>239</v>
      </c>
      <c r="G754" s="101" t="s">
        <v>49</v>
      </c>
      <c r="H754" s="155">
        <f t="shared" ref="H754:H767" si="170">I754+J754+K754+L754</f>
        <v>0</v>
      </c>
      <c r="I754" s="156">
        <f>I755</f>
        <v>0</v>
      </c>
      <c r="J754" s="156">
        <f t="shared" si="169"/>
        <v>0</v>
      </c>
      <c r="K754" s="156">
        <f t="shared" si="169"/>
        <v>0</v>
      </c>
      <c r="L754" s="156">
        <f t="shared" si="169"/>
        <v>0</v>
      </c>
    </row>
    <row r="755" spans="1:12" s="210" customFormat="1" hidden="1">
      <c r="A755" s="134"/>
      <c r="B755" s="100" t="s">
        <v>51</v>
      </c>
      <c r="C755" s="262"/>
      <c r="D755" s="101" t="s">
        <v>20</v>
      </c>
      <c r="E755" s="101" t="s">
        <v>16</v>
      </c>
      <c r="F755" s="101" t="s">
        <v>239</v>
      </c>
      <c r="G755" s="101" t="s">
        <v>50</v>
      </c>
      <c r="H755" s="155">
        <f t="shared" si="170"/>
        <v>0</v>
      </c>
      <c r="I755" s="156">
        <f>I756</f>
        <v>0</v>
      </c>
      <c r="J755" s="156">
        <f>J756</f>
        <v>0</v>
      </c>
      <c r="K755" s="156">
        <f>K756</f>
        <v>0</v>
      </c>
      <c r="L755" s="156">
        <f>L756</f>
        <v>0</v>
      </c>
    </row>
    <row r="756" spans="1:12" s="210" customFormat="1" ht="76.5" hidden="1">
      <c r="A756" s="134"/>
      <c r="B756" s="100" t="s">
        <v>52</v>
      </c>
      <c r="C756" s="262"/>
      <c r="D756" s="101" t="s">
        <v>20</v>
      </c>
      <c r="E756" s="101" t="s">
        <v>16</v>
      </c>
      <c r="F756" s="101" t="s">
        <v>239</v>
      </c>
      <c r="G756" s="101" t="s">
        <v>53</v>
      </c>
      <c r="H756" s="155">
        <f t="shared" si="170"/>
        <v>0</v>
      </c>
      <c r="I756" s="156">
        <v>0</v>
      </c>
      <c r="J756" s="311">
        <v>0</v>
      </c>
      <c r="K756" s="311">
        <v>0</v>
      </c>
      <c r="L756" s="311">
        <v>0</v>
      </c>
    </row>
    <row r="757" spans="1:12" s="137" customFormat="1" ht="38.25" hidden="1">
      <c r="A757" s="134"/>
      <c r="B757" s="100" t="s">
        <v>406</v>
      </c>
      <c r="C757" s="262"/>
      <c r="D757" s="101" t="s">
        <v>20</v>
      </c>
      <c r="E757" s="101" t="s">
        <v>16</v>
      </c>
      <c r="F757" s="101" t="s">
        <v>407</v>
      </c>
      <c r="G757" s="101"/>
      <c r="H757" s="155">
        <f t="shared" si="170"/>
        <v>0</v>
      </c>
      <c r="I757" s="156">
        <f>I758</f>
        <v>0</v>
      </c>
      <c r="J757" s="156">
        <f t="shared" ref="J757:L759" si="171">J758</f>
        <v>0</v>
      </c>
      <c r="K757" s="156">
        <f t="shared" si="171"/>
        <v>0</v>
      </c>
      <c r="L757" s="156">
        <f t="shared" si="171"/>
        <v>0</v>
      </c>
    </row>
    <row r="758" spans="1:12" s="137" customFormat="1" ht="25.5" hidden="1">
      <c r="A758" s="134"/>
      <c r="B758" s="100" t="s">
        <v>539</v>
      </c>
      <c r="C758" s="262"/>
      <c r="D758" s="101" t="s">
        <v>20</v>
      </c>
      <c r="E758" s="101" t="s">
        <v>16</v>
      </c>
      <c r="F758" s="101" t="s">
        <v>567</v>
      </c>
      <c r="G758" s="101"/>
      <c r="H758" s="155">
        <f t="shared" si="170"/>
        <v>0</v>
      </c>
      <c r="I758" s="156">
        <f>I759</f>
        <v>0</v>
      </c>
      <c r="J758" s="156">
        <f t="shared" si="171"/>
        <v>0</v>
      </c>
      <c r="K758" s="156">
        <f t="shared" si="171"/>
        <v>0</v>
      </c>
      <c r="L758" s="156">
        <f t="shared" si="171"/>
        <v>0</v>
      </c>
    </row>
    <row r="759" spans="1:12" s="137" customFormat="1" ht="51" hidden="1">
      <c r="A759" s="134"/>
      <c r="B759" s="100" t="s">
        <v>88</v>
      </c>
      <c r="C759" s="262"/>
      <c r="D759" s="101" t="s">
        <v>20</v>
      </c>
      <c r="E759" s="101" t="s">
        <v>16</v>
      </c>
      <c r="F759" s="101" t="s">
        <v>567</v>
      </c>
      <c r="G759" s="101" t="s">
        <v>49</v>
      </c>
      <c r="H759" s="155">
        <f t="shared" si="170"/>
        <v>0</v>
      </c>
      <c r="I759" s="156">
        <f>I760</f>
        <v>0</v>
      </c>
      <c r="J759" s="156">
        <f t="shared" si="171"/>
        <v>0</v>
      </c>
      <c r="K759" s="156">
        <f t="shared" si="171"/>
        <v>0</v>
      </c>
      <c r="L759" s="156">
        <f t="shared" si="171"/>
        <v>0</v>
      </c>
    </row>
    <row r="760" spans="1:12" s="137" customFormat="1" hidden="1">
      <c r="A760" s="134"/>
      <c r="B760" s="100" t="s">
        <v>51</v>
      </c>
      <c r="C760" s="262"/>
      <c r="D760" s="101" t="s">
        <v>20</v>
      </c>
      <c r="E760" s="101" t="s">
        <v>16</v>
      </c>
      <c r="F760" s="101" t="s">
        <v>567</v>
      </c>
      <c r="G760" s="101" t="s">
        <v>50</v>
      </c>
      <c r="H760" s="155">
        <f t="shared" si="170"/>
        <v>0</v>
      </c>
      <c r="I760" s="156">
        <f>I761</f>
        <v>0</v>
      </c>
      <c r="J760" s="156">
        <f>J761</f>
        <v>0</v>
      </c>
      <c r="K760" s="156">
        <f>K761</f>
        <v>0</v>
      </c>
      <c r="L760" s="156">
        <f>L761</f>
        <v>0</v>
      </c>
    </row>
    <row r="761" spans="1:12" s="137" customFormat="1" ht="25.5" hidden="1">
      <c r="A761" s="134"/>
      <c r="B761" s="100" t="s">
        <v>54</v>
      </c>
      <c r="C761" s="262"/>
      <c r="D761" s="101" t="s">
        <v>20</v>
      </c>
      <c r="E761" s="101" t="s">
        <v>16</v>
      </c>
      <c r="F761" s="101" t="s">
        <v>567</v>
      </c>
      <c r="G761" s="101" t="s">
        <v>48</v>
      </c>
      <c r="H761" s="155">
        <f t="shared" si="170"/>
        <v>0</v>
      </c>
      <c r="I761" s="156">
        <v>0</v>
      </c>
      <c r="J761" s="311">
        <v>0</v>
      </c>
      <c r="K761" s="311">
        <v>0</v>
      </c>
      <c r="L761" s="311">
        <v>0</v>
      </c>
    </row>
    <row r="762" spans="1:12" s="137" customFormat="1" ht="51" hidden="1">
      <c r="A762" s="134"/>
      <c r="B762" s="100" t="s">
        <v>408</v>
      </c>
      <c r="C762" s="262"/>
      <c r="D762" s="101" t="s">
        <v>20</v>
      </c>
      <c r="E762" s="101" t="s">
        <v>16</v>
      </c>
      <c r="F762" s="101" t="s">
        <v>409</v>
      </c>
      <c r="G762" s="101"/>
      <c r="H762" s="155">
        <f t="shared" si="170"/>
        <v>0</v>
      </c>
      <c r="I762" s="156">
        <f>I763</f>
        <v>0</v>
      </c>
      <c r="J762" s="156">
        <f t="shared" ref="J762:L764" si="172">J763</f>
        <v>0</v>
      </c>
      <c r="K762" s="156">
        <f t="shared" si="172"/>
        <v>0</v>
      </c>
      <c r="L762" s="156">
        <f t="shared" si="172"/>
        <v>0</v>
      </c>
    </row>
    <row r="763" spans="1:12" s="137" customFormat="1" ht="25.5" hidden="1">
      <c r="A763" s="134"/>
      <c r="B763" s="100" t="s">
        <v>539</v>
      </c>
      <c r="C763" s="262"/>
      <c r="D763" s="101" t="s">
        <v>20</v>
      </c>
      <c r="E763" s="101" t="s">
        <v>16</v>
      </c>
      <c r="F763" s="101" t="s">
        <v>566</v>
      </c>
      <c r="G763" s="101"/>
      <c r="H763" s="155">
        <f t="shared" si="170"/>
        <v>0</v>
      </c>
      <c r="I763" s="156">
        <f>I764</f>
        <v>0</v>
      </c>
      <c r="J763" s="156">
        <f t="shared" si="172"/>
        <v>0</v>
      </c>
      <c r="K763" s="156">
        <f t="shared" si="172"/>
        <v>0</v>
      </c>
      <c r="L763" s="156">
        <f t="shared" si="172"/>
        <v>0</v>
      </c>
    </row>
    <row r="764" spans="1:12" s="210" customFormat="1" ht="58.5" hidden="1" customHeight="1">
      <c r="A764" s="134"/>
      <c r="B764" s="100" t="s">
        <v>88</v>
      </c>
      <c r="C764" s="262"/>
      <c r="D764" s="101" t="s">
        <v>20</v>
      </c>
      <c r="E764" s="101" t="s">
        <v>16</v>
      </c>
      <c r="F764" s="101" t="s">
        <v>566</v>
      </c>
      <c r="G764" s="101" t="s">
        <v>49</v>
      </c>
      <c r="H764" s="155">
        <f t="shared" si="170"/>
        <v>0</v>
      </c>
      <c r="I764" s="156">
        <f>I765</f>
        <v>0</v>
      </c>
      <c r="J764" s="156">
        <f t="shared" si="172"/>
        <v>0</v>
      </c>
      <c r="K764" s="156">
        <f t="shared" si="172"/>
        <v>0</v>
      </c>
      <c r="L764" s="156">
        <f t="shared" si="172"/>
        <v>0</v>
      </c>
    </row>
    <row r="765" spans="1:12" s="210" customFormat="1" ht="38.25" hidden="1" customHeight="1">
      <c r="A765" s="134"/>
      <c r="B765" s="100" t="s">
        <v>51</v>
      </c>
      <c r="C765" s="262"/>
      <c r="D765" s="101" t="s">
        <v>20</v>
      </c>
      <c r="E765" s="101" t="s">
        <v>16</v>
      </c>
      <c r="F765" s="101" t="s">
        <v>566</v>
      </c>
      <c r="G765" s="101" t="s">
        <v>50</v>
      </c>
      <c r="H765" s="155">
        <f t="shared" si="170"/>
        <v>0</v>
      </c>
      <c r="I765" s="156">
        <f>I766</f>
        <v>0</v>
      </c>
      <c r="J765" s="156">
        <f>J766</f>
        <v>0</v>
      </c>
      <c r="K765" s="156">
        <f>K766</f>
        <v>0</v>
      </c>
      <c r="L765" s="156">
        <f>L766</f>
        <v>0</v>
      </c>
    </row>
    <row r="766" spans="1:12" s="210" customFormat="1" ht="38.25" hidden="1" customHeight="1">
      <c r="A766" s="134"/>
      <c r="B766" s="100" t="s">
        <v>54</v>
      </c>
      <c r="C766" s="262"/>
      <c r="D766" s="101" t="s">
        <v>20</v>
      </c>
      <c r="E766" s="101" t="s">
        <v>16</v>
      </c>
      <c r="F766" s="101" t="s">
        <v>566</v>
      </c>
      <c r="G766" s="101" t="s">
        <v>48</v>
      </c>
      <c r="H766" s="155">
        <f t="shared" si="170"/>
        <v>0</v>
      </c>
      <c r="I766" s="156">
        <v>0</v>
      </c>
      <c r="J766" s="311">
        <v>0</v>
      </c>
      <c r="K766" s="311">
        <v>0</v>
      </c>
      <c r="L766" s="311">
        <v>0</v>
      </c>
    </row>
    <row r="767" spans="1:12" s="210" customFormat="1" ht="51" hidden="1">
      <c r="A767" s="134"/>
      <c r="B767" s="100" t="s">
        <v>516</v>
      </c>
      <c r="C767" s="100"/>
      <c r="D767" s="101" t="s">
        <v>20</v>
      </c>
      <c r="E767" s="101" t="s">
        <v>16</v>
      </c>
      <c r="F767" s="101" t="s">
        <v>221</v>
      </c>
      <c r="G767" s="101"/>
      <c r="H767" s="155">
        <f t="shared" si="170"/>
        <v>0</v>
      </c>
      <c r="I767" s="156">
        <f>I768</f>
        <v>0</v>
      </c>
      <c r="J767" s="156">
        <f>J768</f>
        <v>0</v>
      </c>
      <c r="K767" s="156">
        <f>K768</f>
        <v>0</v>
      </c>
      <c r="L767" s="156">
        <f>L768</f>
        <v>0</v>
      </c>
    </row>
    <row r="768" spans="1:12" s="210" customFormat="1" ht="38.25" hidden="1">
      <c r="A768" s="134"/>
      <c r="B768" s="100" t="s">
        <v>241</v>
      </c>
      <c r="C768" s="100"/>
      <c r="D768" s="101" t="s">
        <v>20</v>
      </c>
      <c r="E768" s="101" t="s">
        <v>16</v>
      </c>
      <c r="F768" s="101" t="s">
        <v>223</v>
      </c>
      <c r="G768" s="101"/>
      <c r="H768" s="155">
        <f>SUM(I768:L768)</f>
        <v>0</v>
      </c>
      <c r="I768" s="156">
        <f>I769+I773+I777</f>
        <v>0</v>
      </c>
      <c r="J768" s="156">
        <f>J769+J773+J777</f>
        <v>0</v>
      </c>
      <c r="K768" s="156">
        <f>K769+K773+K777</f>
        <v>0</v>
      </c>
      <c r="L768" s="156">
        <f>L769+L773+L777</f>
        <v>0</v>
      </c>
    </row>
    <row r="769" spans="1:12" s="219" customFormat="1" ht="38.25" hidden="1">
      <c r="A769" s="187"/>
      <c r="B769" s="100" t="s">
        <v>200</v>
      </c>
      <c r="C769" s="188"/>
      <c r="D769" s="101" t="s">
        <v>20</v>
      </c>
      <c r="E769" s="101" t="s">
        <v>16</v>
      </c>
      <c r="F769" s="101" t="s">
        <v>242</v>
      </c>
      <c r="G769" s="101"/>
      <c r="H769" s="155">
        <f>I769+J769+K769+L769</f>
        <v>0</v>
      </c>
      <c r="I769" s="156">
        <f>I770</f>
        <v>0</v>
      </c>
      <c r="J769" s="156">
        <f t="shared" ref="J769:L770" si="173">J770</f>
        <v>0</v>
      </c>
      <c r="K769" s="156">
        <f t="shared" si="173"/>
        <v>0</v>
      </c>
      <c r="L769" s="156">
        <f t="shared" si="173"/>
        <v>0</v>
      </c>
    </row>
    <row r="770" spans="1:12" s="219" customFormat="1" ht="57" hidden="1" customHeight="1">
      <c r="A770" s="134"/>
      <c r="B770" s="100" t="s">
        <v>88</v>
      </c>
      <c r="C770" s="262"/>
      <c r="D770" s="101" t="s">
        <v>20</v>
      </c>
      <c r="E770" s="101" t="s">
        <v>16</v>
      </c>
      <c r="F770" s="101" t="s">
        <v>242</v>
      </c>
      <c r="G770" s="101" t="s">
        <v>49</v>
      </c>
      <c r="H770" s="155">
        <f>I770+J770+K770+L770</f>
        <v>0</v>
      </c>
      <c r="I770" s="156">
        <f>I771</f>
        <v>0</v>
      </c>
      <c r="J770" s="156">
        <f t="shared" si="173"/>
        <v>0</v>
      </c>
      <c r="K770" s="156">
        <f t="shared" si="173"/>
        <v>0</v>
      </c>
      <c r="L770" s="156">
        <f t="shared" si="173"/>
        <v>0</v>
      </c>
    </row>
    <row r="771" spans="1:12" s="137" customFormat="1" hidden="1">
      <c r="A771" s="134"/>
      <c r="B771" s="100" t="s">
        <v>51</v>
      </c>
      <c r="C771" s="262"/>
      <c r="D771" s="101" t="s">
        <v>20</v>
      </c>
      <c r="E771" s="101" t="s">
        <v>16</v>
      </c>
      <c r="F771" s="101" t="s">
        <v>242</v>
      </c>
      <c r="G771" s="101" t="s">
        <v>50</v>
      </c>
      <c r="H771" s="155">
        <f>I771+J771+K771+L771</f>
        <v>0</v>
      </c>
      <c r="I771" s="156">
        <f>I772</f>
        <v>0</v>
      </c>
      <c r="J771" s="156">
        <f>J772</f>
        <v>0</v>
      </c>
      <c r="K771" s="156">
        <f>K772</f>
        <v>0</v>
      </c>
      <c r="L771" s="156">
        <f>L772</f>
        <v>0</v>
      </c>
    </row>
    <row r="772" spans="1:12" s="137" customFormat="1" ht="76.5" hidden="1">
      <c r="A772" s="134"/>
      <c r="B772" s="100" t="s">
        <v>52</v>
      </c>
      <c r="C772" s="262"/>
      <c r="D772" s="101" t="s">
        <v>20</v>
      </c>
      <c r="E772" s="101" t="s">
        <v>16</v>
      </c>
      <c r="F772" s="101" t="s">
        <v>242</v>
      </c>
      <c r="G772" s="101" t="s">
        <v>53</v>
      </c>
      <c r="H772" s="155">
        <f>I772+J772+K772+L772</f>
        <v>0</v>
      </c>
      <c r="I772" s="156">
        <v>0</v>
      </c>
      <c r="J772" s="311">
        <v>0</v>
      </c>
      <c r="K772" s="311">
        <v>0</v>
      </c>
      <c r="L772" s="311">
        <v>0</v>
      </c>
    </row>
    <row r="773" spans="1:12" s="229" customFormat="1" ht="318.75" hidden="1">
      <c r="A773" s="134"/>
      <c r="B773" s="61" t="s">
        <v>494</v>
      </c>
      <c r="C773" s="262"/>
      <c r="D773" s="101" t="s">
        <v>240</v>
      </c>
      <c r="E773" s="101" t="s">
        <v>16</v>
      </c>
      <c r="F773" s="101" t="s">
        <v>243</v>
      </c>
      <c r="G773" s="101"/>
      <c r="H773" s="155">
        <f>SUM(I773:L773)</f>
        <v>0</v>
      </c>
      <c r="I773" s="156">
        <f>I774</f>
        <v>0</v>
      </c>
      <c r="J773" s="156">
        <f t="shared" ref="J773:L774" si="174">J774</f>
        <v>0</v>
      </c>
      <c r="K773" s="156">
        <f t="shared" si="174"/>
        <v>0</v>
      </c>
      <c r="L773" s="156">
        <f t="shared" si="174"/>
        <v>0</v>
      </c>
    </row>
    <row r="774" spans="1:12" s="229" customFormat="1" ht="55.5" hidden="1" customHeight="1">
      <c r="A774" s="134"/>
      <c r="B774" s="100" t="s">
        <v>88</v>
      </c>
      <c r="C774" s="262"/>
      <c r="D774" s="101" t="s">
        <v>20</v>
      </c>
      <c r="E774" s="101" t="s">
        <v>16</v>
      </c>
      <c r="F774" s="101" t="s">
        <v>243</v>
      </c>
      <c r="G774" s="101" t="s">
        <v>49</v>
      </c>
      <c r="H774" s="155">
        <f>I774+J774+K774+L774</f>
        <v>0</v>
      </c>
      <c r="I774" s="156">
        <f>I775</f>
        <v>0</v>
      </c>
      <c r="J774" s="156">
        <f t="shared" si="174"/>
        <v>0</v>
      </c>
      <c r="K774" s="156">
        <f t="shared" si="174"/>
        <v>0</v>
      </c>
      <c r="L774" s="156">
        <f t="shared" si="174"/>
        <v>0</v>
      </c>
    </row>
    <row r="775" spans="1:12" s="210" customFormat="1" hidden="1">
      <c r="A775" s="134"/>
      <c r="B775" s="100" t="s">
        <v>51</v>
      </c>
      <c r="C775" s="262"/>
      <c r="D775" s="101" t="s">
        <v>20</v>
      </c>
      <c r="E775" s="101" t="s">
        <v>16</v>
      </c>
      <c r="F775" s="101" t="s">
        <v>243</v>
      </c>
      <c r="G775" s="101" t="s">
        <v>50</v>
      </c>
      <c r="H775" s="155">
        <f>I775+J775+K775+L775</f>
        <v>0</v>
      </c>
      <c r="I775" s="156">
        <f>I776</f>
        <v>0</v>
      </c>
      <c r="J775" s="156">
        <f>J776</f>
        <v>0</v>
      </c>
      <c r="K775" s="156">
        <f>K776</f>
        <v>0</v>
      </c>
      <c r="L775" s="156">
        <f>L776</f>
        <v>0</v>
      </c>
    </row>
    <row r="776" spans="1:12" s="210" customFormat="1" ht="76.5" hidden="1">
      <c r="A776" s="134"/>
      <c r="B776" s="100" t="s">
        <v>52</v>
      </c>
      <c r="C776" s="262"/>
      <c r="D776" s="101" t="s">
        <v>20</v>
      </c>
      <c r="E776" s="101" t="s">
        <v>16</v>
      </c>
      <c r="F776" s="101" t="s">
        <v>243</v>
      </c>
      <c r="G776" s="101" t="s">
        <v>53</v>
      </c>
      <c r="H776" s="155">
        <f>I776+J776+K776+L776</f>
        <v>0</v>
      </c>
      <c r="I776" s="156">
        <v>0</v>
      </c>
      <c r="J776" s="311">
        <v>0</v>
      </c>
      <c r="K776" s="311">
        <v>0</v>
      </c>
      <c r="L776" s="311">
        <v>0</v>
      </c>
    </row>
    <row r="777" spans="1:12" s="219" customFormat="1" ht="63.75" hidden="1">
      <c r="A777" s="134"/>
      <c r="B777" s="100" t="s">
        <v>588</v>
      </c>
      <c r="C777" s="100"/>
      <c r="D777" s="123" t="s">
        <v>20</v>
      </c>
      <c r="E777" s="123" t="s">
        <v>16</v>
      </c>
      <c r="F777" s="123" t="s">
        <v>591</v>
      </c>
      <c r="G777" s="101"/>
      <c r="H777" s="155">
        <f>SUM(I777:L777)</f>
        <v>0</v>
      </c>
      <c r="I777" s="310">
        <f>I778</f>
        <v>0</v>
      </c>
      <c r="J777" s="310">
        <f>J778</f>
        <v>0</v>
      </c>
      <c r="K777" s="310">
        <f>K778</f>
        <v>0</v>
      </c>
      <c r="L777" s="310">
        <f>L778</f>
        <v>0</v>
      </c>
    </row>
    <row r="778" spans="1:12" s="210" customFormat="1" ht="51" hidden="1">
      <c r="A778" s="134"/>
      <c r="B778" s="100" t="s">
        <v>224</v>
      </c>
      <c r="C778" s="100"/>
      <c r="D778" s="123" t="s">
        <v>20</v>
      </c>
      <c r="E778" s="123" t="s">
        <v>16</v>
      </c>
      <c r="F778" s="123" t="s">
        <v>591</v>
      </c>
      <c r="G778" s="101" t="s">
        <v>49</v>
      </c>
      <c r="H778" s="155">
        <f>H779</f>
        <v>0</v>
      </c>
      <c r="I778" s="156">
        <f t="shared" ref="I778:L779" si="175">I779</f>
        <v>0</v>
      </c>
      <c r="J778" s="156">
        <f t="shared" si="175"/>
        <v>0</v>
      </c>
      <c r="K778" s="156">
        <f t="shared" si="175"/>
        <v>0</v>
      </c>
      <c r="L778" s="156">
        <f t="shared" si="175"/>
        <v>0</v>
      </c>
    </row>
    <row r="779" spans="1:12" s="210" customFormat="1" hidden="1">
      <c r="A779" s="134"/>
      <c r="B779" s="100" t="s">
        <v>51</v>
      </c>
      <c r="C779" s="100"/>
      <c r="D779" s="123" t="s">
        <v>20</v>
      </c>
      <c r="E779" s="123" t="s">
        <v>16</v>
      </c>
      <c r="F779" s="123" t="s">
        <v>591</v>
      </c>
      <c r="G779" s="101" t="s">
        <v>50</v>
      </c>
      <c r="H779" s="155">
        <f>I779+J779+K779+L779</f>
        <v>0</v>
      </c>
      <c r="I779" s="156">
        <f t="shared" si="175"/>
        <v>0</v>
      </c>
      <c r="J779" s="156">
        <f t="shared" si="175"/>
        <v>0</v>
      </c>
      <c r="K779" s="156">
        <f t="shared" si="175"/>
        <v>0</v>
      </c>
      <c r="L779" s="156">
        <f t="shared" si="175"/>
        <v>0</v>
      </c>
    </row>
    <row r="780" spans="1:12" s="137" customFormat="1" ht="25.5" hidden="1">
      <c r="A780" s="134"/>
      <c r="B780" s="100" t="s">
        <v>54</v>
      </c>
      <c r="C780" s="100"/>
      <c r="D780" s="123" t="s">
        <v>20</v>
      </c>
      <c r="E780" s="123" t="s">
        <v>16</v>
      </c>
      <c r="F780" s="123" t="s">
        <v>591</v>
      </c>
      <c r="G780" s="101" t="s">
        <v>48</v>
      </c>
      <c r="H780" s="155">
        <f>I780+J780+K780+L780</f>
        <v>0</v>
      </c>
      <c r="I780" s="310">
        <v>0</v>
      </c>
      <c r="J780" s="310">
        <v>0</v>
      </c>
      <c r="K780" s="310">
        <v>0</v>
      </c>
      <c r="L780" s="310"/>
    </row>
    <row r="781" spans="1:12" s="137" customFormat="1" ht="63.75" hidden="1">
      <c r="A781" s="134"/>
      <c r="B781" s="100" t="s">
        <v>157</v>
      </c>
      <c r="C781" s="100"/>
      <c r="D781" s="101" t="s">
        <v>20</v>
      </c>
      <c r="E781" s="101" t="s">
        <v>16</v>
      </c>
      <c r="F781" s="123" t="s">
        <v>225</v>
      </c>
      <c r="G781" s="101"/>
      <c r="H781" s="155">
        <f>SUM(I781:L781)</f>
        <v>0</v>
      </c>
      <c r="I781" s="310">
        <f>I782</f>
        <v>0</v>
      </c>
      <c r="J781" s="310">
        <f t="shared" ref="J781:L783" si="176">J782</f>
        <v>0</v>
      </c>
      <c r="K781" s="310">
        <f t="shared" si="176"/>
        <v>0</v>
      </c>
      <c r="L781" s="310">
        <f t="shared" si="176"/>
        <v>0</v>
      </c>
    </row>
    <row r="782" spans="1:12" s="137" customFormat="1" ht="25.5" hidden="1">
      <c r="A782" s="134"/>
      <c r="B782" s="100" t="s">
        <v>217</v>
      </c>
      <c r="C782" s="100"/>
      <c r="D782" s="101" t="s">
        <v>20</v>
      </c>
      <c r="E782" s="101" t="s">
        <v>16</v>
      </c>
      <c r="F782" s="123" t="s">
        <v>226</v>
      </c>
      <c r="G782" s="101"/>
      <c r="H782" s="155">
        <f>SUM(I782:L782)</f>
        <v>0</v>
      </c>
      <c r="I782" s="310">
        <f>I783</f>
        <v>0</v>
      </c>
      <c r="J782" s="310">
        <f t="shared" si="176"/>
        <v>0</v>
      </c>
      <c r="K782" s="310">
        <f t="shared" si="176"/>
        <v>0</v>
      </c>
      <c r="L782" s="310">
        <f t="shared" si="176"/>
        <v>0</v>
      </c>
    </row>
    <row r="783" spans="1:12" s="137" customFormat="1" ht="51" hidden="1">
      <c r="A783" s="134"/>
      <c r="B783" s="100" t="s">
        <v>224</v>
      </c>
      <c r="C783" s="100"/>
      <c r="D783" s="101" t="s">
        <v>20</v>
      </c>
      <c r="E783" s="101" t="s">
        <v>16</v>
      </c>
      <c r="F783" s="123" t="s">
        <v>226</v>
      </c>
      <c r="G783" s="101" t="s">
        <v>49</v>
      </c>
      <c r="H783" s="155">
        <f>SUM(I783:L783)</f>
        <v>0</v>
      </c>
      <c r="I783" s="156">
        <f>I784</f>
        <v>0</v>
      </c>
      <c r="J783" s="156">
        <f t="shared" si="176"/>
        <v>0</v>
      </c>
      <c r="K783" s="156">
        <f t="shared" si="176"/>
        <v>0</v>
      </c>
      <c r="L783" s="156">
        <f t="shared" si="176"/>
        <v>0</v>
      </c>
    </row>
    <row r="784" spans="1:12" s="137" customFormat="1" ht="51" hidden="1">
      <c r="A784" s="134"/>
      <c r="B784" s="100" t="s">
        <v>227</v>
      </c>
      <c r="C784" s="100"/>
      <c r="D784" s="101" t="s">
        <v>20</v>
      </c>
      <c r="E784" s="101" t="s">
        <v>16</v>
      </c>
      <c r="F784" s="123" t="s">
        <v>226</v>
      </c>
      <c r="G784" s="101" t="s">
        <v>228</v>
      </c>
      <c r="H784" s="155">
        <f>SUM(I784:L784)</f>
        <v>0</v>
      </c>
      <c r="I784" s="156">
        <v>0</v>
      </c>
      <c r="J784" s="156">
        <v>0</v>
      </c>
      <c r="K784" s="156">
        <v>0</v>
      </c>
      <c r="L784" s="156">
        <v>0</v>
      </c>
    </row>
    <row r="785" spans="1:12" s="137" customFormat="1" ht="25.5">
      <c r="A785" s="187"/>
      <c r="B785" s="188" t="s">
        <v>31</v>
      </c>
      <c r="C785" s="188"/>
      <c r="D785" s="124" t="s">
        <v>20</v>
      </c>
      <c r="E785" s="124" t="s">
        <v>20</v>
      </c>
      <c r="F785" s="124"/>
      <c r="G785" s="124"/>
      <c r="H785" s="155">
        <f>I785+J785+K785+L785</f>
        <v>1918.2</v>
      </c>
      <c r="I785" s="155">
        <f>I786+I804+I814+I818</f>
        <v>275</v>
      </c>
      <c r="J785" s="155">
        <f>J786+J804+J814+J818</f>
        <v>0</v>
      </c>
      <c r="K785" s="155">
        <f>K786+K804+K814+K818</f>
        <v>1643.2</v>
      </c>
      <c r="L785" s="155">
        <f>L786+L804+L814+L818</f>
        <v>0</v>
      </c>
    </row>
    <row r="786" spans="1:12" s="137" customFormat="1" ht="38.25">
      <c r="A786" s="187"/>
      <c r="B786" s="265" t="s">
        <v>161</v>
      </c>
      <c r="C786" s="188"/>
      <c r="D786" s="101" t="s">
        <v>20</v>
      </c>
      <c r="E786" s="101" t="s">
        <v>20</v>
      </c>
      <c r="F786" s="101" t="s">
        <v>301</v>
      </c>
      <c r="G786" s="124"/>
      <c r="H786" s="155">
        <f>I786+J786+K786+L786</f>
        <v>1918.2</v>
      </c>
      <c r="I786" s="156">
        <f>I787</f>
        <v>275</v>
      </c>
      <c r="J786" s="156">
        <f>J787</f>
        <v>0</v>
      </c>
      <c r="K786" s="156">
        <f>K787</f>
        <v>1643.2</v>
      </c>
      <c r="L786" s="156">
        <f>L787</f>
        <v>0</v>
      </c>
    </row>
    <row r="787" spans="1:12" s="210" customFormat="1" ht="38.25">
      <c r="A787" s="187"/>
      <c r="B787" s="265" t="s">
        <v>205</v>
      </c>
      <c r="C787" s="188"/>
      <c r="D787" s="101" t="s">
        <v>20</v>
      </c>
      <c r="E787" s="101" t="s">
        <v>20</v>
      </c>
      <c r="F787" s="101" t="s">
        <v>323</v>
      </c>
      <c r="G787" s="124"/>
      <c r="H787" s="155">
        <f>SUM(I787:L787)</f>
        <v>1918.2</v>
      </c>
      <c r="I787" s="156">
        <f>I788+I7292+I797</f>
        <v>275</v>
      </c>
      <c r="J787" s="156">
        <f>J788+J7292+J797</f>
        <v>0</v>
      </c>
      <c r="K787" s="156">
        <f>K788+K7292+K797</f>
        <v>1643.2</v>
      </c>
      <c r="L787" s="156">
        <f>L788+L7292+L797</f>
        <v>0</v>
      </c>
    </row>
    <row r="788" spans="1:12" s="210" customFormat="1" ht="114.75">
      <c r="A788" s="134"/>
      <c r="B788" s="64" t="s">
        <v>511</v>
      </c>
      <c r="C788" s="100"/>
      <c r="D788" s="101" t="s">
        <v>20</v>
      </c>
      <c r="E788" s="101" t="s">
        <v>20</v>
      </c>
      <c r="F788" s="101" t="s">
        <v>320</v>
      </c>
      <c r="G788" s="124"/>
      <c r="H788" s="155">
        <f>I788+J788+K788+L788</f>
        <v>1643.2</v>
      </c>
      <c r="I788" s="156">
        <f t="shared" ref="I788:L789" si="177">I789</f>
        <v>0</v>
      </c>
      <c r="J788" s="156">
        <f t="shared" si="177"/>
        <v>0</v>
      </c>
      <c r="K788" s="156">
        <f t="shared" si="177"/>
        <v>1643.2</v>
      </c>
      <c r="L788" s="156">
        <f t="shared" si="177"/>
        <v>0</v>
      </c>
    </row>
    <row r="789" spans="1:12" s="229" customFormat="1" ht="51">
      <c r="A789" s="134"/>
      <c r="B789" s="100" t="s">
        <v>88</v>
      </c>
      <c r="C789" s="100"/>
      <c r="D789" s="101" t="s">
        <v>20</v>
      </c>
      <c r="E789" s="101" t="s">
        <v>20</v>
      </c>
      <c r="F789" s="101" t="s">
        <v>320</v>
      </c>
      <c r="G789" s="101" t="s">
        <v>49</v>
      </c>
      <c r="H789" s="155">
        <f>I789+J789+K789+L789</f>
        <v>1643.2</v>
      </c>
      <c r="I789" s="156">
        <f t="shared" si="177"/>
        <v>0</v>
      </c>
      <c r="J789" s="156">
        <f t="shared" si="177"/>
        <v>0</v>
      </c>
      <c r="K789" s="156">
        <f>K790+K793</f>
        <v>1643.2</v>
      </c>
      <c r="L789" s="156">
        <f>L790</f>
        <v>0</v>
      </c>
    </row>
    <row r="790" spans="1:12" s="229" customFormat="1">
      <c r="A790" s="134"/>
      <c r="B790" s="100" t="s">
        <v>51</v>
      </c>
      <c r="C790" s="100"/>
      <c r="D790" s="101" t="s">
        <v>20</v>
      </c>
      <c r="E790" s="101" t="s">
        <v>20</v>
      </c>
      <c r="F790" s="101" t="s">
        <v>320</v>
      </c>
      <c r="G790" s="101" t="s">
        <v>50</v>
      </c>
      <c r="H790" s="155">
        <f>I790+J790+K790+L790</f>
        <v>1643.2</v>
      </c>
      <c r="I790" s="156">
        <f>I791+I792</f>
        <v>0</v>
      </c>
      <c r="J790" s="156">
        <f>J791+J792</f>
        <v>0</v>
      </c>
      <c r="K790" s="156">
        <f>K791+K792</f>
        <v>1643.2</v>
      </c>
      <c r="L790" s="156">
        <f>L791+L792</f>
        <v>0</v>
      </c>
    </row>
    <row r="791" spans="1:12" s="229" customFormat="1" ht="76.5">
      <c r="A791" s="134"/>
      <c r="B791" s="100" t="s">
        <v>52</v>
      </c>
      <c r="C791" s="100"/>
      <c r="D791" s="101" t="s">
        <v>20</v>
      </c>
      <c r="E791" s="101" t="s">
        <v>20</v>
      </c>
      <c r="F791" s="101" t="s">
        <v>320</v>
      </c>
      <c r="G791" s="101" t="s">
        <v>53</v>
      </c>
      <c r="H791" s="155">
        <f>SUM(I791:L791)</f>
        <v>1643.2</v>
      </c>
      <c r="I791" s="156">
        <v>0</v>
      </c>
      <c r="J791" s="156">
        <v>0</v>
      </c>
      <c r="K791" s="156">
        <f>1643.2</f>
        <v>1643.2</v>
      </c>
      <c r="L791" s="156">
        <v>0</v>
      </c>
    </row>
    <row r="792" spans="1:12" s="229" customFormat="1" ht="22.5" hidden="1" customHeight="1">
      <c r="A792" s="134"/>
      <c r="B792" s="64" t="s">
        <v>495</v>
      </c>
      <c r="C792" s="100"/>
      <c r="D792" s="101" t="s">
        <v>20</v>
      </c>
      <c r="E792" s="101" t="s">
        <v>20</v>
      </c>
      <c r="F792" s="101" t="s">
        <v>322</v>
      </c>
      <c r="G792" s="101"/>
      <c r="H792" s="155">
        <f>I792+J792+K792+L792</f>
        <v>0</v>
      </c>
      <c r="I792" s="156">
        <f t="shared" ref="I792:L793" si="178">I793</f>
        <v>0</v>
      </c>
      <c r="J792" s="156">
        <f t="shared" si="178"/>
        <v>0</v>
      </c>
      <c r="K792" s="156">
        <f t="shared" si="178"/>
        <v>0</v>
      </c>
      <c r="L792" s="156">
        <f t="shared" si="178"/>
        <v>0</v>
      </c>
    </row>
    <row r="793" spans="1:12" s="229" customFormat="1" ht="51" hidden="1">
      <c r="A793" s="134"/>
      <c r="B793" s="100" t="s">
        <v>88</v>
      </c>
      <c r="C793" s="100"/>
      <c r="D793" s="101" t="s">
        <v>20</v>
      </c>
      <c r="E793" s="101" t="s">
        <v>20</v>
      </c>
      <c r="F793" s="101" t="s">
        <v>322</v>
      </c>
      <c r="G793" s="101" t="s">
        <v>49</v>
      </c>
      <c r="H793" s="155">
        <f>I793+J793+K793+L793</f>
        <v>0</v>
      </c>
      <c r="I793" s="156">
        <f>I794</f>
        <v>0</v>
      </c>
      <c r="J793" s="156">
        <f>J794</f>
        <v>0</v>
      </c>
      <c r="K793" s="156">
        <f t="shared" si="178"/>
        <v>0</v>
      </c>
      <c r="L793" s="156">
        <f t="shared" si="178"/>
        <v>0</v>
      </c>
    </row>
    <row r="794" spans="1:12" s="229" customFormat="1" ht="28.5" hidden="1" customHeight="1">
      <c r="A794" s="134"/>
      <c r="B794" s="100" t="s">
        <v>51</v>
      </c>
      <c r="C794" s="100"/>
      <c r="D794" s="101" t="s">
        <v>20</v>
      </c>
      <c r="E794" s="101" t="s">
        <v>20</v>
      </c>
      <c r="F794" s="101" t="s">
        <v>322</v>
      </c>
      <c r="G794" s="101" t="s">
        <v>50</v>
      </c>
      <c r="H794" s="155">
        <f>I794+J794+K794+L794</f>
        <v>0</v>
      </c>
      <c r="I794" s="156">
        <f>I795+I796</f>
        <v>0</v>
      </c>
      <c r="J794" s="156">
        <f>J795+J796</f>
        <v>0</v>
      </c>
      <c r="K794" s="156">
        <f>K795+K796</f>
        <v>0</v>
      </c>
      <c r="L794" s="156">
        <f>L795+L796</f>
        <v>0</v>
      </c>
    </row>
    <row r="795" spans="1:12" s="229" customFormat="1" ht="76.5" hidden="1">
      <c r="A795" s="134"/>
      <c r="B795" s="100" t="s">
        <v>52</v>
      </c>
      <c r="C795" s="100"/>
      <c r="D795" s="101" t="s">
        <v>20</v>
      </c>
      <c r="E795" s="101" t="s">
        <v>20</v>
      </c>
      <c r="F795" s="101" t="s">
        <v>322</v>
      </c>
      <c r="G795" s="101" t="s">
        <v>53</v>
      </c>
      <c r="H795" s="155">
        <f>SUM(I795:L795)</f>
        <v>0</v>
      </c>
      <c r="I795" s="156">
        <v>0</v>
      </c>
      <c r="J795" s="156"/>
      <c r="K795" s="156">
        <v>0</v>
      </c>
      <c r="L795" s="156">
        <v>0</v>
      </c>
    </row>
    <row r="796" spans="1:12" s="229" customFormat="1" ht="25.5" hidden="1">
      <c r="A796" s="134"/>
      <c r="B796" s="100" t="s">
        <v>54</v>
      </c>
      <c r="C796" s="100"/>
      <c r="D796" s="101" t="s">
        <v>20</v>
      </c>
      <c r="E796" s="101" t="s">
        <v>20</v>
      </c>
      <c r="F796" s="101" t="s">
        <v>322</v>
      </c>
      <c r="G796" s="101" t="s">
        <v>48</v>
      </c>
      <c r="H796" s="155">
        <f>I796+J796+K796+L796</f>
        <v>0</v>
      </c>
      <c r="I796" s="156">
        <v>0</v>
      </c>
      <c r="J796" s="156"/>
      <c r="K796" s="156">
        <v>0</v>
      </c>
      <c r="L796" s="156">
        <v>0</v>
      </c>
    </row>
    <row r="797" spans="1:12" s="229" customFormat="1" ht="25.5">
      <c r="A797" s="134"/>
      <c r="B797" s="100" t="s">
        <v>539</v>
      </c>
      <c r="C797" s="100"/>
      <c r="D797" s="101" t="s">
        <v>20</v>
      </c>
      <c r="E797" s="101" t="s">
        <v>20</v>
      </c>
      <c r="F797" s="101" t="s">
        <v>542</v>
      </c>
      <c r="G797" s="101"/>
      <c r="H797" s="155">
        <f>SUM(I797:L797)</f>
        <v>275</v>
      </c>
      <c r="I797" s="156">
        <f>I798</f>
        <v>275</v>
      </c>
      <c r="J797" s="156">
        <f t="shared" ref="J797:L798" si="179">J798</f>
        <v>0</v>
      </c>
      <c r="K797" s="156">
        <f t="shared" si="179"/>
        <v>0</v>
      </c>
      <c r="L797" s="156">
        <f t="shared" si="179"/>
        <v>0</v>
      </c>
    </row>
    <row r="798" spans="1:12" s="229" customFormat="1" ht="54.75" customHeight="1">
      <c r="A798" s="134"/>
      <c r="B798" s="100" t="s">
        <v>88</v>
      </c>
      <c r="C798" s="100"/>
      <c r="D798" s="101" t="s">
        <v>20</v>
      </c>
      <c r="E798" s="101" t="s">
        <v>20</v>
      </c>
      <c r="F798" s="101" t="s">
        <v>542</v>
      </c>
      <c r="G798" s="101" t="s">
        <v>49</v>
      </c>
      <c r="H798" s="155">
        <f>I798+J798+K798+L798</f>
        <v>275</v>
      </c>
      <c r="I798" s="156">
        <f>I799+I802</f>
        <v>275</v>
      </c>
      <c r="J798" s="156">
        <f>J799</f>
        <v>0</v>
      </c>
      <c r="K798" s="156">
        <f t="shared" si="179"/>
        <v>0</v>
      </c>
      <c r="L798" s="156">
        <f t="shared" si="179"/>
        <v>0</v>
      </c>
    </row>
    <row r="799" spans="1:12" s="229" customFormat="1" ht="22.5" customHeight="1">
      <c r="A799" s="134"/>
      <c r="B799" s="100" t="s">
        <v>51</v>
      </c>
      <c r="C799" s="100"/>
      <c r="D799" s="101" t="s">
        <v>20</v>
      </c>
      <c r="E799" s="101" t="s">
        <v>20</v>
      </c>
      <c r="F799" s="101" t="s">
        <v>542</v>
      </c>
      <c r="G799" s="101" t="s">
        <v>50</v>
      </c>
      <c r="H799" s="155">
        <f>I799+J799+K799+L799</f>
        <v>245</v>
      </c>
      <c r="I799" s="156">
        <f>I800+I801</f>
        <v>245</v>
      </c>
      <c r="J799" s="156">
        <f>J800+J801</f>
        <v>0</v>
      </c>
      <c r="K799" s="156">
        <f>K800+K801</f>
        <v>0</v>
      </c>
      <c r="L799" s="156">
        <f>L800+L801</f>
        <v>0</v>
      </c>
    </row>
    <row r="800" spans="1:12" s="229" customFormat="1" ht="76.5">
      <c r="A800" s="134"/>
      <c r="B800" s="100" t="s">
        <v>52</v>
      </c>
      <c r="C800" s="100"/>
      <c r="D800" s="101" t="s">
        <v>20</v>
      </c>
      <c r="E800" s="101" t="s">
        <v>20</v>
      </c>
      <c r="F800" s="101" t="s">
        <v>542</v>
      </c>
      <c r="G800" s="101" t="s">
        <v>53</v>
      </c>
      <c r="H800" s="155">
        <f>SUM(I800:L800)</f>
        <v>245</v>
      </c>
      <c r="I800" s="156">
        <f>230+15</f>
        <v>245</v>
      </c>
      <c r="J800" s="156">
        <v>0</v>
      </c>
      <c r="K800" s="156">
        <v>0</v>
      </c>
      <c r="L800" s="156">
        <v>0</v>
      </c>
    </row>
    <row r="801" spans="1:14" s="210" customFormat="1" ht="25.5">
      <c r="A801" s="134"/>
      <c r="B801" s="100" t="s">
        <v>54</v>
      </c>
      <c r="C801" s="100"/>
      <c r="D801" s="101" t="s">
        <v>20</v>
      </c>
      <c r="E801" s="101" t="s">
        <v>20</v>
      </c>
      <c r="F801" s="101" t="s">
        <v>542</v>
      </c>
      <c r="G801" s="101" t="s">
        <v>48</v>
      </c>
      <c r="H801" s="155">
        <f>I801+J801+K801+L801</f>
        <v>0</v>
      </c>
      <c r="I801" s="156">
        <v>0</v>
      </c>
      <c r="J801" s="156">
        <v>0</v>
      </c>
      <c r="K801" s="156">
        <v>0</v>
      </c>
      <c r="L801" s="156">
        <v>0</v>
      </c>
    </row>
    <row r="802" spans="1:14" s="210" customFormat="1">
      <c r="A802" s="134"/>
      <c r="B802" s="100" t="s">
        <v>66</v>
      </c>
      <c r="C802" s="100"/>
      <c r="D802" s="101" t="s">
        <v>20</v>
      </c>
      <c r="E802" s="101" t="s">
        <v>20</v>
      </c>
      <c r="F802" s="101" t="s">
        <v>542</v>
      </c>
      <c r="G802" s="101" t="s">
        <v>64</v>
      </c>
      <c r="H802" s="155">
        <f>I802+J802+K802+L802</f>
        <v>30</v>
      </c>
      <c r="I802" s="156">
        <f>I803+I804</f>
        <v>30</v>
      </c>
      <c r="J802" s="156">
        <f>J803+J804</f>
        <v>0</v>
      </c>
      <c r="K802" s="156">
        <f>K803+K804</f>
        <v>0</v>
      </c>
      <c r="L802" s="156">
        <f>L803+L804</f>
        <v>0</v>
      </c>
    </row>
    <row r="803" spans="1:14" s="219" customFormat="1" ht="76.5">
      <c r="A803" s="134"/>
      <c r="B803" s="1" t="s">
        <v>83</v>
      </c>
      <c r="C803" s="100"/>
      <c r="D803" s="101" t="s">
        <v>20</v>
      </c>
      <c r="E803" s="101" t="s">
        <v>20</v>
      </c>
      <c r="F803" s="101" t="s">
        <v>542</v>
      </c>
      <c r="G803" s="101" t="s">
        <v>65</v>
      </c>
      <c r="H803" s="155">
        <f>SUM(I803:L803)</f>
        <v>30</v>
      </c>
      <c r="I803" s="156">
        <v>30</v>
      </c>
      <c r="J803" s="156">
        <v>0</v>
      </c>
      <c r="K803" s="156">
        <v>0</v>
      </c>
      <c r="L803" s="156">
        <v>0</v>
      </c>
      <c r="N803" s="266"/>
    </row>
    <row r="804" spans="1:14" s="210" customFormat="1" ht="51" hidden="1">
      <c r="A804" s="249"/>
      <c r="B804" s="100" t="s">
        <v>516</v>
      </c>
      <c r="C804" s="188"/>
      <c r="D804" s="123" t="s">
        <v>20</v>
      </c>
      <c r="E804" s="123" t="s">
        <v>20</v>
      </c>
      <c r="F804" s="123" t="s">
        <v>221</v>
      </c>
      <c r="G804" s="250"/>
      <c r="H804" s="155">
        <f>SUM(I804:L804)</f>
        <v>0</v>
      </c>
      <c r="I804" s="311">
        <f>I805</f>
        <v>0</v>
      </c>
      <c r="J804" s="311">
        <f t="shared" ref="J804:L806" si="180">J805</f>
        <v>0</v>
      </c>
      <c r="K804" s="311">
        <f t="shared" si="180"/>
        <v>0</v>
      </c>
      <c r="L804" s="311">
        <f t="shared" si="180"/>
        <v>0</v>
      </c>
    </row>
    <row r="805" spans="1:14" s="210" customFormat="1" ht="38.25" hidden="1">
      <c r="A805" s="249"/>
      <c r="B805" s="100" t="s">
        <v>241</v>
      </c>
      <c r="C805" s="188"/>
      <c r="D805" s="123" t="s">
        <v>20</v>
      </c>
      <c r="E805" s="123" t="s">
        <v>20</v>
      </c>
      <c r="F805" s="123" t="s">
        <v>223</v>
      </c>
      <c r="G805" s="250"/>
      <c r="H805" s="155">
        <f>SUM(I805:L805)</f>
        <v>0</v>
      </c>
      <c r="I805" s="311">
        <f>I806+I810</f>
        <v>0</v>
      </c>
      <c r="J805" s="311">
        <f>J806+J810</f>
        <v>0</v>
      </c>
      <c r="K805" s="311">
        <f>K806+K810</f>
        <v>0</v>
      </c>
      <c r="L805" s="311">
        <f>L806+L810</f>
        <v>0</v>
      </c>
    </row>
    <row r="806" spans="1:14" s="210" customFormat="1" ht="25.5" hidden="1">
      <c r="A806" s="249"/>
      <c r="B806" s="100" t="s">
        <v>539</v>
      </c>
      <c r="C806" s="188"/>
      <c r="D806" s="123" t="s">
        <v>20</v>
      </c>
      <c r="E806" s="123" t="s">
        <v>20</v>
      </c>
      <c r="F806" s="123" t="s">
        <v>549</v>
      </c>
      <c r="G806" s="250"/>
      <c r="H806" s="155">
        <f>SUM(I806:L806)</f>
        <v>0</v>
      </c>
      <c r="I806" s="311">
        <f>I807</f>
        <v>0</v>
      </c>
      <c r="J806" s="311">
        <f t="shared" si="180"/>
        <v>0</v>
      </c>
      <c r="K806" s="311">
        <f t="shared" si="180"/>
        <v>0</v>
      </c>
      <c r="L806" s="311">
        <f t="shared" si="180"/>
        <v>0</v>
      </c>
    </row>
    <row r="807" spans="1:14" s="210" customFormat="1" ht="51" hidden="1">
      <c r="A807" s="134"/>
      <c r="B807" s="100" t="s">
        <v>224</v>
      </c>
      <c r="C807" s="100"/>
      <c r="D807" s="123" t="s">
        <v>20</v>
      </c>
      <c r="E807" s="123" t="s">
        <v>20</v>
      </c>
      <c r="F807" s="123" t="s">
        <v>549</v>
      </c>
      <c r="G807" s="101" t="s">
        <v>49</v>
      </c>
      <c r="H807" s="155">
        <f>H808</f>
        <v>0</v>
      </c>
      <c r="I807" s="156">
        <f t="shared" ref="I807:L808" si="181">I808</f>
        <v>0</v>
      </c>
      <c r="J807" s="156">
        <f t="shared" si="181"/>
        <v>0</v>
      </c>
      <c r="K807" s="156">
        <f t="shared" si="181"/>
        <v>0</v>
      </c>
      <c r="L807" s="156">
        <f t="shared" si="181"/>
        <v>0</v>
      </c>
    </row>
    <row r="808" spans="1:14" s="210" customFormat="1" hidden="1">
      <c r="A808" s="134"/>
      <c r="B808" s="100" t="s">
        <v>51</v>
      </c>
      <c r="C808" s="100"/>
      <c r="D808" s="123" t="s">
        <v>20</v>
      </c>
      <c r="E808" s="123" t="s">
        <v>20</v>
      </c>
      <c r="F808" s="123" t="s">
        <v>549</v>
      </c>
      <c r="G808" s="101" t="s">
        <v>50</v>
      </c>
      <c r="H808" s="155">
        <f>I808+J808+K808+L808</f>
        <v>0</v>
      </c>
      <c r="I808" s="156">
        <f t="shared" si="181"/>
        <v>0</v>
      </c>
      <c r="J808" s="156">
        <f t="shared" si="181"/>
        <v>0</v>
      </c>
      <c r="K808" s="156">
        <f t="shared" si="181"/>
        <v>0</v>
      </c>
      <c r="L808" s="156">
        <f t="shared" si="181"/>
        <v>0</v>
      </c>
    </row>
    <row r="809" spans="1:14" s="210" customFormat="1" ht="54.75" hidden="1" customHeight="1">
      <c r="A809" s="134"/>
      <c r="B809" s="100" t="s">
        <v>54</v>
      </c>
      <c r="C809" s="100"/>
      <c r="D809" s="123" t="s">
        <v>20</v>
      </c>
      <c r="E809" s="123" t="s">
        <v>20</v>
      </c>
      <c r="F809" s="123" t="s">
        <v>549</v>
      </c>
      <c r="G809" s="101" t="s">
        <v>48</v>
      </c>
      <c r="H809" s="155">
        <f>I809+J809+K809+L809</f>
        <v>0</v>
      </c>
      <c r="I809" s="310">
        <v>0</v>
      </c>
      <c r="J809" s="310">
        <v>0</v>
      </c>
      <c r="K809" s="310">
        <v>0</v>
      </c>
      <c r="L809" s="310">
        <v>0</v>
      </c>
    </row>
    <row r="810" spans="1:14" s="210" customFormat="1" ht="63.75" hidden="1">
      <c r="A810" s="134"/>
      <c r="B810" s="100" t="s">
        <v>588</v>
      </c>
      <c r="C810" s="100"/>
      <c r="D810" s="123" t="s">
        <v>20</v>
      </c>
      <c r="E810" s="123" t="s">
        <v>20</v>
      </c>
      <c r="F810" s="123" t="s">
        <v>591</v>
      </c>
      <c r="G810" s="101"/>
      <c r="H810" s="155">
        <f>SUM(I810:L810)</f>
        <v>0</v>
      </c>
      <c r="I810" s="310">
        <f>I811</f>
        <v>0</v>
      </c>
      <c r="J810" s="310">
        <f>J811</f>
        <v>0</v>
      </c>
      <c r="K810" s="310">
        <f>K811</f>
        <v>0</v>
      </c>
      <c r="L810" s="310">
        <f>L811</f>
        <v>0</v>
      </c>
    </row>
    <row r="811" spans="1:14" s="210" customFormat="1" ht="51" hidden="1">
      <c r="A811" s="134"/>
      <c r="B811" s="100" t="s">
        <v>224</v>
      </c>
      <c r="C811" s="100"/>
      <c r="D811" s="123" t="s">
        <v>20</v>
      </c>
      <c r="E811" s="123" t="s">
        <v>20</v>
      </c>
      <c r="F811" s="123" t="s">
        <v>591</v>
      </c>
      <c r="G811" s="101" t="s">
        <v>49</v>
      </c>
      <c r="H811" s="155">
        <f>H812</f>
        <v>0</v>
      </c>
      <c r="I811" s="156">
        <f t="shared" ref="I811:L812" si="182">I812</f>
        <v>0</v>
      </c>
      <c r="J811" s="156">
        <f t="shared" si="182"/>
        <v>0</v>
      </c>
      <c r="K811" s="156">
        <f t="shared" si="182"/>
        <v>0</v>
      </c>
      <c r="L811" s="156">
        <f t="shared" si="182"/>
        <v>0</v>
      </c>
    </row>
    <row r="812" spans="1:14" s="210" customFormat="1" hidden="1">
      <c r="A812" s="134"/>
      <c r="B812" s="100" t="s">
        <v>51</v>
      </c>
      <c r="C812" s="100"/>
      <c r="D812" s="123" t="s">
        <v>20</v>
      </c>
      <c r="E812" s="123" t="s">
        <v>20</v>
      </c>
      <c r="F812" s="123" t="s">
        <v>591</v>
      </c>
      <c r="G812" s="101" t="s">
        <v>50</v>
      </c>
      <c r="H812" s="155">
        <f>I812+J812+K812+L812</f>
        <v>0</v>
      </c>
      <c r="I812" s="156">
        <f t="shared" si="182"/>
        <v>0</v>
      </c>
      <c r="J812" s="156">
        <f t="shared" si="182"/>
        <v>0</v>
      </c>
      <c r="K812" s="156">
        <f t="shared" si="182"/>
        <v>0</v>
      </c>
      <c r="L812" s="156">
        <f t="shared" si="182"/>
        <v>0</v>
      </c>
    </row>
    <row r="813" spans="1:14" s="210" customFormat="1" ht="54.75" hidden="1" customHeight="1">
      <c r="A813" s="134"/>
      <c r="B813" s="100" t="s">
        <v>54</v>
      </c>
      <c r="C813" s="100"/>
      <c r="D813" s="123" t="s">
        <v>20</v>
      </c>
      <c r="E813" s="123" t="s">
        <v>20</v>
      </c>
      <c r="F813" s="123" t="s">
        <v>591</v>
      </c>
      <c r="G813" s="101" t="s">
        <v>48</v>
      </c>
      <c r="H813" s="155">
        <f>I813+J813+K813+L813</f>
        <v>0</v>
      </c>
      <c r="I813" s="310">
        <v>0</v>
      </c>
      <c r="J813" s="310">
        <v>0</v>
      </c>
      <c r="K813" s="310">
        <v>0</v>
      </c>
      <c r="L813" s="310">
        <v>0</v>
      </c>
    </row>
    <row r="814" spans="1:14" s="210" customFormat="1" ht="63.75" hidden="1">
      <c r="A814" s="134"/>
      <c r="B814" s="100" t="s">
        <v>157</v>
      </c>
      <c r="C814" s="100"/>
      <c r="D814" s="101" t="s">
        <v>20</v>
      </c>
      <c r="E814" s="101" t="s">
        <v>20</v>
      </c>
      <c r="F814" s="123" t="s">
        <v>225</v>
      </c>
      <c r="G814" s="101"/>
      <c r="H814" s="155">
        <f>SUM(I814:L814)</f>
        <v>0</v>
      </c>
      <c r="I814" s="310">
        <f>I815</f>
        <v>0</v>
      </c>
      <c r="J814" s="310">
        <f t="shared" ref="J814:L816" si="183">J815</f>
        <v>0</v>
      </c>
      <c r="K814" s="310">
        <f t="shared" si="183"/>
        <v>0</v>
      </c>
      <c r="L814" s="310">
        <f t="shared" si="183"/>
        <v>0</v>
      </c>
    </row>
    <row r="815" spans="1:14" s="210" customFormat="1" ht="25.5" hidden="1">
      <c r="A815" s="134"/>
      <c r="B815" s="100" t="s">
        <v>217</v>
      </c>
      <c r="C815" s="100"/>
      <c r="D815" s="101" t="s">
        <v>20</v>
      </c>
      <c r="E815" s="101" t="s">
        <v>20</v>
      </c>
      <c r="F815" s="123" t="s">
        <v>226</v>
      </c>
      <c r="G815" s="101"/>
      <c r="H815" s="155">
        <f>SUM(I815:L815)</f>
        <v>0</v>
      </c>
      <c r="I815" s="310">
        <f>I816</f>
        <v>0</v>
      </c>
      <c r="J815" s="310">
        <f t="shared" si="183"/>
        <v>0</v>
      </c>
      <c r="K815" s="310">
        <f t="shared" si="183"/>
        <v>0</v>
      </c>
      <c r="L815" s="310">
        <f t="shared" si="183"/>
        <v>0</v>
      </c>
    </row>
    <row r="816" spans="1:14" s="210" customFormat="1" ht="51" hidden="1">
      <c r="A816" s="134"/>
      <c r="B816" s="100" t="s">
        <v>224</v>
      </c>
      <c r="C816" s="100"/>
      <c r="D816" s="101" t="s">
        <v>20</v>
      </c>
      <c r="E816" s="101" t="s">
        <v>20</v>
      </c>
      <c r="F816" s="123" t="s">
        <v>226</v>
      </c>
      <c r="G816" s="101" t="s">
        <v>49</v>
      </c>
      <c r="H816" s="155">
        <f>SUM(I816:L816)</f>
        <v>0</v>
      </c>
      <c r="I816" s="156">
        <f>I817</f>
        <v>0</v>
      </c>
      <c r="J816" s="156">
        <f t="shared" si="183"/>
        <v>0</v>
      </c>
      <c r="K816" s="156">
        <f t="shared" si="183"/>
        <v>0</v>
      </c>
      <c r="L816" s="156">
        <f t="shared" si="183"/>
        <v>0</v>
      </c>
    </row>
    <row r="817" spans="1:12" s="210" customFormat="1" ht="54.75" hidden="1" customHeight="1">
      <c r="A817" s="134"/>
      <c r="B817" s="100" t="s">
        <v>227</v>
      </c>
      <c r="C817" s="100"/>
      <c r="D817" s="101" t="s">
        <v>20</v>
      </c>
      <c r="E817" s="101" t="s">
        <v>20</v>
      </c>
      <c r="F817" s="123" t="s">
        <v>226</v>
      </c>
      <c r="G817" s="101" t="s">
        <v>228</v>
      </c>
      <c r="H817" s="155">
        <f>SUM(I817:L817)</f>
        <v>0</v>
      </c>
      <c r="I817" s="156">
        <v>0</v>
      </c>
      <c r="J817" s="156">
        <v>0</v>
      </c>
      <c r="K817" s="156">
        <v>0</v>
      </c>
      <c r="L817" s="156">
        <v>0</v>
      </c>
    </row>
    <row r="818" spans="1:12" s="210" customFormat="1" ht="38.25" hidden="1">
      <c r="A818" s="187"/>
      <c r="B818" s="100" t="s">
        <v>215</v>
      </c>
      <c r="C818" s="188"/>
      <c r="D818" s="123" t="s">
        <v>20</v>
      </c>
      <c r="E818" s="123" t="s">
        <v>20</v>
      </c>
      <c r="F818" s="123" t="s">
        <v>216</v>
      </c>
      <c r="G818" s="124"/>
      <c r="H818" s="155">
        <f t="shared" ref="H818:H823" si="184">I818+J818+K818+L818</f>
        <v>0</v>
      </c>
      <c r="I818" s="156">
        <f>I819+I823</f>
        <v>0</v>
      </c>
      <c r="J818" s="156">
        <f>J819+J823</f>
        <v>0</v>
      </c>
      <c r="K818" s="156">
        <f>K819+K823</f>
        <v>0</v>
      </c>
      <c r="L818" s="156">
        <f>L819+L823</f>
        <v>0</v>
      </c>
    </row>
    <row r="819" spans="1:12" s="210" customFormat="1" ht="38.25" hidden="1">
      <c r="A819" s="187"/>
      <c r="B819" s="100" t="s">
        <v>200</v>
      </c>
      <c r="C819" s="188"/>
      <c r="D819" s="101" t="s">
        <v>20</v>
      </c>
      <c r="E819" s="101" t="s">
        <v>20</v>
      </c>
      <c r="F819" s="123" t="s">
        <v>219</v>
      </c>
      <c r="G819" s="101"/>
      <c r="H819" s="155">
        <f t="shared" si="184"/>
        <v>0</v>
      </c>
      <c r="I819" s="156">
        <f>I820</f>
        <v>0</v>
      </c>
      <c r="J819" s="156">
        <f t="shared" ref="J819:L820" si="185">J820</f>
        <v>0</v>
      </c>
      <c r="K819" s="156">
        <f t="shared" si="185"/>
        <v>0</v>
      </c>
      <c r="L819" s="156">
        <f t="shared" si="185"/>
        <v>0</v>
      </c>
    </row>
    <row r="820" spans="1:12" s="210" customFormat="1" ht="51" hidden="1">
      <c r="A820" s="134"/>
      <c r="B820" s="100" t="s">
        <v>88</v>
      </c>
      <c r="C820" s="262"/>
      <c r="D820" s="101" t="s">
        <v>20</v>
      </c>
      <c r="E820" s="101" t="s">
        <v>20</v>
      </c>
      <c r="F820" s="123" t="s">
        <v>219</v>
      </c>
      <c r="G820" s="101" t="s">
        <v>49</v>
      </c>
      <c r="H820" s="155">
        <f t="shared" si="184"/>
        <v>0</v>
      </c>
      <c r="I820" s="156">
        <f>I821</f>
        <v>0</v>
      </c>
      <c r="J820" s="156">
        <f t="shared" si="185"/>
        <v>0</v>
      </c>
      <c r="K820" s="156">
        <f t="shared" si="185"/>
        <v>0</v>
      </c>
      <c r="L820" s="156">
        <f t="shared" si="185"/>
        <v>0</v>
      </c>
    </row>
    <row r="821" spans="1:12" s="210" customFormat="1" hidden="1">
      <c r="A821" s="134"/>
      <c r="B821" s="100" t="s">
        <v>51</v>
      </c>
      <c r="C821" s="262"/>
      <c r="D821" s="101" t="s">
        <v>20</v>
      </c>
      <c r="E821" s="101" t="s">
        <v>20</v>
      </c>
      <c r="F821" s="123" t="s">
        <v>219</v>
      </c>
      <c r="G821" s="101" t="s">
        <v>50</v>
      </c>
      <c r="H821" s="155">
        <f t="shared" si="184"/>
        <v>0</v>
      </c>
      <c r="I821" s="156">
        <f>I822</f>
        <v>0</v>
      </c>
      <c r="J821" s="156">
        <f>J822</f>
        <v>0</v>
      </c>
      <c r="K821" s="156">
        <f>K822</f>
        <v>0</v>
      </c>
      <c r="L821" s="156">
        <f>L822</f>
        <v>0</v>
      </c>
    </row>
    <row r="822" spans="1:12" s="210" customFormat="1" ht="54.75" hidden="1" customHeight="1">
      <c r="A822" s="134"/>
      <c r="B822" s="100" t="s">
        <v>52</v>
      </c>
      <c r="C822" s="262"/>
      <c r="D822" s="101" t="s">
        <v>20</v>
      </c>
      <c r="E822" s="101" t="s">
        <v>20</v>
      </c>
      <c r="F822" s="123" t="s">
        <v>219</v>
      </c>
      <c r="G822" s="101" t="s">
        <v>53</v>
      </c>
      <c r="H822" s="155">
        <f t="shared" si="184"/>
        <v>0</v>
      </c>
      <c r="I822" s="156">
        <v>0</v>
      </c>
      <c r="J822" s="311">
        <v>0</v>
      </c>
      <c r="K822" s="311">
        <v>0</v>
      </c>
      <c r="L822" s="311">
        <v>0</v>
      </c>
    </row>
    <row r="823" spans="1:12" s="210" customFormat="1" ht="25.5" hidden="1">
      <c r="A823" s="134"/>
      <c r="B823" s="100" t="s">
        <v>539</v>
      </c>
      <c r="C823" s="262"/>
      <c r="D823" s="101" t="s">
        <v>20</v>
      </c>
      <c r="E823" s="101" t="s">
        <v>20</v>
      </c>
      <c r="F823" s="123" t="s">
        <v>218</v>
      </c>
      <c r="G823" s="101"/>
      <c r="H823" s="155">
        <f t="shared" si="184"/>
        <v>0</v>
      </c>
      <c r="I823" s="156">
        <f>I826+I827</f>
        <v>0</v>
      </c>
      <c r="J823" s="156">
        <f>J820</f>
        <v>0</v>
      </c>
      <c r="K823" s="156">
        <f>K820</f>
        <v>0</v>
      </c>
      <c r="L823" s="156">
        <f>L820</f>
        <v>0</v>
      </c>
    </row>
    <row r="824" spans="1:12" s="210" customFormat="1" ht="38.25" hidden="1">
      <c r="A824" s="134"/>
      <c r="B824" s="100" t="s">
        <v>86</v>
      </c>
      <c r="C824" s="257"/>
      <c r="D824" s="101" t="s">
        <v>20</v>
      </c>
      <c r="E824" s="101" t="s">
        <v>20</v>
      </c>
      <c r="F824" s="123" t="s">
        <v>218</v>
      </c>
      <c r="G824" s="101" t="s">
        <v>57</v>
      </c>
      <c r="H824" s="155">
        <f>SUM(I824:L824)</f>
        <v>0</v>
      </c>
      <c r="I824" s="156">
        <f t="shared" ref="I824:L825" si="186">I825</f>
        <v>0</v>
      </c>
      <c r="J824" s="156">
        <f t="shared" si="186"/>
        <v>0</v>
      </c>
      <c r="K824" s="156">
        <f t="shared" si="186"/>
        <v>0</v>
      </c>
      <c r="L824" s="156">
        <f t="shared" si="186"/>
        <v>0</v>
      </c>
    </row>
    <row r="825" spans="1:12" s="210" customFormat="1" ht="38.25" hidden="1">
      <c r="A825" s="134"/>
      <c r="B825" s="100" t="s">
        <v>111</v>
      </c>
      <c r="C825" s="257"/>
      <c r="D825" s="101" t="s">
        <v>20</v>
      </c>
      <c r="E825" s="101" t="s">
        <v>20</v>
      </c>
      <c r="F825" s="123" t="s">
        <v>218</v>
      </c>
      <c r="G825" s="101" t="s">
        <v>59</v>
      </c>
      <c r="H825" s="155">
        <f>SUM(I825:L825)</f>
        <v>0</v>
      </c>
      <c r="I825" s="156">
        <f t="shared" si="186"/>
        <v>0</v>
      </c>
      <c r="J825" s="156">
        <f t="shared" si="186"/>
        <v>0</v>
      </c>
      <c r="K825" s="156">
        <f t="shared" si="186"/>
        <v>0</v>
      </c>
      <c r="L825" s="156">
        <f t="shared" si="186"/>
        <v>0</v>
      </c>
    </row>
    <row r="826" spans="1:12" s="210" customFormat="1" ht="51" hidden="1">
      <c r="A826" s="134"/>
      <c r="B826" s="100" t="s">
        <v>260</v>
      </c>
      <c r="C826" s="257"/>
      <c r="D826" s="101" t="s">
        <v>20</v>
      </c>
      <c r="E826" s="101" t="s">
        <v>20</v>
      </c>
      <c r="F826" s="123" t="s">
        <v>218</v>
      </c>
      <c r="G826" s="101" t="s">
        <v>61</v>
      </c>
      <c r="H826" s="155">
        <f>SUM(I826:L826)</f>
        <v>0</v>
      </c>
      <c r="I826" s="156">
        <v>0</v>
      </c>
      <c r="J826" s="311">
        <v>0</v>
      </c>
      <c r="K826" s="311">
        <v>0</v>
      </c>
      <c r="L826" s="311">
        <v>0</v>
      </c>
    </row>
    <row r="827" spans="1:12" s="210" customFormat="1" ht="54.75" hidden="1" customHeight="1">
      <c r="A827" s="134"/>
      <c r="B827" s="100" t="s">
        <v>247</v>
      </c>
      <c r="C827" s="262"/>
      <c r="D827" s="101" t="s">
        <v>20</v>
      </c>
      <c r="E827" s="101" t="s">
        <v>20</v>
      </c>
      <c r="F827" s="123" t="s">
        <v>218</v>
      </c>
      <c r="G827" s="101" t="s">
        <v>49</v>
      </c>
      <c r="H827" s="155">
        <f>I827+J827+K827+L827</f>
        <v>0</v>
      </c>
      <c r="I827" s="156">
        <f>I828+I830</f>
        <v>0</v>
      </c>
      <c r="J827" s="156">
        <f>J828+J830</f>
        <v>0</v>
      </c>
      <c r="K827" s="156">
        <f>K828+K830</f>
        <v>0</v>
      </c>
      <c r="L827" s="156">
        <f>L828+L830</f>
        <v>0</v>
      </c>
    </row>
    <row r="828" spans="1:12" s="210" customFormat="1" hidden="1">
      <c r="A828" s="134"/>
      <c r="B828" s="100" t="s">
        <v>51</v>
      </c>
      <c r="C828" s="262"/>
      <c r="D828" s="101" t="s">
        <v>20</v>
      </c>
      <c r="E828" s="101" t="s">
        <v>20</v>
      </c>
      <c r="F828" s="123" t="s">
        <v>218</v>
      </c>
      <c r="G828" s="101" t="s">
        <v>50</v>
      </c>
      <c r="H828" s="155">
        <f>I828+J828+K828+L828</f>
        <v>0</v>
      </c>
      <c r="I828" s="156">
        <f>I829</f>
        <v>0</v>
      </c>
      <c r="J828" s="156">
        <f>J829</f>
        <v>0</v>
      </c>
      <c r="K828" s="156">
        <f>K829</f>
        <v>0</v>
      </c>
      <c r="L828" s="156">
        <f>L829</f>
        <v>0</v>
      </c>
    </row>
    <row r="829" spans="1:12" s="210" customFormat="1" ht="25.5" hidden="1">
      <c r="A829" s="134"/>
      <c r="B829" s="100" t="s">
        <v>54</v>
      </c>
      <c r="C829" s="262"/>
      <c r="D829" s="101" t="s">
        <v>20</v>
      </c>
      <c r="E829" s="101" t="s">
        <v>20</v>
      </c>
      <c r="F829" s="123" t="s">
        <v>218</v>
      </c>
      <c r="G829" s="101" t="s">
        <v>48</v>
      </c>
      <c r="H829" s="155">
        <f>I829+J829+K829+L829</f>
        <v>0</v>
      </c>
      <c r="I829" s="156">
        <v>0</v>
      </c>
      <c r="J829" s="311">
        <v>0</v>
      </c>
      <c r="K829" s="311">
        <v>0</v>
      </c>
      <c r="L829" s="311">
        <v>0</v>
      </c>
    </row>
    <row r="830" spans="1:12" s="210" customFormat="1" hidden="1">
      <c r="A830" s="134"/>
      <c r="B830" s="100" t="s">
        <v>66</v>
      </c>
      <c r="C830" s="262"/>
      <c r="D830" s="101" t="s">
        <v>20</v>
      </c>
      <c r="E830" s="101" t="s">
        <v>20</v>
      </c>
      <c r="F830" s="123" t="s">
        <v>218</v>
      </c>
      <c r="G830" s="101" t="s">
        <v>64</v>
      </c>
      <c r="H830" s="155">
        <f>SUM(I830:L830)</f>
        <v>0</v>
      </c>
      <c r="I830" s="156">
        <f>I831</f>
        <v>0</v>
      </c>
      <c r="J830" s="156">
        <f>J831</f>
        <v>0</v>
      </c>
      <c r="K830" s="156">
        <f>K831</f>
        <v>0</v>
      </c>
      <c r="L830" s="156">
        <f>L831</f>
        <v>0</v>
      </c>
    </row>
    <row r="831" spans="1:12" s="210" customFormat="1" ht="25.5" hidden="1">
      <c r="A831" s="134"/>
      <c r="B831" s="100" t="s">
        <v>84</v>
      </c>
      <c r="C831" s="262"/>
      <c r="D831" s="101" t="s">
        <v>20</v>
      </c>
      <c r="E831" s="101" t="s">
        <v>20</v>
      </c>
      <c r="F831" s="123" t="s">
        <v>218</v>
      </c>
      <c r="G831" s="101" t="s">
        <v>82</v>
      </c>
      <c r="H831" s="155">
        <f>SUM(I831:L831)</f>
        <v>0</v>
      </c>
      <c r="I831" s="156">
        <v>0</v>
      </c>
      <c r="J831" s="156">
        <v>0</v>
      </c>
      <c r="K831" s="156">
        <v>0</v>
      </c>
      <c r="L831" s="156">
        <v>0</v>
      </c>
    </row>
    <row r="832" spans="1:12" s="210" customFormat="1" ht="54.75" customHeight="1">
      <c r="A832" s="187"/>
      <c r="B832" s="188" t="s">
        <v>46</v>
      </c>
      <c r="C832" s="188"/>
      <c r="D832" s="124" t="s">
        <v>23</v>
      </c>
      <c r="E832" s="124" t="s">
        <v>15</v>
      </c>
      <c r="F832" s="124"/>
      <c r="G832" s="124"/>
      <c r="H832" s="155">
        <f t="shared" ref="H832:H843" si="187">I832+J832+K832+L832</f>
        <v>0</v>
      </c>
      <c r="I832" s="155">
        <f>I833+I926</f>
        <v>0</v>
      </c>
      <c r="J832" s="155">
        <f>J833+J926</f>
        <v>0</v>
      </c>
      <c r="K832" s="155">
        <f>K833+K926</f>
        <v>0</v>
      </c>
      <c r="L832" s="155">
        <f>L833+L926</f>
        <v>0</v>
      </c>
    </row>
    <row r="833" spans="1:12" s="210" customFormat="1">
      <c r="A833" s="187"/>
      <c r="B833" s="257" t="s">
        <v>34</v>
      </c>
      <c r="C833" s="257"/>
      <c r="D833" s="124" t="s">
        <v>23</v>
      </c>
      <c r="E833" s="124" t="s">
        <v>14</v>
      </c>
      <c r="F833" s="124"/>
      <c r="G833" s="124"/>
      <c r="H833" s="155">
        <f t="shared" si="187"/>
        <v>0</v>
      </c>
      <c r="I833" s="155">
        <f>I834+I922</f>
        <v>0</v>
      </c>
      <c r="J833" s="155">
        <f>J834+J922</f>
        <v>0</v>
      </c>
      <c r="K833" s="155">
        <f>K834+K922</f>
        <v>0</v>
      </c>
      <c r="L833" s="155">
        <f>L834+L922</f>
        <v>0</v>
      </c>
    </row>
    <row r="834" spans="1:12" s="210" customFormat="1" ht="38.25">
      <c r="A834" s="187"/>
      <c r="B834" s="100" t="s">
        <v>95</v>
      </c>
      <c r="C834" s="257"/>
      <c r="D834" s="101" t="s">
        <v>23</v>
      </c>
      <c r="E834" s="101" t="s">
        <v>14</v>
      </c>
      <c r="F834" s="101" t="s">
        <v>229</v>
      </c>
      <c r="G834" s="101"/>
      <c r="H834" s="155">
        <f t="shared" si="187"/>
        <v>0</v>
      </c>
      <c r="I834" s="156">
        <f>I835+I871+I886</f>
        <v>0</v>
      </c>
      <c r="J834" s="156">
        <f>J835+J871+J886</f>
        <v>0</v>
      </c>
      <c r="K834" s="156">
        <f>K835+K871+K886</f>
        <v>0</v>
      </c>
      <c r="L834" s="156">
        <f>L835+L871+L886</f>
        <v>0</v>
      </c>
    </row>
    <row r="835" spans="1:12" s="210" customFormat="1" ht="25.5">
      <c r="A835" s="187"/>
      <c r="B835" s="100" t="s">
        <v>410</v>
      </c>
      <c r="C835" s="257"/>
      <c r="D835" s="101" t="s">
        <v>23</v>
      </c>
      <c r="E835" s="101" t="s">
        <v>14</v>
      </c>
      <c r="F835" s="101" t="s">
        <v>411</v>
      </c>
      <c r="G835" s="101"/>
      <c r="H835" s="155">
        <f t="shared" si="187"/>
        <v>0</v>
      </c>
      <c r="I835" s="156">
        <f>I836+I852+I857+I862</f>
        <v>0</v>
      </c>
      <c r="J835" s="156">
        <f>J836+J852+J857+J862</f>
        <v>0</v>
      </c>
      <c r="K835" s="156">
        <f>K836+K852+K857+K862</f>
        <v>0</v>
      </c>
      <c r="L835" s="156">
        <f>L836+L852+L857+L862</f>
        <v>0</v>
      </c>
    </row>
    <row r="836" spans="1:12" s="210" customFormat="1" ht="54.75" customHeight="1">
      <c r="A836" s="187"/>
      <c r="B836" s="100" t="s">
        <v>412</v>
      </c>
      <c r="C836" s="257"/>
      <c r="D836" s="101" t="s">
        <v>23</v>
      </c>
      <c r="E836" s="101" t="s">
        <v>14</v>
      </c>
      <c r="F836" s="101" t="s">
        <v>413</v>
      </c>
      <c r="G836" s="101"/>
      <c r="H836" s="155">
        <f t="shared" si="187"/>
        <v>0</v>
      </c>
      <c r="I836" s="156">
        <f>I837+I842+I847</f>
        <v>0</v>
      </c>
      <c r="J836" s="156">
        <f>J837+J842+J847</f>
        <v>0</v>
      </c>
      <c r="K836" s="156">
        <f>K837+K842+K847</f>
        <v>0</v>
      </c>
      <c r="L836" s="156">
        <f>L837+L842+L847</f>
        <v>0</v>
      </c>
    </row>
    <row r="837" spans="1:12" s="210" customFormat="1" ht="127.5">
      <c r="A837" s="187"/>
      <c r="B837" s="103" t="s">
        <v>458</v>
      </c>
      <c r="C837" s="257"/>
      <c r="D837" s="101" t="s">
        <v>23</v>
      </c>
      <c r="E837" s="101" t="s">
        <v>14</v>
      </c>
      <c r="F837" s="101" t="s">
        <v>459</v>
      </c>
      <c r="G837" s="101"/>
      <c r="H837" s="155">
        <f>SUM(I837:L837)</f>
        <v>0</v>
      </c>
      <c r="I837" s="156">
        <f>I838</f>
        <v>0</v>
      </c>
      <c r="J837" s="156">
        <f t="shared" ref="J837:L838" si="188">J838</f>
        <v>0</v>
      </c>
      <c r="K837" s="156">
        <f t="shared" si="188"/>
        <v>0</v>
      </c>
      <c r="L837" s="156">
        <f t="shared" si="188"/>
        <v>0</v>
      </c>
    </row>
    <row r="838" spans="1:12" s="210" customFormat="1" ht="51">
      <c r="A838" s="134"/>
      <c r="B838" s="100" t="s">
        <v>247</v>
      </c>
      <c r="C838" s="262"/>
      <c r="D838" s="101" t="s">
        <v>23</v>
      </c>
      <c r="E838" s="101" t="s">
        <v>14</v>
      </c>
      <c r="F838" s="101" t="s">
        <v>459</v>
      </c>
      <c r="G838" s="101" t="s">
        <v>49</v>
      </c>
      <c r="H838" s="155">
        <f>I838+J838+K838+L838</f>
        <v>0</v>
      </c>
      <c r="I838" s="156">
        <f>I839</f>
        <v>0</v>
      </c>
      <c r="J838" s="156">
        <f t="shared" si="188"/>
        <v>0</v>
      </c>
      <c r="K838" s="156">
        <f t="shared" si="188"/>
        <v>0</v>
      </c>
      <c r="L838" s="156">
        <f t="shared" si="188"/>
        <v>0</v>
      </c>
    </row>
    <row r="839" spans="1:12" s="210" customFormat="1">
      <c r="A839" s="134"/>
      <c r="B839" s="100" t="s">
        <v>66</v>
      </c>
      <c r="C839" s="262"/>
      <c r="D839" s="101" t="s">
        <v>23</v>
      </c>
      <c r="E839" s="101" t="s">
        <v>14</v>
      </c>
      <c r="F839" s="101" t="s">
        <v>459</v>
      </c>
      <c r="G839" s="101" t="s">
        <v>64</v>
      </c>
      <c r="H839" s="155">
        <f>SUM(I839:L839)</f>
        <v>0</v>
      </c>
      <c r="I839" s="156">
        <f>I841</f>
        <v>0</v>
      </c>
      <c r="J839" s="156">
        <f>J841</f>
        <v>0</v>
      </c>
      <c r="K839" s="156">
        <f>K841</f>
        <v>0</v>
      </c>
      <c r="L839" s="156">
        <f>L840+L841</f>
        <v>0</v>
      </c>
    </row>
    <row r="840" spans="1:12" s="210" customFormat="1" ht="76.5">
      <c r="A840" s="134"/>
      <c r="B840" s="1" t="s">
        <v>83</v>
      </c>
      <c r="C840" s="262"/>
      <c r="D840" s="101" t="s">
        <v>23</v>
      </c>
      <c r="E840" s="101" t="s">
        <v>14</v>
      </c>
      <c r="F840" s="101" t="s">
        <v>459</v>
      </c>
      <c r="G840" s="101" t="s">
        <v>65</v>
      </c>
      <c r="H840" s="155">
        <f>SUM(I840:L840)</f>
        <v>11.9</v>
      </c>
      <c r="I840" s="156">
        <v>0</v>
      </c>
      <c r="J840" s="156">
        <v>0</v>
      </c>
      <c r="K840" s="156">
        <v>0</v>
      </c>
      <c r="L840" s="156">
        <v>11.9</v>
      </c>
    </row>
    <row r="841" spans="1:12" s="210" customFormat="1" ht="34.5" customHeight="1">
      <c r="A841" s="134"/>
      <c r="B841" s="100" t="s">
        <v>84</v>
      </c>
      <c r="C841" s="262"/>
      <c r="D841" s="101" t="s">
        <v>23</v>
      </c>
      <c r="E841" s="101" t="s">
        <v>14</v>
      </c>
      <c r="F841" s="101" t="s">
        <v>459</v>
      </c>
      <c r="G841" s="101" t="s">
        <v>82</v>
      </c>
      <c r="H841" s="155">
        <f>SUM(I841:L841)</f>
        <v>-11.9</v>
      </c>
      <c r="I841" s="156">
        <v>0</v>
      </c>
      <c r="J841" s="156">
        <v>0</v>
      </c>
      <c r="K841" s="156">
        <v>0</v>
      </c>
      <c r="L841" s="156">
        <f>-11.9</f>
        <v>-11.9</v>
      </c>
    </row>
    <row r="842" spans="1:12" s="210" customFormat="1" ht="127.5">
      <c r="A842" s="187"/>
      <c r="B842" s="100" t="s">
        <v>496</v>
      </c>
      <c r="C842" s="257"/>
      <c r="D842" s="101" t="s">
        <v>23</v>
      </c>
      <c r="E842" s="101" t="s">
        <v>14</v>
      </c>
      <c r="F842" s="101" t="s">
        <v>414</v>
      </c>
      <c r="G842" s="101"/>
      <c r="H842" s="155">
        <f t="shared" si="187"/>
        <v>0</v>
      </c>
      <c r="I842" s="156">
        <f>I843</f>
        <v>0</v>
      </c>
      <c r="J842" s="156">
        <f t="shared" ref="J842:L843" si="189">J843</f>
        <v>0</v>
      </c>
      <c r="K842" s="156">
        <f t="shared" si="189"/>
        <v>0</v>
      </c>
      <c r="L842" s="156">
        <f t="shared" si="189"/>
        <v>0</v>
      </c>
    </row>
    <row r="843" spans="1:12" s="210" customFormat="1" ht="54.75" customHeight="1">
      <c r="A843" s="134"/>
      <c r="B843" s="100" t="s">
        <v>247</v>
      </c>
      <c r="C843" s="262"/>
      <c r="D843" s="101" t="s">
        <v>23</v>
      </c>
      <c r="E843" s="101" t="s">
        <v>14</v>
      </c>
      <c r="F843" s="101" t="s">
        <v>414</v>
      </c>
      <c r="G843" s="101" t="s">
        <v>49</v>
      </c>
      <c r="H843" s="155">
        <f t="shared" si="187"/>
        <v>0</v>
      </c>
      <c r="I843" s="156">
        <f>I844</f>
        <v>0</v>
      </c>
      <c r="J843" s="156">
        <f t="shared" si="189"/>
        <v>0</v>
      </c>
      <c r="K843" s="156">
        <f t="shared" si="189"/>
        <v>0</v>
      </c>
      <c r="L843" s="156">
        <f t="shared" si="189"/>
        <v>0</v>
      </c>
    </row>
    <row r="844" spans="1:12" s="210" customFormat="1">
      <c r="A844" s="134"/>
      <c r="B844" s="100" t="s">
        <v>66</v>
      </c>
      <c r="C844" s="262"/>
      <c r="D844" s="101" t="s">
        <v>23</v>
      </c>
      <c r="E844" s="101" t="s">
        <v>14</v>
      </c>
      <c r="F844" s="101" t="s">
        <v>414</v>
      </c>
      <c r="G844" s="101" t="s">
        <v>64</v>
      </c>
      <c r="H844" s="155">
        <f>SUM(I844:L844)</f>
        <v>0</v>
      </c>
      <c r="I844" s="156">
        <f>I845+I846</f>
        <v>0</v>
      </c>
      <c r="J844" s="156">
        <f t="shared" ref="J844:L844" si="190">J845+J846</f>
        <v>0</v>
      </c>
      <c r="K844" s="156">
        <f t="shared" si="190"/>
        <v>0</v>
      </c>
      <c r="L844" s="156">
        <f t="shared" si="190"/>
        <v>0</v>
      </c>
    </row>
    <row r="845" spans="1:12" s="210" customFormat="1" ht="78.75" customHeight="1">
      <c r="A845" s="134"/>
      <c r="B845" s="1" t="s">
        <v>83</v>
      </c>
      <c r="C845" s="262"/>
      <c r="D845" s="101" t="s">
        <v>23</v>
      </c>
      <c r="E845" s="101" t="s">
        <v>14</v>
      </c>
      <c r="F845" s="101" t="s">
        <v>414</v>
      </c>
      <c r="G845" s="101" t="s">
        <v>65</v>
      </c>
      <c r="H845" s="155">
        <f>SUM(I845:L845)</f>
        <v>1190.7</v>
      </c>
      <c r="I845" s="156">
        <v>0</v>
      </c>
      <c r="J845" s="156">
        <v>0</v>
      </c>
      <c r="K845" s="156">
        <v>1190.7</v>
      </c>
      <c r="L845" s="156">
        <v>0</v>
      </c>
    </row>
    <row r="846" spans="1:12" s="210" customFormat="1" ht="25.5">
      <c r="A846" s="134"/>
      <c r="B846" s="100" t="s">
        <v>84</v>
      </c>
      <c r="C846" s="262"/>
      <c r="D846" s="101" t="s">
        <v>23</v>
      </c>
      <c r="E846" s="101" t="s">
        <v>14</v>
      </c>
      <c r="F846" s="101" t="s">
        <v>414</v>
      </c>
      <c r="G846" s="101" t="s">
        <v>82</v>
      </c>
      <c r="H846" s="155">
        <f>SUM(I846:L846)</f>
        <v>-1190.7</v>
      </c>
      <c r="I846" s="156">
        <v>0</v>
      </c>
      <c r="J846" s="156">
        <v>0</v>
      </c>
      <c r="K846" s="156">
        <v>-1190.7</v>
      </c>
      <c r="L846" s="156">
        <v>0</v>
      </c>
    </row>
    <row r="847" spans="1:12" s="210" customFormat="1" ht="140.25">
      <c r="A847" s="134"/>
      <c r="B847" s="100" t="s">
        <v>497</v>
      </c>
      <c r="C847" s="262"/>
      <c r="D847" s="101" t="s">
        <v>23</v>
      </c>
      <c r="E847" s="101" t="s">
        <v>14</v>
      </c>
      <c r="F847" s="101" t="s">
        <v>415</v>
      </c>
      <c r="G847" s="101"/>
      <c r="H847" s="155">
        <f>I847+J847+K847+L847</f>
        <v>0</v>
      </c>
      <c r="I847" s="156">
        <f>I848</f>
        <v>0</v>
      </c>
      <c r="J847" s="156">
        <f t="shared" ref="J847:L848" si="191">J848</f>
        <v>0</v>
      </c>
      <c r="K847" s="156">
        <f t="shared" si="191"/>
        <v>0</v>
      </c>
      <c r="L847" s="156">
        <f t="shared" si="191"/>
        <v>0</v>
      </c>
    </row>
    <row r="848" spans="1:12" s="210" customFormat="1" ht="54.75" customHeight="1">
      <c r="A848" s="134"/>
      <c r="B848" s="100" t="s">
        <v>247</v>
      </c>
      <c r="C848" s="262"/>
      <c r="D848" s="101" t="s">
        <v>23</v>
      </c>
      <c r="E848" s="101" t="s">
        <v>14</v>
      </c>
      <c r="F848" s="101" t="s">
        <v>415</v>
      </c>
      <c r="G848" s="101" t="s">
        <v>49</v>
      </c>
      <c r="H848" s="155">
        <f>I848+J848+K848+L848</f>
        <v>0</v>
      </c>
      <c r="I848" s="156">
        <f>I849</f>
        <v>0</v>
      </c>
      <c r="J848" s="156">
        <f t="shared" si="191"/>
        <v>0</v>
      </c>
      <c r="K848" s="156">
        <f t="shared" si="191"/>
        <v>0</v>
      </c>
      <c r="L848" s="156">
        <f t="shared" si="191"/>
        <v>0</v>
      </c>
    </row>
    <row r="849" spans="1:12" s="210" customFormat="1">
      <c r="A849" s="134"/>
      <c r="B849" s="100" t="s">
        <v>66</v>
      </c>
      <c r="C849" s="262"/>
      <c r="D849" s="101" t="s">
        <v>23</v>
      </c>
      <c r="E849" s="101" t="s">
        <v>14</v>
      </c>
      <c r="F849" s="101" t="s">
        <v>415</v>
      </c>
      <c r="G849" s="101" t="s">
        <v>64</v>
      </c>
      <c r="H849" s="155">
        <f>SUM(I849:L849)</f>
        <v>0</v>
      </c>
      <c r="I849" s="156">
        <f>I850+I851</f>
        <v>0</v>
      </c>
      <c r="J849" s="156">
        <f>J851</f>
        <v>0</v>
      </c>
      <c r="K849" s="156">
        <f>K851</f>
        <v>0</v>
      </c>
      <c r="L849" s="156">
        <f>L851</f>
        <v>0</v>
      </c>
    </row>
    <row r="850" spans="1:12" s="210" customFormat="1" ht="84" customHeight="1">
      <c r="A850" s="134"/>
      <c r="B850" s="1" t="s">
        <v>83</v>
      </c>
      <c r="C850" s="262"/>
      <c r="D850" s="101" t="s">
        <v>23</v>
      </c>
      <c r="E850" s="101" t="s">
        <v>14</v>
      </c>
      <c r="F850" s="101" t="s">
        <v>414</v>
      </c>
      <c r="G850" s="101" t="s">
        <v>65</v>
      </c>
      <c r="H850" s="155">
        <f>SUM(I850:L850)</f>
        <v>210.1</v>
      </c>
      <c r="I850" s="156">
        <v>210.1</v>
      </c>
      <c r="J850" s="156">
        <v>0</v>
      </c>
      <c r="K850" s="156">
        <v>0</v>
      </c>
      <c r="L850" s="156">
        <v>0</v>
      </c>
    </row>
    <row r="851" spans="1:12" s="210" customFormat="1" ht="25.5">
      <c r="A851" s="134"/>
      <c r="B851" s="100" t="s">
        <v>84</v>
      </c>
      <c r="C851" s="262"/>
      <c r="D851" s="101" t="s">
        <v>23</v>
      </c>
      <c r="E851" s="101" t="s">
        <v>14</v>
      </c>
      <c r="F851" s="101" t="s">
        <v>415</v>
      </c>
      <c r="G851" s="101" t="s">
        <v>82</v>
      </c>
      <c r="H851" s="155">
        <f>SUM(I851:L851)</f>
        <v>-210.1</v>
      </c>
      <c r="I851" s="156">
        <v>-210.1</v>
      </c>
      <c r="J851" s="156">
        <v>0</v>
      </c>
      <c r="K851" s="156">
        <v>0</v>
      </c>
      <c r="L851" s="156">
        <v>0</v>
      </c>
    </row>
    <row r="852" spans="1:12" s="210" customFormat="1" ht="51">
      <c r="A852" s="134"/>
      <c r="B852" s="100" t="s">
        <v>416</v>
      </c>
      <c r="C852" s="262"/>
      <c r="D852" s="101" t="s">
        <v>23</v>
      </c>
      <c r="E852" s="101" t="s">
        <v>14</v>
      </c>
      <c r="F852" s="101" t="s">
        <v>417</v>
      </c>
      <c r="G852" s="101"/>
      <c r="H852" s="155">
        <f>I852+J852+K852+L852</f>
        <v>0</v>
      </c>
      <c r="I852" s="156">
        <f>I853</f>
        <v>0</v>
      </c>
      <c r="J852" s="156">
        <f t="shared" ref="J852:L855" si="192">J853</f>
        <v>0</v>
      </c>
      <c r="K852" s="156">
        <f t="shared" si="192"/>
        <v>0</v>
      </c>
      <c r="L852" s="156">
        <f t="shared" si="192"/>
        <v>0</v>
      </c>
    </row>
    <row r="853" spans="1:12" s="210" customFormat="1" ht="25.5">
      <c r="A853" s="187"/>
      <c r="B853" s="100" t="s">
        <v>539</v>
      </c>
      <c r="C853" s="257"/>
      <c r="D853" s="101" t="s">
        <v>23</v>
      </c>
      <c r="E853" s="101" t="s">
        <v>14</v>
      </c>
      <c r="F853" s="101" t="s">
        <v>557</v>
      </c>
      <c r="G853" s="101"/>
      <c r="H853" s="155">
        <f>I853+J853+K853+L853</f>
        <v>0</v>
      </c>
      <c r="I853" s="156">
        <f>I854</f>
        <v>0</v>
      </c>
      <c r="J853" s="156">
        <f t="shared" si="192"/>
        <v>0</v>
      </c>
      <c r="K853" s="156">
        <f t="shared" si="192"/>
        <v>0</v>
      </c>
      <c r="L853" s="156">
        <f t="shared" si="192"/>
        <v>0</v>
      </c>
    </row>
    <row r="854" spans="1:12" s="210" customFormat="1" ht="54.75" customHeight="1">
      <c r="A854" s="134"/>
      <c r="B854" s="100" t="s">
        <v>247</v>
      </c>
      <c r="C854" s="262"/>
      <c r="D854" s="101" t="s">
        <v>23</v>
      </c>
      <c r="E854" s="101" t="s">
        <v>14</v>
      </c>
      <c r="F854" s="101" t="s">
        <v>557</v>
      </c>
      <c r="G854" s="101" t="s">
        <v>49</v>
      </c>
      <c r="H854" s="155">
        <f>I854+J854+K854+L854</f>
        <v>0</v>
      </c>
      <c r="I854" s="156">
        <f>I855</f>
        <v>0</v>
      </c>
      <c r="J854" s="156">
        <f t="shared" si="192"/>
        <v>0</v>
      </c>
      <c r="K854" s="156">
        <f t="shared" si="192"/>
        <v>0</v>
      </c>
      <c r="L854" s="156">
        <f t="shared" si="192"/>
        <v>0</v>
      </c>
    </row>
    <row r="855" spans="1:12" s="210" customFormat="1">
      <c r="A855" s="134"/>
      <c r="B855" s="100" t="s">
        <v>66</v>
      </c>
      <c r="C855" s="262"/>
      <c r="D855" s="101" t="s">
        <v>23</v>
      </c>
      <c r="E855" s="101" t="s">
        <v>14</v>
      </c>
      <c r="F855" s="101" t="s">
        <v>557</v>
      </c>
      <c r="G855" s="101" t="s">
        <v>64</v>
      </c>
      <c r="H855" s="155">
        <f>SUM(I855:L855)</f>
        <v>0</v>
      </c>
      <c r="I855" s="156">
        <f>I856</f>
        <v>0</v>
      </c>
      <c r="J855" s="156">
        <f t="shared" si="192"/>
        <v>0</v>
      </c>
      <c r="K855" s="156">
        <f t="shared" si="192"/>
        <v>0</v>
      </c>
      <c r="L855" s="156">
        <f t="shared" si="192"/>
        <v>0</v>
      </c>
    </row>
    <row r="856" spans="1:12" s="210" customFormat="1" ht="25.5">
      <c r="A856" s="134"/>
      <c r="B856" s="100" t="s">
        <v>84</v>
      </c>
      <c r="C856" s="262"/>
      <c r="D856" s="101" t="s">
        <v>23</v>
      </c>
      <c r="E856" s="101" t="s">
        <v>14</v>
      </c>
      <c r="F856" s="101" t="s">
        <v>557</v>
      </c>
      <c r="G856" s="101" t="s">
        <v>82</v>
      </c>
      <c r="H856" s="155">
        <f>SUM(I856:L856)</f>
        <v>0</v>
      </c>
      <c r="I856" s="156">
        <v>0</v>
      </c>
      <c r="J856" s="156">
        <v>0</v>
      </c>
      <c r="K856" s="156">
        <v>0</v>
      </c>
      <c r="L856" s="156">
        <v>0</v>
      </c>
    </row>
    <row r="857" spans="1:12" s="210" customFormat="1" ht="25.5">
      <c r="A857" s="134"/>
      <c r="B857" s="100" t="s">
        <v>418</v>
      </c>
      <c r="C857" s="262"/>
      <c r="D857" s="101" t="s">
        <v>23</v>
      </c>
      <c r="E857" s="101" t="s">
        <v>14</v>
      </c>
      <c r="F857" s="101" t="s">
        <v>419</v>
      </c>
      <c r="G857" s="101"/>
      <c r="H857" s="155">
        <f>I857+J857+K857+L857</f>
        <v>0</v>
      </c>
      <c r="I857" s="156">
        <f>I858</f>
        <v>0</v>
      </c>
      <c r="J857" s="156">
        <f t="shared" ref="J857:L860" si="193">J858</f>
        <v>0</v>
      </c>
      <c r="K857" s="156">
        <f t="shared" si="193"/>
        <v>0</v>
      </c>
      <c r="L857" s="156">
        <f t="shared" si="193"/>
        <v>0</v>
      </c>
    </row>
    <row r="858" spans="1:12" s="210" customFormat="1" ht="25.5">
      <c r="A858" s="187"/>
      <c r="B858" s="100" t="s">
        <v>539</v>
      </c>
      <c r="C858" s="257"/>
      <c r="D858" s="101" t="s">
        <v>23</v>
      </c>
      <c r="E858" s="101" t="s">
        <v>14</v>
      </c>
      <c r="F858" s="101" t="s">
        <v>556</v>
      </c>
      <c r="G858" s="101"/>
      <c r="H858" s="155">
        <f>I858+J858+K858+L858</f>
        <v>0</v>
      </c>
      <c r="I858" s="156">
        <f>I859</f>
        <v>0</v>
      </c>
      <c r="J858" s="156">
        <f t="shared" si="193"/>
        <v>0</v>
      </c>
      <c r="K858" s="156">
        <f t="shared" si="193"/>
        <v>0</v>
      </c>
      <c r="L858" s="156">
        <f t="shared" si="193"/>
        <v>0</v>
      </c>
    </row>
    <row r="859" spans="1:12" s="210" customFormat="1" ht="51">
      <c r="A859" s="134"/>
      <c r="B859" s="100" t="s">
        <v>247</v>
      </c>
      <c r="C859" s="262"/>
      <c r="D859" s="101" t="s">
        <v>23</v>
      </c>
      <c r="E859" s="101" t="s">
        <v>14</v>
      </c>
      <c r="F859" s="101" t="s">
        <v>556</v>
      </c>
      <c r="G859" s="101" t="s">
        <v>49</v>
      </c>
      <c r="H859" s="155">
        <f>I859+J859+K859+L859</f>
        <v>0</v>
      </c>
      <c r="I859" s="156">
        <f>I860</f>
        <v>0</v>
      </c>
      <c r="J859" s="156">
        <f t="shared" si="193"/>
        <v>0</v>
      </c>
      <c r="K859" s="156">
        <f t="shared" si="193"/>
        <v>0</v>
      </c>
      <c r="L859" s="156">
        <f t="shared" si="193"/>
        <v>0</v>
      </c>
    </row>
    <row r="860" spans="1:12" s="210" customFormat="1" ht="54.75" customHeight="1">
      <c r="A860" s="134"/>
      <c r="B860" s="100" t="s">
        <v>66</v>
      </c>
      <c r="C860" s="262"/>
      <c r="D860" s="101" t="s">
        <v>23</v>
      </c>
      <c r="E860" s="101" t="s">
        <v>14</v>
      </c>
      <c r="F860" s="101" t="s">
        <v>556</v>
      </c>
      <c r="G860" s="101" t="s">
        <v>64</v>
      </c>
      <c r="H860" s="155">
        <f>SUM(I860:L860)</f>
        <v>0</v>
      </c>
      <c r="I860" s="156">
        <f>I861</f>
        <v>0</v>
      </c>
      <c r="J860" s="156">
        <f t="shared" si="193"/>
        <v>0</v>
      </c>
      <c r="K860" s="156">
        <f t="shared" si="193"/>
        <v>0</v>
      </c>
      <c r="L860" s="156">
        <f t="shared" si="193"/>
        <v>0</v>
      </c>
    </row>
    <row r="861" spans="1:12" s="210" customFormat="1" ht="25.5">
      <c r="A861" s="134"/>
      <c r="B861" s="100" t="s">
        <v>84</v>
      </c>
      <c r="C861" s="262"/>
      <c r="D861" s="101" t="s">
        <v>23</v>
      </c>
      <c r="E861" s="101" t="s">
        <v>14</v>
      </c>
      <c r="F861" s="101" t="s">
        <v>556</v>
      </c>
      <c r="G861" s="101" t="s">
        <v>82</v>
      </c>
      <c r="H861" s="155">
        <f>SUM(I861:L861)</f>
        <v>0</v>
      </c>
      <c r="I861" s="156">
        <v>0</v>
      </c>
      <c r="J861" s="156">
        <v>0</v>
      </c>
      <c r="K861" s="156">
        <v>0</v>
      </c>
      <c r="L861" s="156">
        <v>0</v>
      </c>
    </row>
    <row r="862" spans="1:12" s="210" customFormat="1" ht="38.25">
      <c r="A862" s="134"/>
      <c r="B862" s="100" t="s">
        <v>420</v>
      </c>
      <c r="C862" s="262"/>
      <c r="D862" s="101" t="s">
        <v>23</v>
      </c>
      <c r="E862" s="101" t="s">
        <v>14</v>
      </c>
      <c r="F862" s="101" t="s">
        <v>421</v>
      </c>
      <c r="G862" s="101"/>
      <c r="H862" s="155">
        <f>I862+J862+K862+L862</f>
        <v>0</v>
      </c>
      <c r="I862" s="156">
        <f>I863+I867</f>
        <v>0</v>
      </c>
      <c r="J862" s="156">
        <f>J863+J867</f>
        <v>0</v>
      </c>
      <c r="K862" s="156">
        <f>K863+K867</f>
        <v>0</v>
      </c>
      <c r="L862" s="156">
        <f>L863+L867</f>
        <v>0</v>
      </c>
    </row>
    <row r="863" spans="1:12" s="210" customFormat="1" ht="38.25">
      <c r="A863" s="134"/>
      <c r="B863" s="100" t="s">
        <v>200</v>
      </c>
      <c r="C863" s="262"/>
      <c r="D863" s="101" t="s">
        <v>23</v>
      </c>
      <c r="E863" s="101" t="s">
        <v>14</v>
      </c>
      <c r="F863" s="101" t="s">
        <v>422</v>
      </c>
      <c r="G863" s="101"/>
      <c r="H863" s="155">
        <f>I863+J863+K863+L863</f>
        <v>0</v>
      </c>
      <c r="I863" s="156">
        <f>I864</f>
        <v>0</v>
      </c>
      <c r="J863" s="156">
        <f t="shared" ref="J863:L865" si="194">J864</f>
        <v>0</v>
      </c>
      <c r="K863" s="156">
        <f t="shared" si="194"/>
        <v>0</v>
      </c>
      <c r="L863" s="156">
        <f t="shared" si="194"/>
        <v>0</v>
      </c>
    </row>
    <row r="864" spans="1:12" s="210" customFormat="1" ht="51">
      <c r="A864" s="134"/>
      <c r="B864" s="100" t="s">
        <v>88</v>
      </c>
      <c r="C864" s="262"/>
      <c r="D864" s="101" t="s">
        <v>23</v>
      </c>
      <c r="E864" s="101" t="s">
        <v>14</v>
      </c>
      <c r="F864" s="101" t="s">
        <v>422</v>
      </c>
      <c r="G864" s="101" t="s">
        <v>49</v>
      </c>
      <c r="H864" s="155">
        <f>I864+J864+K864+L864</f>
        <v>0</v>
      </c>
      <c r="I864" s="156">
        <f>I865</f>
        <v>0</v>
      </c>
      <c r="J864" s="156">
        <f t="shared" si="194"/>
        <v>0</v>
      </c>
      <c r="K864" s="156">
        <f t="shared" si="194"/>
        <v>0</v>
      </c>
      <c r="L864" s="156">
        <f t="shared" si="194"/>
        <v>0</v>
      </c>
    </row>
    <row r="865" spans="1:12" s="210" customFormat="1" ht="54.75" customHeight="1">
      <c r="A865" s="134"/>
      <c r="B865" s="100" t="s">
        <v>66</v>
      </c>
      <c r="C865" s="262"/>
      <c r="D865" s="101" t="s">
        <v>23</v>
      </c>
      <c r="E865" s="101" t="s">
        <v>14</v>
      </c>
      <c r="F865" s="101" t="s">
        <v>422</v>
      </c>
      <c r="G865" s="101" t="s">
        <v>64</v>
      </c>
      <c r="H865" s="155">
        <f>SUM(I865:L865)</f>
        <v>0</v>
      </c>
      <c r="I865" s="156">
        <f>I866</f>
        <v>0</v>
      </c>
      <c r="J865" s="156">
        <f t="shared" si="194"/>
        <v>0</v>
      </c>
      <c r="K865" s="156">
        <f t="shared" si="194"/>
        <v>0</v>
      </c>
      <c r="L865" s="156">
        <f t="shared" si="194"/>
        <v>0</v>
      </c>
    </row>
    <row r="866" spans="1:12" s="210" customFormat="1" ht="76.5">
      <c r="A866" s="134"/>
      <c r="B866" s="100" t="s">
        <v>83</v>
      </c>
      <c r="C866" s="262"/>
      <c r="D866" s="101" t="s">
        <v>23</v>
      </c>
      <c r="E866" s="101" t="s">
        <v>14</v>
      </c>
      <c r="F866" s="101" t="s">
        <v>422</v>
      </c>
      <c r="G866" s="101" t="s">
        <v>65</v>
      </c>
      <c r="H866" s="155">
        <f>SUM(I866:L866)</f>
        <v>0</v>
      </c>
      <c r="I866" s="156">
        <v>0</v>
      </c>
      <c r="J866" s="311">
        <v>0</v>
      </c>
      <c r="K866" s="311">
        <v>0</v>
      </c>
      <c r="L866" s="311">
        <v>0</v>
      </c>
    </row>
    <row r="867" spans="1:12" s="210" customFormat="1" ht="318.75">
      <c r="A867" s="134"/>
      <c r="B867" s="100" t="s">
        <v>494</v>
      </c>
      <c r="C867" s="262"/>
      <c r="D867" s="101" t="s">
        <v>23</v>
      </c>
      <c r="E867" s="101" t="s">
        <v>14</v>
      </c>
      <c r="F867" s="101" t="s">
        <v>423</v>
      </c>
      <c r="G867" s="101"/>
      <c r="H867" s="155">
        <f>I867+J867+K867+L867</f>
        <v>0</v>
      </c>
      <c r="I867" s="156">
        <f>I868</f>
        <v>0</v>
      </c>
      <c r="J867" s="156">
        <f t="shared" ref="J867:L869" si="195">J868</f>
        <v>0</v>
      </c>
      <c r="K867" s="156">
        <f t="shared" si="195"/>
        <v>0</v>
      </c>
      <c r="L867" s="156">
        <f t="shared" si="195"/>
        <v>0</v>
      </c>
    </row>
    <row r="868" spans="1:12" s="210" customFormat="1" ht="51.75" customHeight="1">
      <c r="A868" s="134"/>
      <c r="B868" s="100" t="s">
        <v>88</v>
      </c>
      <c r="C868" s="262"/>
      <c r="D868" s="101" t="s">
        <v>23</v>
      </c>
      <c r="E868" s="101" t="s">
        <v>14</v>
      </c>
      <c r="F868" s="101" t="s">
        <v>423</v>
      </c>
      <c r="G868" s="101" t="s">
        <v>49</v>
      </c>
      <c r="H868" s="155">
        <f>I868+J868+K868+L868</f>
        <v>0</v>
      </c>
      <c r="I868" s="156">
        <f>I869</f>
        <v>0</v>
      </c>
      <c r="J868" s="156">
        <f t="shared" si="195"/>
        <v>0</v>
      </c>
      <c r="K868" s="156">
        <f t="shared" si="195"/>
        <v>0</v>
      </c>
      <c r="L868" s="156">
        <f t="shared" si="195"/>
        <v>0</v>
      </c>
    </row>
    <row r="869" spans="1:12" s="210" customFormat="1">
      <c r="A869" s="134"/>
      <c r="B869" s="100" t="s">
        <v>66</v>
      </c>
      <c r="C869" s="262"/>
      <c r="D869" s="101" t="s">
        <v>23</v>
      </c>
      <c r="E869" s="101" t="s">
        <v>14</v>
      </c>
      <c r="F869" s="101" t="s">
        <v>423</v>
      </c>
      <c r="G869" s="101" t="s">
        <v>64</v>
      </c>
      <c r="H869" s="155">
        <f>SUM(I869:L869)</f>
        <v>0</v>
      </c>
      <c r="I869" s="156">
        <f>I870</f>
        <v>0</v>
      </c>
      <c r="J869" s="156">
        <f t="shared" si="195"/>
        <v>0</v>
      </c>
      <c r="K869" s="156">
        <f t="shared" si="195"/>
        <v>0</v>
      </c>
      <c r="L869" s="156">
        <f t="shared" si="195"/>
        <v>0</v>
      </c>
    </row>
    <row r="870" spans="1:12" s="210" customFormat="1" ht="54.75" customHeight="1">
      <c r="A870" s="134"/>
      <c r="B870" s="100" t="s">
        <v>83</v>
      </c>
      <c r="C870" s="262"/>
      <c r="D870" s="101" t="s">
        <v>23</v>
      </c>
      <c r="E870" s="101" t="s">
        <v>14</v>
      </c>
      <c r="F870" s="101" t="s">
        <v>423</v>
      </c>
      <c r="G870" s="101" t="s">
        <v>65</v>
      </c>
      <c r="H870" s="155">
        <f>SUM(I870:L870)</f>
        <v>0</v>
      </c>
      <c r="I870" s="156">
        <v>0</v>
      </c>
      <c r="J870" s="311">
        <v>0</v>
      </c>
      <c r="K870" s="311">
        <v>0</v>
      </c>
      <c r="L870" s="311">
        <v>0</v>
      </c>
    </row>
    <row r="871" spans="1:12" s="210" customFormat="1" hidden="1">
      <c r="A871" s="134"/>
      <c r="B871" s="100" t="s">
        <v>424</v>
      </c>
      <c r="C871" s="262"/>
      <c r="D871" s="101" t="s">
        <v>23</v>
      </c>
      <c r="E871" s="101" t="s">
        <v>14</v>
      </c>
      <c r="F871" s="101" t="s">
        <v>425</v>
      </c>
      <c r="G871" s="101"/>
      <c r="H871" s="155">
        <f>I871+J871+K871+L871</f>
        <v>0</v>
      </c>
      <c r="I871" s="156">
        <f>I872+I881</f>
        <v>0</v>
      </c>
      <c r="J871" s="156">
        <f>J872+J881</f>
        <v>0</v>
      </c>
      <c r="K871" s="156">
        <f>K872+K881</f>
        <v>0</v>
      </c>
      <c r="L871" s="156">
        <f>L872+L881</f>
        <v>0</v>
      </c>
    </row>
    <row r="872" spans="1:12" s="210" customFormat="1" ht="38.25" hidden="1">
      <c r="A872" s="134"/>
      <c r="B872" s="100" t="s">
        <v>426</v>
      </c>
      <c r="C872" s="262"/>
      <c r="D872" s="101" t="s">
        <v>23</v>
      </c>
      <c r="E872" s="101" t="s">
        <v>14</v>
      </c>
      <c r="F872" s="101" t="s">
        <v>427</v>
      </c>
      <c r="G872" s="101"/>
      <c r="H872" s="155">
        <f>I872+J872+K872+L872</f>
        <v>0</v>
      </c>
      <c r="I872" s="156">
        <f>I873+I877</f>
        <v>0</v>
      </c>
      <c r="J872" s="156">
        <f>J873+J877</f>
        <v>0</v>
      </c>
      <c r="K872" s="156">
        <f>K873+K877</f>
        <v>0</v>
      </c>
      <c r="L872" s="156">
        <f>L873+L877</f>
        <v>0</v>
      </c>
    </row>
    <row r="873" spans="1:12" s="210" customFormat="1" ht="38.25" hidden="1">
      <c r="A873" s="134"/>
      <c r="B873" s="100" t="s">
        <v>200</v>
      </c>
      <c r="C873" s="262"/>
      <c r="D873" s="101" t="s">
        <v>23</v>
      </c>
      <c r="E873" s="101" t="s">
        <v>14</v>
      </c>
      <c r="F873" s="101" t="s">
        <v>428</v>
      </c>
      <c r="G873" s="101"/>
      <c r="H873" s="155">
        <f>I873+J873+K873+L873</f>
        <v>0</v>
      </c>
      <c r="I873" s="156">
        <f>I874</f>
        <v>0</v>
      </c>
      <c r="J873" s="156">
        <f t="shared" ref="J873:L875" si="196">J874</f>
        <v>0</v>
      </c>
      <c r="K873" s="156">
        <f t="shared" si="196"/>
        <v>0</v>
      </c>
      <c r="L873" s="156">
        <f t="shared" si="196"/>
        <v>0</v>
      </c>
    </row>
    <row r="874" spans="1:12" s="210" customFormat="1" ht="51" hidden="1">
      <c r="A874" s="134"/>
      <c r="B874" s="100" t="s">
        <v>88</v>
      </c>
      <c r="C874" s="262"/>
      <c r="D874" s="101" t="s">
        <v>23</v>
      </c>
      <c r="E874" s="101" t="s">
        <v>14</v>
      </c>
      <c r="F874" s="101" t="s">
        <v>428</v>
      </c>
      <c r="G874" s="101" t="s">
        <v>49</v>
      </c>
      <c r="H874" s="155">
        <f>I874+J874+K874+L874</f>
        <v>0</v>
      </c>
      <c r="I874" s="156">
        <f>I875</f>
        <v>0</v>
      </c>
      <c r="J874" s="156">
        <f t="shared" si="196"/>
        <v>0</v>
      </c>
      <c r="K874" s="156">
        <f t="shared" si="196"/>
        <v>0</v>
      </c>
      <c r="L874" s="156">
        <f t="shared" si="196"/>
        <v>0</v>
      </c>
    </row>
    <row r="875" spans="1:12" s="210" customFormat="1" hidden="1">
      <c r="A875" s="134"/>
      <c r="B875" s="100" t="s">
        <v>66</v>
      </c>
      <c r="C875" s="262"/>
      <c r="D875" s="101" t="s">
        <v>23</v>
      </c>
      <c r="E875" s="101" t="s">
        <v>14</v>
      </c>
      <c r="F875" s="101" t="s">
        <v>428</v>
      </c>
      <c r="G875" s="101" t="s">
        <v>64</v>
      </c>
      <c r="H875" s="155">
        <f>SUM(I875:L875)</f>
        <v>0</v>
      </c>
      <c r="I875" s="156">
        <f>I876</f>
        <v>0</v>
      </c>
      <c r="J875" s="156">
        <f t="shared" si="196"/>
        <v>0</v>
      </c>
      <c r="K875" s="156">
        <f t="shared" si="196"/>
        <v>0</v>
      </c>
      <c r="L875" s="156">
        <f t="shared" si="196"/>
        <v>0</v>
      </c>
    </row>
    <row r="876" spans="1:12" s="210" customFormat="1" ht="76.5" hidden="1">
      <c r="A876" s="134"/>
      <c r="B876" s="100" t="s">
        <v>83</v>
      </c>
      <c r="C876" s="262"/>
      <c r="D876" s="101" t="s">
        <v>23</v>
      </c>
      <c r="E876" s="101" t="s">
        <v>14</v>
      </c>
      <c r="F876" s="101" t="s">
        <v>428</v>
      </c>
      <c r="G876" s="101" t="s">
        <v>65</v>
      </c>
      <c r="H876" s="155">
        <f>SUM(I876:L876)</f>
        <v>0</v>
      </c>
      <c r="I876" s="156">
        <v>0</v>
      </c>
      <c r="J876" s="311">
        <v>0</v>
      </c>
      <c r="K876" s="311">
        <v>0</v>
      </c>
      <c r="L876" s="311">
        <v>0</v>
      </c>
    </row>
    <row r="877" spans="1:12" s="210" customFormat="1" ht="318.75" hidden="1">
      <c r="A877" s="134"/>
      <c r="B877" s="100" t="s">
        <v>494</v>
      </c>
      <c r="C877" s="262"/>
      <c r="D877" s="101" t="s">
        <v>23</v>
      </c>
      <c r="E877" s="101" t="s">
        <v>14</v>
      </c>
      <c r="F877" s="101" t="s">
        <v>429</v>
      </c>
      <c r="G877" s="101"/>
      <c r="H877" s="155">
        <f>I877+J877+K877+L877</f>
        <v>0</v>
      </c>
      <c r="I877" s="156">
        <f>I878</f>
        <v>0</v>
      </c>
      <c r="J877" s="156">
        <f t="shared" ref="J877:L879" si="197">J878</f>
        <v>0</v>
      </c>
      <c r="K877" s="156">
        <f t="shared" si="197"/>
        <v>0</v>
      </c>
      <c r="L877" s="156">
        <f t="shared" si="197"/>
        <v>0</v>
      </c>
    </row>
    <row r="878" spans="1:12" s="210" customFormat="1" ht="51" hidden="1">
      <c r="A878" s="134"/>
      <c r="B878" s="100" t="s">
        <v>88</v>
      </c>
      <c r="C878" s="262"/>
      <c r="D878" s="101" t="s">
        <v>23</v>
      </c>
      <c r="E878" s="101" t="s">
        <v>14</v>
      </c>
      <c r="F878" s="101" t="s">
        <v>429</v>
      </c>
      <c r="G878" s="101" t="s">
        <v>49</v>
      </c>
      <c r="H878" s="155">
        <f>I878+J878+K878+L878</f>
        <v>0</v>
      </c>
      <c r="I878" s="156">
        <f>I879</f>
        <v>0</v>
      </c>
      <c r="J878" s="156">
        <f t="shared" si="197"/>
        <v>0</v>
      </c>
      <c r="K878" s="156">
        <f t="shared" si="197"/>
        <v>0</v>
      </c>
      <c r="L878" s="156">
        <f t="shared" si="197"/>
        <v>0</v>
      </c>
    </row>
    <row r="879" spans="1:12" s="210" customFormat="1" ht="54.75" hidden="1" customHeight="1">
      <c r="A879" s="134"/>
      <c r="B879" s="100" t="s">
        <v>66</v>
      </c>
      <c r="C879" s="262"/>
      <c r="D879" s="101" t="s">
        <v>23</v>
      </c>
      <c r="E879" s="101" t="s">
        <v>14</v>
      </c>
      <c r="F879" s="101" t="s">
        <v>429</v>
      </c>
      <c r="G879" s="101" t="s">
        <v>64</v>
      </c>
      <c r="H879" s="155">
        <f>SUM(I879:L879)</f>
        <v>0</v>
      </c>
      <c r="I879" s="156">
        <f>I880</f>
        <v>0</v>
      </c>
      <c r="J879" s="156">
        <f t="shared" si="197"/>
        <v>0</v>
      </c>
      <c r="K879" s="156">
        <f t="shared" si="197"/>
        <v>0</v>
      </c>
      <c r="L879" s="156">
        <f t="shared" si="197"/>
        <v>0</v>
      </c>
    </row>
    <row r="880" spans="1:12" s="210" customFormat="1" ht="76.5" hidden="1">
      <c r="A880" s="134"/>
      <c r="B880" s="100" t="s">
        <v>83</v>
      </c>
      <c r="C880" s="262"/>
      <c r="D880" s="101" t="s">
        <v>23</v>
      </c>
      <c r="E880" s="101" t="s">
        <v>14</v>
      </c>
      <c r="F880" s="101" t="s">
        <v>429</v>
      </c>
      <c r="G880" s="101" t="s">
        <v>65</v>
      </c>
      <c r="H880" s="155">
        <f>SUM(I880:L880)</f>
        <v>0</v>
      </c>
      <c r="I880" s="156">
        <v>0</v>
      </c>
      <c r="J880" s="311">
        <v>0</v>
      </c>
      <c r="K880" s="311">
        <v>0</v>
      </c>
      <c r="L880" s="311">
        <v>0</v>
      </c>
    </row>
    <row r="881" spans="1:12" s="210" customFormat="1" ht="38.25" hidden="1">
      <c r="A881" s="134"/>
      <c r="B881" s="100" t="s">
        <v>430</v>
      </c>
      <c r="C881" s="262"/>
      <c r="D881" s="101" t="s">
        <v>23</v>
      </c>
      <c r="E881" s="101" t="s">
        <v>14</v>
      </c>
      <c r="F881" s="101" t="s">
        <v>431</v>
      </c>
      <c r="G881" s="101"/>
      <c r="H881" s="155">
        <f>I881+J881+K881+L881</f>
        <v>0</v>
      </c>
      <c r="I881" s="156">
        <f>I882</f>
        <v>0</v>
      </c>
      <c r="J881" s="156">
        <f t="shared" ref="J881:L884" si="198">J882</f>
        <v>0</v>
      </c>
      <c r="K881" s="156">
        <f t="shared" si="198"/>
        <v>0</v>
      </c>
      <c r="L881" s="156">
        <f t="shared" si="198"/>
        <v>0</v>
      </c>
    </row>
    <row r="882" spans="1:12" s="210" customFormat="1" ht="25.5" hidden="1">
      <c r="A882" s="134"/>
      <c r="B882" s="100" t="s">
        <v>539</v>
      </c>
      <c r="C882" s="262"/>
      <c r="D882" s="101" t="s">
        <v>23</v>
      </c>
      <c r="E882" s="101" t="s">
        <v>14</v>
      </c>
      <c r="F882" s="101" t="s">
        <v>555</v>
      </c>
      <c r="G882" s="101"/>
      <c r="H882" s="155">
        <f>I882+J882+K882+L882</f>
        <v>0</v>
      </c>
      <c r="I882" s="156">
        <f>I883</f>
        <v>0</v>
      </c>
      <c r="J882" s="156">
        <f t="shared" si="198"/>
        <v>0</v>
      </c>
      <c r="K882" s="156">
        <f t="shared" si="198"/>
        <v>0</v>
      </c>
      <c r="L882" s="156">
        <f t="shared" si="198"/>
        <v>0</v>
      </c>
    </row>
    <row r="883" spans="1:12" s="210" customFormat="1" ht="51" hidden="1">
      <c r="A883" s="134"/>
      <c r="B883" s="100" t="s">
        <v>247</v>
      </c>
      <c r="C883" s="262"/>
      <c r="D883" s="101" t="s">
        <v>23</v>
      </c>
      <c r="E883" s="101" t="s">
        <v>14</v>
      </c>
      <c r="F883" s="101" t="s">
        <v>555</v>
      </c>
      <c r="G883" s="101" t="s">
        <v>49</v>
      </c>
      <c r="H883" s="155">
        <f>I883+J883+K883+L883</f>
        <v>0</v>
      </c>
      <c r="I883" s="156">
        <f>I884</f>
        <v>0</v>
      </c>
      <c r="J883" s="156">
        <f t="shared" si="198"/>
        <v>0</v>
      </c>
      <c r="K883" s="156">
        <f t="shared" si="198"/>
        <v>0</v>
      </c>
      <c r="L883" s="156">
        <f t="shared" si="198"/>
        <v>0</v>
      </c>
    </row>
    <row r="884" spans="1:12" s="210" customFormat="1" hidden="1">
      <c r="A884" s="134"/>
      <c r="B884" s="100" t="s">
        <v>66</v>
      </c>
      <c r="C884" s="262"/>
      <c r="D884" s="101" t="s">
        <v>23</v>
      </c>
      <c r="E884" s="101" t="s">
        <v>14</v>
      </c>
      <c r="F884" s="101" t="s">
        <v>555</v>
      </c>
      <c r="G884" s="101" t="s">
        <v>64</v>
      </c>
      <c r="H884" s="155">
        <f>SUM(I884:L884)</f>
        <v>0</v>
      </c>
      <c r="I884" s="156">
        <f>I885</f>
        <v>0</v>
      </c>
      <c r="J884" s="156">
        <f t="shared" si="198"/>
        <v>0</v>
      </c>
      <c r="K884" s="156">
        <f t="shared" si="198"/>
        <v>0</v>
      </c>
      <c r="L884" s="156">
        <f t="shared" si="198"/>
        <v>0</v>
      </c>
    </row>
    <row r="885" spans="1:12" s="229" customFormat="1" ht="25.5" hidden="1">
      <c r="A885" s="134"/>
      <c r="B885" s="100" t="s">
        <v>84</v>
      </c>
      <c r="C885" s="262"/>
      <c r="D885" s="101" t="s">
        <v>23</v>
      </c>
      <c r="E885" s="101" t="s">
        <v>14</v>
      </c>
      <c r="F885" s="101" t="s">
        <v>555</v>
      </c>
      <c r="G885" s="101" t="s">
        <v>82</v>
      </c>
      <c r="H885" s="155">
        <f>SUM(I885:L885)</f>
        <v>0</v>
      </c>
      <c r="I885" s="156">
        <v>0</v>
      </c>
      <c r="J885" s="156">
        <v>0</v>
      </c>
      <c r="K885" s="156">
        <v>0</v>
      </c>
      <c r="L885" s="156">
        <v>0</v>
      </c>
    </row>
    <row r="886" spans="1:12" s="229" customFormat="1" ht="51" hidden="1">
      <c r="A886" s="134"/>
      <c r="B886" s="100" t="s">
        <v>432</v>
      </c>
      <c r="C886" s="262"/>
      <c r="D886" s="101" t="s">
        <v>23</v>
      </c>
      <c r="E886" s="101" t="s">
        <v>14</v>
      </c>
      <c r="F886" s="101" t="s">
        <v>433</v>
      </c>
      <c r="G886" s="101"/>
      <c r="H886" s="155">
        <f>I886+J886+K886+L886</f>
        <v>0</v>
      </c>
      <c r="I886" s="156">
        <f>I887+I892+I897+I906+I912</f>
        <v>0</v>
      </c>
      <c r="J886" s="156">
        <f>J887+J892+J897+J906+J912</f>
        <v>0</v>
      </c>
      <c r="K886" s="156">
        <f>K887+K892+K897+K906+K912</f>
        <v>0</v>
      </c>
      <c r="L886" s="156">
        <f>L887+L892+L897+L906+L912</f>
        <v>0</v>
      </c>
    </row>
    <row r="887" spans="1:12" s="229" customFormat="1" ht="38.25" hidden="1">
      <c r="A887" s="134"/>
      <c r="B887" s="100" t="s">
        <v>406</v>
      </c>
      <c r="C887" s="262"/>
      <c r="D887" s="101" t="s">
        <v>23</v>
      </c>
      <c r="E887" s="101" t="s">
        <v>14</v>
      </c>
      <c r="F887" s="101" t="s">
        <v>434</v>
      </c>
      <c r="G887" s="101"/>
      <c r="H887" s="155">
        <f>I887+J887+K887+L887</f>
        <v>0</v>
      </c>
      <c r="I887" s="156">
        <f>I888</f>
        <v>0</v>
      </c>
      <c r="J887" s="156">
        <f t="shared" ref="J887:L890" si="199">J888</f>
        <v>0</v>
      </c>
      <c r="K887" s="156">
        <f t="shared" si="199"/>
        <v>0</v>
      </c>
      <c r="L887" s="156">
        <f t="shared" si="199"/>
        <v>0</v>
      </c>
    </row>
    <row r="888" spans="1:12" s="210" customFormat="1" ht="25.5" hidden="1">
      <c r="A888" s="134"/>
      <c r="B888" s="100" t="s">
        <v>539</v>
      </c>
      <c r="C888" s="262"/>
      <c r="D888" s="101" t="s">
        <v>23</v>
      </c>
      <c r="E888" s="101" t="s">
        <v>14</v>
      </c>
      <c r="F888" s="101" t="s">
        <v>552</v>
      </c>
      <c r="G888" s="101"/>
      <c r="H888" s="155">
        <f>I888+J888+K888+L888</f>
        <v>0</v>
      </c>
      <c r="I888" s="156">
        <f>I889</f>
        <v>0</v>
      </c>
      <c r="J888" s="156">
        <f t="shared" si="199"/>
        <v>0</v>
      </c>
      <c r="K888" s="156">
        <f t="shared" si="199"/>
        <v>0</v>
      </c>
      <c r="L888" s="156">
        <f t="shared" si="199"/>
        <v>0</v>
      </c>
    </row>
    <row r="889" spans="1:12" s="210" customFormat="1" ht="51" hidden="1">
      <c r="A889" s="134"/>
      <c r="B889" s="100" t="s">
        <v>247</v>
      </c>
      <c r="C889" s="262"/>
      <c r="D889" s="101" t="s">
        <v>23</v>
      </c>
      <c r="E889" s="101" t="s">
        <v>14</v>
      </c>
      <c r="F889" s="101" t="s">
        <v>552</v>
      </c>
      <c r="G889" s="101" t="s">
        <v>49</v>
      </c>
      <c r="H889" s="155">
        <f>I889+J889+K889+L889</f>
        <v>0</v>
      </c>
      <c r="I889" s="156">
        <f>I890</f>
        <v>0</v>
      </c>
      <c r="J889" s="156">
        <f t="shared" si="199"/>
        <v>0</v>
      </c>
      <c r="K889" s="156">
        <f t="shared" si="199"/>
        <v>0</v>
      </c>
      <c r="L889" s="156">
        <f t="shared" si="199"/>
        <v>0</v>
      </c>
    </row>
    <row r="890" spans="1:12" s="210" customFormat="1" hidden="1">
      <c r="A890" s="134"/>
      <c r="B890" s="100" t="s">
        <v>66</v>
      </c>
      <c r="C890" s="262"/>
      <c r="D890" s="101" t="s">
        <v>23</v>
      </c>
      <c r="E890" s="101" t="s">
        <v>14</v>
      </c>
      <c r="F890" s="101" t="s">
        <v>552</v>
      </c>
      <c r="G890" s="101" t="s">
        <v>64</v>
      </c>
      <c r="H890" s="155">
        <f>SUM(I890:L890)</f>
        <v>0</v>
      </c>
      <c r="I890" s="156">
        <f>I891</f>
        <v>0</v>
      </c>
      <c r="J890" s="156">
        <f t="shared" si="199"/>
        <v>0</v>
      </c>
      <c r="K890" s="156">
        <f t="shared" si="199"/>
        <v>0</v>
      </c>
      <c r="L890" s="156">
        <f t="shared" si="199"/>
        <v>0</v>
      </c>
    </row>
    <row r="891" spans="1:12" s="210" customFormat="1" ht="25.5" hidden="1">
      <c r="A891" s="134"/>
      <c r="B891" s="100" t="s">
        <v>84</v>
      </c>
      <c r="C891" s="262"/>
      <c r="D891" s="101" t="s">
        <v>23</v>
      </c>
      <c r="E891" s="101" t="s">
        <v>14</v>
      </c>
      <c r="F891" s="101" t="s">
        <v>552</v>
      </c>
      <c r="G891" s="101" t="s">
        <v>82</v>
      </c>
      <c r="H891" s="155">
        <f>SUM(I891:L891)</f>
        <v>0</v>
      </c>
      <c r="I891" s="156">
        <v>0</v>
      </c>
      <c r="J891" s="156">
        <v>0</v>
      </c>
      <c r="K891" s="156">
        <v>0</v>
      </c>
      <c r="L891" s="156">
        <v>0</v>
      </c>
    </row>
    <row r="892" spans="1:12" s="210" customFormat="1" ht="51" hidden="1">
      <c r="A892" s="134"/>
      <c r="B892" s="100" t="s">
        <v>435</v>
      </c>
      <c r="C892" s="262"/>
      <c r="D892" s="101" t="s">
        <v>23</v>
      </c>
      <c r="E892" s="101" t="s">
        <v>14</v>
      </c>
      <c r="F892" s="101" t="s">
        <v>436</v>
      </c>
      <c r="G892" s="101"/>
      <c r="H892" s="155">
        <f>I892+J892+K892+L892</f>
        <v>0</v>
      </c>
      <c r="I892" s="156">
        <f>I893</f>
        <v>0</v>
      </c>
      <c r="J892" s="156">
        <f t="shared" ref="J892:L895" si="200">J893</f>
        <v>0</v>
      </c>
      <c r="K892" s="156">
        <f t="shared" si="200"/>
        <v>0</v>
      </c>
      <c r="L892" s="156">
        <f t="shared" si="200"/>
        <v>0</v>
      </c>
    </row>
    <row r="893" spans="1:12" s="210" customFormat="1" ht="25.5" hidden="1">
      <c r="A893" s="134"/>
      <c r="B893" s="100" t="s">
        <v>539</v>
      </c>
      <c r="C893" s="262"/>
      <c r="D893" s="101" t="s">
        <v>23</v>
      </c>
      <c r="E893" s="101" t="s">
        <v>14</v>
      </c>
      <c r="F893" s="101" t="s">
        <v>551</v>
      </c>
      <c r="G893" s="101"/>
      <c r="H893" s="155">
        <f>I893+J893+K893+L893</f>
        <v>0</v>
      </c>
      <c r="I893" s="156">
        <f>I894</f>
        <v>0</v>
      </c>
      <c r="J893" s="156">
        <f t="shared" si="200"/>
        <v>0</v>
      </c>
      <c r="K893" s="156">
        <f t="shared" si="200"/>
        <v>0</v>
      </c>
      <c r="L893" s="156">
        <f t="shared" si="200"/>
        <v>0</v>
      </c>
    </row>
    <row r="894" spans="1:12" s="210" customFormat="1" ht="56.25" hidden="1" customHeight="1">
      <c r="A894" s="134"/>
      <c r="B894" s="100" t="s">
        <v>247</v>
      </c>
      <c r="C894" s="262"/>
      <c r="D894" s="101" t="s">
        <v>23</v>
      </c>
      <c r="E894" s="101" t="s">
        <v>14</v>
      </c>
      <c r="F894" s="101" t="s">
        <v>551</v>
      </c>
      <c r="G894" s="101" t="s">
        <v>49</v>
      </c>
      <c r="H894" s="155">
        <f>I894+J894+K894+L894</f>
        <v>0</v>
      </c>
      <c r="I894" s="156">
        <f>I895</f>
        <v>0</v>
      </c>
      <c r="J894" s="156">
        <f t="shared" si="200"/>
        <v>0</v>
      </c>
      <c r="K894" s="156">
        <f t="shared" si="200"/>
        <v>0</v>
      </c>
      <c r="L894" s="156">
        <f t="shared" si="200"/>
        <v>0</v>
      </c>
    </row>
    <row r="895" spans="1:12" s="210" customFormat="1" hidden="1">
      <c r="A895" s="134"/>
      <c r="B895" s="100" t="s">
        <v>66</v>
      </c>
      <c r="C895" s="262"/>
      <c r="D895" s="101" t="s">
        <v>23</v>
      </c>
      <c r="E895" s="101" t="s">
        <v>14</v>
      </c>
      <c r="F895" s="101" t="s">
        <v>551</v>
      </c>
      <c r="G895" s="101" t="s">
        <v>64</v>
      </c>
      <c r="H895" s="155">
        <f>SUM(I895:L895)</f>
        <v>0</v>
      </c>
      <c r="I895" s="156">
        <f>I896</f>
        <v>0</v>
      </c>
      <c r="J895" s="156">
        <f t="shared" si="200"/>
        <v>0</v>
      </c>
      <c r="K895" s="156">
        <f t="shared" si="200"/>
        <v>0</v>
      </c>
      <c r="L895" s="156">
        <f t="shared" si="200"/>
        <v>0</v>
      </c>
    </row>
    <row r="896" spans="1:12" s="210" customFormat="1" ht="25.5" hidden="1">
      <c r="A896" s="134"/>
      <c r="B896" s="100" t="s">
        <v>84</v>
      </c>
      <c r="C896" s="262"/>
      <c r="D896" s="101" t="s">
        <v>23</v>
      </c>
      <c r="E896" s="101" t="s">
        <v>14</v>
      </c>
      <c r="F896" s="101" t="s">
        <v>551</v>
      </c>
      <c r="G896" s="101" t="s">
        <v>82</v>
      </c>
      <c r="H896" s="155">
        <f>SUM(I896:L896)</f>
        <v>0</v>
      </c>
      <c r="I896" s="156">
        <v>0</v>
      </c>
      <c r="J896" s="156">
        <v>0</v>
      </c>
      <c r="K896" s="156">
        <v>0</v>
      </c>
      <c r="L896" s="156">
        <v>0</v>
      </c>
    </row>
    <row r="897" spans="1:13" s="210" customFormat="1" ht="51" hidden="1">
      <c r="A897" s="134"/>
      <c r="B897" s="100" t="s">
        <v>437</v>
      </c>
      <c r="C897" s="262"/>
      <c r="D897" s="101" t="s">
        <v>23</v>
      </c>
      <c r="E897" s="101" t="s">
        <v>14</v>
      </c>
      <c r="F897" s="101" t="s">
        <v>438</v>
      </c>
      <c r="G897" s="101"/>
      <c r="H897" s="155">
        <f>I897+J897+K897+L897</f>
        <v>0</v>
      </c>
      <c r="I897" s="156">
        <f>I898+I902</f>
        <v>0</v>
      </c>
      <c r="J897" s="156">
        <f>J898+J902</f>
        <v>0</v>
      </c>
      <c r="K897" s="156">
        <f>K898+K902</f>
        <v>0</v>
      </c>
      <c r="L897" s="156">
        <f>L898+L902</f>
        <v>0</v>
      </c>
    </row>
    <row r="898" spans="1:13" s="136" customFormat="1" ht="53.25" hidden="1" customHeight="1">
      <c r="A898" s="134"/>
      <c r="B898" s="100" t="s">
        <v>200</v>
      </c>
      <c r="C898" s="262"/>
      <c r="D898" s="101" t="s">
        <v>23</v>
      </c>
      <c r="E898" s="101" t="s">
        <v>14</v>
      </c>
      <c r="F898" s="101" t="s">
        <v>439</v>
      </c>
      <c r="G898" s="101"/>
      <c r="H898" s="155">
        <f>I898+J898+K898+L898</f>
        <v>0</v>
      </c>
      <c r="I898" s="156">
        <f>I899</f>
        <v>0</v>
      </c>
      <c r="J898" s="156">
        <f t="shared" ref="J898:L900" si="201">J899</f>
        <v>0</v>
      </c>
      <c r="K898" s="156">
        <f t="shared" si="201"/>
        <v>0</v>
      </c>
      <c r="L898" s="156">
        <f t="shared" si="201"/>
        <v>0</v>
      </c>
    </row>
    <row r="899" spans="1:13" s="136" customFormat="1" ht="42.75" hidden="1" customHeight="1">
      <c r="A899" s="134"/>
      <c r="B899" s="100" t="s">
        <v>88</v>
      </c>
      <c r="C899" s="262"/>
      <c r="D899" s="101" t="s">
        <v>23</v>
      </c>
      <c r="E899" s="101" t="s">
        <v>14</v>
      </c>
      <c r="F899" s="101" t="s">
        <v>439</v>
      </c>
      <c r="G899" s="101" t="s">
        <v>49</v>
      </c>
      <c r="H899" s="155">
        <f>I899+J899+K899+L899</f>
        <v>0</v>
      </c>
      <c r="I899" s="156">
        <f>I900</f>
        <v>0</v>
      </c>
      <c r="J899" s="156">
        <f t="shared" si="201"/>
        <v>0</v>
      </c>
      <c r="K899" s="156">
        <f t="shared" si="201"/>
        <v>0</v>
      </c>
      <c r="L899" s="156">
        <f t="shared" si="201"/>
        <v>0</v>
      </c>
    </row>
    <row r="900" spans="1:13" s="136" customFormat="1" hidden="1">
      <c r="A900" s="134"/>
      <c r="B900" s="100" t="s">
        <v>66</v>
      </c>
      <c r="C900" s="262"/>
      <c r="D900" s="101" t="s">
        <v>23</v>
      </c>
      <c r="E900" s="101" t="s">
        <v>14</v>
      </c>
      <c r="F900" s="101" t="s">
        <v>439</v>
      </c>
      <c r="G900" s="101" t="s">
        <v>64</v>
      </c>
      <c r="H900" s="155">
        <f>SUM(I900:L900)</f>
        <v>0</v>
      </c>
      <c r="I900" s="156">
        <f>I901</f>
        <v>0</v>
      </c>
      <c r="J900" s="156">
        <f t="shared" si="201"/>
        <v>0</v>
      </c>
      <c r="K900" s="156">
        <f t="shared" si="201"/>
        <v>0</v>
      </c>
      <c r="L900" s="156">
        <f t="shared" si="201"/>
        <v>0</v>
      </c>
    </row>
    <row r="901" spans="1:13" s="136" customFormat="1" ht="76.5" hidden="1">
      <c r="A901" s="134"/>
      <c r="B901" s="100" t="s">
        <v>83</v>
      </c>
      <c r="C901" s="262"/>
      <c r="D901" s="101" t="s">
        <v>23</v>
      </c>
      <c r="E901" s="101" t="s">
        <v>14</v>
      </c>
      <c r="F901" s="101" t="s">
        <v>439</v>
      </c>
      <c r="G901" s="101" t="s">
        <v>65</v>
      </c>
      <c r="H901" s="155">
        <f>SUM(I901:L901)</f>
        <v>0</v>
      </c>
      <c r="I901" s="156">
        <v>0</v>
      </c>
      <c r="J901" s="311">
        <v>0</v>
      </c>
      <c r="K901" s="311">
        <v>0</v>
      </c>
      <c r="L901" s="311">
        <v>0</v>
      </c>
    </row>
    <row r="902" spans="1:13" s="136" customFormat="1" ht="42.75" hidden="1" customHeight="1">
      <c r="A902" s="134"/>
      <c r="B902" s="100" t="s">
        <v>494</v>
      </c>
      <c r="C902" s="262"/>
      <c r="D902" s="101" t="s">
        <v>23</v>
      </c>
      <c r="E902" s="101" t="s">
        <v>14</v>
      </c>
      <c r="F902" s="101" t="s">
        <v>440</v>
      </c>
      <c r="G902" s="101"/>
      <c r="H902" s="155">
        <f>I902+J902+K902+L902</f>
        <v>0</v>
      </c>
      <c r="I902" s="156">
        <f>I903</f>
        <v>0</v>
      </c>
      <c r="J902" s="156">
        <f t="shared" ref="J902:L908" si="202">J903</f>
        <v>0</v>
      </c>
      <c r="K902" s="156">
        <f t="shared" si="202"/>
        <v>0</v>
      </c>
      <c r="L902" s="156">
        <f t="shared" si="202"/>
        <v>0</v>
      </c>
    </row>
    <row r="903" spans="1:13" s="136" customFormat="1" ht="53.25" hidden="1" customHeight="1">
      <c r="A903" s="134"/>
      <c r="B903" s="100" t="s">
        <v>88</v>
      </c>
      <c r="C903" s="262"/>
      <c r="D903" s="101" t="s">
        <v>23</v>
      </c>
      <c r="E903" s="101" t="s">
        <v>14</v>
      </c>
      <c r="F903" s="101" t="s">
        <v>440</v>
      </c>
      <c r="G903" s="101" t="s">
        <v>49</v>
      </c>
      <c r="H903" s="155">
        <f>I903+J903+K903+L903</f>
        <v>0</v>
      </c>
      <c r="I903" s="156">
        <f>I904</f>
        <v>0</v>
      </c>
      <c r="J903" s="156">
        <f t="shared" si="202"/>
        <v>0</v>
      </c>
      <c r="K903" s="156">
        <f t="shared" si="202"/>
        <v>0</v>
      </c>
      <c r="L903" s="156">
        <f t="shared" si="202"/>
        <v>0</v>
      </c>
    </row>
    <row r="904" spans="1:13" s="136" customFormat="1" hidden="1">
      <c r="A904" s="134"/>
      <c r="B904" s="100" t="s">
        <v>66</v>
      </c>
      <c r="C904" s="262"/>
      <c r="D904" s="101" t="s">
        <v>23</v>
      </c>
      <c r="E904" s="101" t="s">
        <v>14</v>
      </c>
      <c r="F904" s="101" t="s">
        <v>440</v>
      </c>
      <c r="G904" s="101" t="s">
        <v>64</v>
      </c>
      <c r="H904" s="155">
        <f>SUM(I904:L904)</f>
        <v>0</v>
      </c>
      <c r="I904" s="156">
        <f>I905</f>
        <v>0</v>
      </c>
      <c r="J904" s="156">
        <f t="shared" si="202"/>
        <v>0</v>
      </c>
      <c r="K904" s="156">
        <f t="shared" si="202"/>
        <v>0</v>
      </c>
      <c r="L904" s="156">
        <f t="shared" si="202"/>
        <v>0</v>
      </c>
    </row>
    <row r="905" spans="1:13" s="136" customFormat="1" ht="76.5" hidden="1">
      <c r="A905" s="134"/>
      <c r="B905" s="100" t="s">
        <v>83</v>
      </c>
      <c r="C905" s="262"/>
      <c r="D905" s="101" t="s">
        <v>23</v>
      </c>
      <c r="E905" s="101" t="s">
        <v>14</v>
      </c>
      <c r="F905" s="101" t="s">
        <v>440</v>
      </c>
      <c r="G905" s="101" t="s">
        <v>65</v>
      </c>
      <c r="H905" s="155">
        <f>SUM(I905:L905)</f>
        <v>0</v>
      </c>
      <c r="I905" s="156">
        <v>0</v>
      </c>
      <c r="J905" s="311">
        <v>0</v>
      </c>
      <c r="K905" s="311">
        <v>0</v>
      </c>
      <c r="L905" s="311">
        <v>0</v>
      </c>
    </row>
    <row r="906" spans="1:13" s="136" customFormat="1" ht="38.25" hidden="1">
      <c r="A906" s="134"/>
      <c r="B906" s="100" t="s">
        <v>578</v>
      </c>
      <c r="C906" s="262"/>
      <c r="D906" s="101" t="s">
        <v>23</v>
      </c>
      <c r="E906" s="101" t="s">
        <v>14</v>
      </c>
      <c r="F906" s="101" t="s">
        <v>577</v>
      </c>
      <c r="G906" s="101"/>
      <c r="H906" s="155">
        <f>SUM(I906:L906)</f>
        <v>0</v>
      </c>
      <c r="I906" s="156">
        <f>I907</f>
        <v>0</v>
      </c>
      <c r="J906" s="156">
        <f>J907</f>
        <v>0</v>
      </c>
      <c r="K906" s="156">
        <f>K907</f>
        <v>0</v>
      </c>
      <c r="L906" s="156">
        <f>L907</f>
        <v>0</v>
      </c>
    </row>
    <row r="907" spans="1:13" s="136" customFormat="1" ht="25.5" hidden="1">
      <c r="A907" s="134"/>
      <c r="B907" s="100" t="s">
        <v>539</v>
      </c>
      <c r="C907" s="262"/>
      <c r="D907" s="101" t="s">
        <v>23</v>
      </c>
      <c r="E907" s="101" t="s">
        <v>14</v>
      </c>
      <c r="F907" s="101" t="s">
        <v>550</v>
      </c>
      <c r="G907" s="101"/>
      <c r="H907" s="155">
        <f>I907+J907+K907+L907</f>
        <v>0</v>
      </c>
      <c r="I907" s="156">
        <f>I908</f>
        <v>0</v>
      </c>
      <c r="J907" s="156">
        <f t="shared" si="202"/>
        <v>0</v>
      </c>
      <c r="K907" s="156">
        <f t="shared" si="202"/>
        <v>0</v>
      </c>
      <c r="L907" s="156">
        <f t="shared" si="202"/>
        <v>0</v>
      </c>
    </row>
    <row r="908" spans="1:13" s="136" customFormat="1" ht="51" hidden="1">
      <c r="A908" s="134"/>
      <c r="B908" s="100" t="s">
        <v>88</v>
      </c>
      <c r="C908" s="262"/>
      <c r="D908" s="101" t="s">
        <v>23</v>
      </c>
      <c r="E908" s="101" t="s">
        <v>14</v>
      </c>
      <c r="F908" s="101" t="s">
        <v>550</v>
      </c>
      <c r="G908" s="101" t="s">
        <v>49</v>
      </c>
      <c r="H908" s="155">
        <f>I908+J908+K908+L908</f>
        <v>0</v>
      </c>
      <c r="I908" s="156">
        <f>I909</f>
        <v>0</v>
      </c>
      <c r="J908" s="156">
        <f t="shared" si="202"/>
        <v>0</v>
      </c>
      <c r="K908" s="156">
        <f t="shared" si="202"/>
        <v>0</v>
      </c>
      <c r="L908" s="156">
        <f t="shared" si="202"/>
        <v>0</v>
      </c>
    </row>
    <row r="909" spans="1:13" s="210" customFormat="1" hidden="1">
      <c r="A909" s="134"/>
      <c r="B909" s="100" t="s">
        <v>66</v>
      </c>
      <c r="C909" s="262"/>
      <c r="D909" s="101" t="s">
        <v>23</v>
      </c>
      <c r="E909" s="101" t="s">
        <v>14</v>
      </c>
      <c r="F909" s="101" t="s">
        <v>550</v>
      </c>
      <c r="G909" s="101" t="s">
        <v>64</v>
      </c>
      <c r="H909" s="155">
        <f t="shared" ref="H909:H916" si="203">SUM(I909:L909)</f>
        <v>0</v>
      </c>
      <c r="I909" s="156">
        <f>I910+I911</f>
        <v>0</v>
      </c>
      <c r="J909" s="156">
        <f>J910+J911</f>
        <v>0</v>
      </c>
      <c r="K909" s="156">
        <f>K910+K911</f>
        <v>0</v>
      </c>
      <c r="L909" s="156">
        <f>L910+L911</f>
        <v>0</v>
      </c>
    </row>
    <row r="910" spans="1:13" s="210" customFormat="1" ht="76.5" hidden="1">
      <c r="A910" s="134"/>
      <c r="B910" s="100" t="s">
        <v>83</v>
      </c>
      <c r="C910" s="262"/>
      <c r="D910" s="101" t="s">
        <v>23</v>
      </c>
      <c r="E910" s="101" t="s">
        <v>14</v>
      </c>
      <c r="F910" s="101" t="s">
        <v>550</v>
      </c>
      <c r="G910" s="101" t="s">
        <v>65</v>
      </c>
      <c r="H910" s="155">
        <f t="shared" si="203"/>
        <v>0</v>
      </c>
      <c r="I910" s="156"/>
      <c r="J910" s="311">
        <v>0</v>
      </c>
      <c r="K910" s="311">
        <v>0</v>
      </c>
      <c r="L910" s="311">
        <v>0</v>
      </c>
    </row>
    <row r="911" spans="1:13" s="210" customFormat="1" ht="25.5" hidden="1">
      <c r="A911" s="134"/>
      <c r="B911" s="100" t="s">
        <v>84</v>
      </c>
      <c r="C911" s="262"/>
      <c r="D911" s="101" t="s">
        <v>23</v>
      </c>
      <c r="E911" s="101" t="s">
        <v>14</v>
      </c>
      <c r="F911" s="101" t="s">
        <v>550</v>
      </c>
      <c r="G911" s="101" t="s">
        <v>82</v>
      </c>
      <c r="H911" s="155">
        <f t="shared" si="203"/>
        <v>0</v>
      </c>
      <c r="I911" s="156"/>
      <c r="J911" s="311">
        <v>0</v>
      </c>
      <c r="K911" s="311">
        <v>0</v>
      </c>
      <c r="L911" s="311">
        <v>0</v>
      </c>
    </row>
    <row r="912" spans="1:13" s="219" customFormat="1" ht="12.75" hidden="1" customHeight="1">
      <c r="A912" s="134"/>
      <c r="B912" s="100" t="s">
        <v>579</v>
      </c>
      <c r="C912" s="262"/>
      <c r="D912" s="101" t="s">
        <v>23</v>
      </c>
      <c r="E912" s="101" t="s">
        <v>14</v>
      </c>
      <c r="F912" s="101" t="s">
        <v>580</v>
      </c>
      <c r="G912" s="101"/>
      <c r="H912" s="155">
        <f t="shared" si="203"/>
        <v>0</v>
      </c>
      <c r="I912" s="156">
        <f>I913</f>
        <v>0</v>
      </c>
      <c r="J912" s="156">
        <f>J913</f>
        <v>0</v>
      </c>
      <c r="K912" s="156">
        <f>K913</f>
        <v>0</v>
      </c>
      <c r="L912" s="156">
        <f>L913</f>
        <v>0</v>
      </c>
      <c r="M912" s="267"/>
    </row>
    <row r="913" spans="1:20" s="219" customFormat="1" ht="13.5" hidden="1" customHeight="1">
      <c r="A913" s="134"/>
      <c r="B913" s="100" t="s">
        <v>539</v>
      </c>
      <c r="C913" s="262"/>
      <c r="D913" s="101" t="s">
        <v>23</v>
      </c>
      <c r="E913" s="101" t="s">
        <v>14</v>
      </c>
      <c r="F913" s="101" t="s">
        <v>582</v>
      </c>
      <c r="G913" s="101"/>
      <c r="H913" s="155">
        <f t="shared" si="203"/>
        <v>0</v>
      </c>
      <c r="I913" s="156">
        <f>I914+I917</f>
        <v>0</v>
      </c>
      <c r="J913" s="156">
        <f>J914+J917</f>
        <v>0</v>
      </c>
      <c r="K913" s="156">
        <f>K914+K917</f>
        <v>0</v>
      </c>
      <c r="L913" s="156">
        <f>L914+L917</f>
        <v>0</v>
      </c>
    </row>
    <row r="914" spans="1:20" s="210" customFormat="1" ht="53.25" hidden="1" customHeight="1">
      <c r="A914" s="134"/>
      <c r="B914" s="100" t="s">
        <v>86</v>
      </c>
      <c r="C914" s="257"/>
      <c r="D914" s="101" t="s">
        <v>23</v>
      </c>
      <c r="E914" s="101" t="s">
        <v>14</v>
      </c>
      <c r="F914" s="101" t="s">
        <v>582</v>
      </c>
      <c r="G914" s="101" t="s">
        <v>57</v>
      </c>
      <c r="H914" s="155">
        <f t="shared" si="203"/>
        <v>0</v>
      </c>
      <c r="I914" s="156">
        <f t="shared" ref="I914:L915" si="204">I915</f>
        <v>0</v>
      </c>
      <c r="J914" s="156">
        <f t="shared" si="204"/>
        <v>0</v>
      </c>
      <c r="K914" s="156">
        <f t="shared" si="204"/>
        <v>0</v>
      </c>
      <c r="L914" s="156">
        <f t="shared" si="204"/>
        <v>0</v>
      </c>
    </row>
    <row r="915" spans="1:20" s="210" customFormat="1" ht="59.25" hidden="1" customHeight="1">
      <c r="A915" s="134"/>
      <c r="B915" s="100" t="s">
        <v>111</v>
      </c>
      <c r="C915" s="257"/>
      <c r="D915" s="101" t="s">
        <v>23</v>
      </c>
      <c r="E915" s="101" t="s">
        <v>14</v>
      </c>
      <c r="F915" s="101" t="s">
        <v>582</v>
      </c>
      <c r="G915" s="101" t="s">
        <v>59</v>
      </c>
      <c r="H915" s="155">
        <f t="shared" si="203"/>
        <v>0</v>
      </c>
      <c r="I915" s="156">
        <f t="shared" si="204"/>
        <v>0</v>
      </c>
      <c r="J915" s="156">
        <f t="shared" si="204"/>
        <v>0</v>
      </c>
      <c r="K915" s="156">
        <f t="shared" si="204"/>
        <v>0</v>
      </c>
      <c r="L915" s="156">
        <f t="shared" si="204"/>
        <v>0</v>
      </c>
    </row>
    <row r="916" spans="1:20" s="219" customFormat="1" ht="51" hidden="1">
      <c r="A916" s="134"/>
      <c r="B916" s="100" t="s">
        <v>260</v>
      </c>
      <c r="C916" s="257"/>
      <c r="D916" s="101" t="s">
        <v>23</v>
      </c>
      <c r="E916" s="101" t="s">
        <v>14</v>
      </c>
      <c r="F916" s="101" t="s">
        <v>582</v>
      </c>
      <c r="G916" s="101" t="s">
        <v>61</v>
      </c>
      <c r="H916" s="155">
        <f t="shared" si="203"/>
        <v>0</v>
      </c>
      <c r="I916" s="156"/>
      <c r="J916" s="311">
        <v>0</v>
      </c>
      <c r="K916" s="311">
        <v>0</v>
      </c>
      <c r="L916" s="311">
        <v>0</v>
      </c>
    </row>
    <row r="917" spans="1:20" s="210" customFormat="1" ht="24.75" hidden="1" customHeight="1">
      <c r="A917" s="134"/>
      <c r="B917" s="100" t="s">
        <v>344</v>
      </c>
      <c r="C917" s="262"/>
      <c r="D917" s="101" t="s">
        <v>23</v>
      </c>
      <c r="E917" s="101" t="s">
        <v>14</v>
      </c>
      <c r="F917" s="101" t="s">
        <v>582</v>
      </c>
      <c r="G917" s="231">
        <v>400</v>
      </c>
      <c r="H917" s="155">
        <f t="shared" ref="H917:H926" si="205">SUM(I917:L917)</f>
        <v>0</v>
      </c>
      <c r="I917" s="156">
        <f>I918+I920</f>
        <v>0</v>
      </c>
      <c r="J917" s="156">
        <f>J920</f>
        <v>0</v>
      </c>
      <c r="K917" s="156">
        <f>K920</f>
        <v>0</v>
      </c>
      <c r="L917" s="156">
        <f>L920</f>
        <v>0</v>
      </c>
    </row>
    <row r="918" spans="1:20" s="210" customFormat="1" ht="37.5" hidden="1" customHeight="1">
      <c r="A918" s="187"/>
      <c r="B918" s="100" t="s">
        <v>35</v>
      </c>
      <c r="C918" s="257"/>
      <c r="D918" s="101" t="s">
        <v>23</v>
      </c>
      <c r="E918" s="101" t="s">
        <v>14</v>
      </c>
      <c r="F918" s="101" t="s">
        <v>582</v>
      </c>
      <c r="G918" s="101" t="s">
        <v>78</v>
      </c>
      <c r="H918" s="155">
        <f>I918+J918+K918+L918</f>
        <v>0</v>
      </c>
      <c r="I918" s="156">
        <f>I919</f>
        <v>0</v>
      </c>
      <c r="J918" s="156">
        <f>J919</f>
        <v>0</v>
      </c>
      <c r="K918" s="156">
        <f>K919</f>
        <v>0</v>
      </c>
      <c r="L918" s="156">
        <f>L919</f>
        <v>0</v>
      </c>
    </row>
    <row r="919" spans="1:20" s="210" customFormat="1" ht="51" hidden="1">
      <c r="A919" s="187"/>
      <c r="B919" s="100" t="s">
        <v>90</v>
      </c>
      <c r="C919" s="257"/>
      <c r="D919" s="101" t="s">
        <v>23</v>
      </c>
      <c r="E919" s="101" t="s">
        <v>14</v>
      </c>
      <c r="F919" s="101" t="s">
        <v>582</v>
      </c>
      <c r="G919" s="101" t="s">
        <v>91</v>
      </c>
      <c r="H919" s="155">
        <f>I919+J919+K919+L919</f>
        <v>0</v>
      </c>
      <c r="I919" s="156"/>
      <c r="J919" s="156">
        <v>0</v>
      </c>
      <c r="K919" s="156">
        <v>0</v>
      </c>
      <c r="L919" s="156">
        <v>0</v>
      </c>
    </row>
    <row r="920" spans="1:20" s="219" customFormat="1" ht="25.5" hidden="1" customHeight="1">
      <c r="A920" s="134"/>
      <c r="B920" s="100" t="s">
        <v>583</v>
      </c>
      <c r="C920" s="262"/>
      <c r="D920" s="101" t="s">
        <v>23</v>
      </c>
      <c r="E920" s="101" t="s">
        <v>14</v>
      </c>
      <c r="F920" s="101" t="s">
        <v>582</v>
      </c>
      <c r="G920" s="231">
        <v>460</v>
      </c>
      <c r="H920" s="155">
        <f t="shared" si="205"/>
        <v>0</v>
      </c>
      <c r="I920" s="156">
        <f>I921</f>
        <v>0</v>
      </c>
      <c r="J920" s="156">
        <f>J921</f>
        <v>0</v>
      </c>
      <c r="K920" s="156">
        <f>K921</f>
        <v>0</v>
      </c>
      <c r="L920" s="156">
        <f>L921</f>
        <v>0</v>
      </c>
      <c r="M920" s="267"/>
      <c r="N920" s="267"/>
    </row>
    <row r="921" spans="1:20" s="219" customFormat="1" ht="63.75" hidden="1">
      <c r="A921" s="134"/>
      <c r="B921" s="100" t="s">
        <v>581</v>
      </c>
      <c r="C921" s="262"/>
      <c r="D921" s="101" t="s">
        <v>23</v>
      </c>
      <c r="E921" s="101" t="s">
        <v>14</v>
      </c>
      <c r="F921" s="101" t="s">
        <v>582</v>
      </c>
      <c r="G921" s="231">
        <v>462</v>
      </c>
      <c r="H921" s="155">
        <f t="shared" si="205"/>
        <v>0</v>
      </c>
      <c r="I921" s="156"/>
      <c r="J921" s="311">
        <v>0</v>
      </c>
      <c r="K921" s="311">
        <v>0</v>
      </c>
      <c r="L921" s="311">
        <v>0</v>
      </c>
      <c r="M921" s="267"/>
      <c r="N921" s="267"/>
    </row>
    <row r="922" spans="1:20" s="219" customFormat="1" ht="63.75" hidden="1">
      <c r="A922" s="134"/>
      <c r="B922" s="100" t="s">
        <v>589</v>
      </c>
      <c r="C922" s="262"/>
      <c r="D922" s="101" t="s">
        <v>23</v>
      </c>
      <c r="E922" s="101" t="s">
        <v>14</v>
      </c>
      <c r="F922" s="101" t="s">
        <v>225</v>
      </c>
      <c r="G922" s="231"/>
      <c r="H922" s="155">
        <f t="shared" si="205"/>
        <v>0</v>
      </c>
      <c r="I922" s="156">
        <f t="shared" ref="I922:L924" si="206">I923</f>
        <v>0</v>
      </c>
      <c r="J922" s="156">
        <f t="shared" si="206"/>
        <v>0</v>
      </c>
      <c r="K922" s="156">
        <f t="shared" si="206"/>
        <v>0</v>
      </c>
      <c r="L922" s="156">
        <f t="shared" si="206"/>
        <v>0</v>
      </c>
      <c r="M922" s="267"/>
      <c r="N922" s="267"/>
    </row>
    <row r="923" spans="1:20" s="210" customFormat="1" ht="63.75" hidden="1">
      <c r="A923" s="134"/>
      <c r="B923" s="100" t="s">
        <v>588</v>
      </c>
      <c r="C923" s="262"/>
      <c r="D923" s="101" t="s">
        <v>23</v>
      </c>
      <c r="E923" s="101" t="s">
        <v>14</v>
      </c>
      <c r="F923" s="101" t="s">
        <v>590</v>
      </c>
      <c r="G923" s="231"/>
      <c r="H923" s="155">
        <f t="shared" si="205"/>
        <v>0</v>
      </c>
      <c r="I923" s="156">
        <f t="shared" si="206"/>
        <v>0</v>
      </c>
      <c r="J923" s="156">
        <f t="shared" si="206"/>
        <v>0</v>
      </c>
      <c r="K923" s="156">
        <f t="shared" si="206"/>
        <v>0</v>
      </c>
      <c r="L923" s="156">
        <f t="shared" si="206"/>
        <v>0</v>
      </c>
    </row>
    <row r="924" spans="1:20" s="17" customFormat="1" ht="51" hidden="1">
      <c r="A924" s="134"/>
      <c r="B924" s="100" t="s">
        <v>224</v>
      </c>
      <c r="C924" s="100"/>
      <c r="D924" s="101" t="s">
        <v>23</v>
      </c>
      <c r="E924" s="101" t="s">
        <v>14</v>
      </c>
      <c r="F924" s="101" t="s">
        <v>590</v>
      </c>
      <c r="G924" s="101" t="s">
        <v>49</v>
      </c>
      <c r="H924" s="155">
        <f t="shared" si="205"/>
        <v>0</v>
      </c>
      <c r="I924" s="156">
        <f t="shared" si="206"/>
        <v>0</v>
      </c>
      <c r="J924" s="156">
        <f t="shared" si="206"/>
        <v>0</v>
      </c>
      <c r="K924" s="156">
        <f t="shared" si="206"/>
        <v>0</v>
      </c>
      <c r="L924" s="156">
        <f t="shared" si="206"/>
        <v>0</v>
      </c>
      <c r="M924" s="297"/>
      <c r="N924" s="297"/>
      <c r="O924" s="297"/>
      <c r="P924" s="297"/>
      <c r="Q924" s="297"/>
      <c r="R924" s="297"/>
      <c r="S924" s="297"/>
      <c r="T924" s="297"/>
    </row>
    <row r="925" spans="1:20" s="19" customFormat="1" ht="51" hidden="1">
      <c r="A925" s="134"/>
      <c r="B925" s="100" t="s">
        <v>227</v>
      </c>
      <c r="C925" s="100"/>
      <c r="D925" s="101" t="s">
        <v>23</v>
      </c>
      <c r="E925" s="101" t="s">
        <v>14</v>
      </c>
      <c r="F925" s="101" t="s">
        <v>590</v>
      </c>
      <c r="G925" s="101" t="s">
        <v>228</v>
      </c>
      <c r="H925" s="155">
        <f t="shared" si="205"/>
        <v>0</v>
      </c>
      <c r="I925" s="156">
        <v>0</v>
      </c>
      <c r="J925" s="156">
        <v>0</v>
      </c>
      <c r="K925" s="156">
        <v>0</v>
      </c>
      <c r="L925" s="156"/>
      <c r="M925" s="298"/>
      <c r="N925" s="298"/>
      <c r="O925" s="298"/>
      <c r="P925" s="298"/>
      <c r="Q925" s="298"/>
      <c r="R925" s="298"/>
      <c r="S925" s="298"/>
      <c r="T925" s="298"/>
    </row>
    <row r="926" spans="1:20" s="19" customFormat="1" ht="25.5" hidden="1">
      <c r="A926" s="187"/>
      <c r="B926" s="188" t="s">
        <v>441</v>
      </c>
      <c r="C926" s="257"/>
      <c r="D926" s="124" t="s">
        <v>23</v>
      </c>
      <c r="E926" s="124" t="s">
        <v>18</v>
      </c>
      <c r="F926" s="124"/>
      <c r="G926" s="124"/>
      <c r="H926" s="155">
        <f t="shared" si="205"/>
        <v>0</v>
      </c>
      <c r="I926" s="155">
        <f t="shared" ref="I926:L931" si="207">I927</f>
        <v>0</v>
      </c>
      <c r="J926" s="155">
        <f t="shared" si="207"/>
        <v>0</v>
      </c>
      <c r="K926" s="155">
        <f t="shared" si="207"/>
        <v>0</v>
      </c>
      <c r="L926" s="155">
        <f t="shared" si="207"/>
        <v>0</v>
      </c>
      <c r="M926" s="298"/>
      <c r="N926" s="298"/>
      <c r="O926" s="298"/>
      <c r="P926" s="298"/>
      <c r="Q926" s="298"/>
      <c r="R926" s="298"/>
      <c r="S926" s="298"/>
      <c r="T926" s="298"/>
    </row>
    <row r="927" spans="1:20" s="19" customFormat="1" ht="51" hidden="1">
      <c r="A927" s="134"/>
      <c r="B927" s="100" t="s">
        <v>98</v>
      </c>
      <c r="C927" s="135"/>
      <c r="D927" s="101" t="s">
        <v>23</v>
      </c>
      <c r="E927" s="101" t="s">
        <v>18</v>
      </c>
      <c r="F927" s="101" t="s">
        <v>250</v>
      </c>
      <c r="G927" s="101"/>
      <c r="H927" s="155">
        <f>I927+J927+K927+L927</f>
        <v>0</v>
      </c>
      <c r="I927" s="156">
        <f t="shared" si="207"/>
        <v>0</v>
      </c>
      <c r="J927" s="156">
        <f t="shared" si="207"/>
        <v>0</v>
      </c>
      <c r="K927" s="156">
        <f t="shared" si="207"/>
        <v>0</v>
      </c>
      <c r="L927" s="156">
        <f t="shared" si="207"/>
        <v>0</v>
      </c>
      <c r="M927" s="298"/>
      <c r="N927" s="298"/>
      <c r="O927" s="298"/>
      <c r="P927" s="298"/>
      <c r="Q927" s="298"/>
      <c r="R927" s="298"/>
      <c r="S927" s="298"/>
      <c r="T927" s="298"/>
    </row>
    <row r="928" spans="1:20" s="17" customFormat="1" ht="38.25" hidden="1">
      <c r="A928" s="134"/>
      <c r="B928" s="100" t="s">
        <v>251</v>
      </c>
      <c r="C928" s="135"/>
      <c r="D928" s="101" t="s">
        <v>23</v>
      </c>
      <c r="E928" s="101" t="s">
        <v>18</v>
      </c>
      <c r="F928" s="101" t="s">
        <v>252</v>
      </c>
      <c r="G928" s="101"/>
      <c r="H928" s="155">
        <f>SUM(I928:L928)</f>
        <v>0</v>
      </c>
      <c r="I928" s="156">
        <f t="shared" si="207"/>
        <v>0</v>
      </c>
      <c r="J928" s="156">
        <f t="shared" si="207"/>
        <v>0</v>
      </c>
      <c r="K928" s="156">
        <f t="shared" si="207"/>
        <v>0</v>
      </c>
      <c r="L928" s="156">
        <f t="shared" si="207"/>
        <v>0</v>
      </c>
      <c r="M928" s="297"/>
      <c r="N928" s="297"/>
      <c r="O928" s="297"/>
      <c r="P928" s="297"/>
      <c r="Q928" s="297"/>
      <c r="R928" s="297"/>
      <c r="S928" s="297"/>
      <c r="T928" s="297"/>
    </row>
    <row r="929" spans="1:20" s="19" customFormat="1" ht="178.5" hidden="1">
      <c r="A929" s="134"/>
      <c r="B929" s="100" t="s">
        <v>498</v>
      </c>
      <c r="C929" s="135"/>
      <c r="D929" s="101" t="s">
        <v>23</v>
      </c>
      <c r="E929" s="101" t="s">
        <v>18</v>
      </c>
      <c r="F929" s="101" t="s">
        <v>442</v>
      </c>
      <c r="G929" s="101"/>
      <c r="H929" s="155">
        <f>SUM(I929:L929)</f>
        <v>0</v>
      </c>
      <c r="I929" s="156">
        <f t="shared" si="207"/>
        <v>0</v>
      </c>
      <c r="J929" s="156">
        <f t="shared" si="207"/>
        <v>0</v>
      </c>
      <c r="K929" s="156">
        <f t="shared" si="207"/>
        <v>0</v>
      </c>
      <c r="L929" s="156">
        <f t="shared" si="207"/>
        <v>0</v>
      </c>
      <c r="M929" s="298"/>
      <c r="N929" s="298"/>
      <c r="O929" s="298"/>
      <c r="P929" s="298"/>
      <c r="Q929" s="298"/>
      <c r="R929" s="298"/>
      <c r="S929" s="298"/>
      <c r="T929" s="298"/>
    </row>
    <row r="930" spans="1:20" s="19" customFormat="1" ht="38.25" hidden="1">
      <c r="A930" s="134"/>
      <c r="B930" s="100" t="s">
        <v>86</v>
      </c>
      <c r="C930" s="260"/>
      <c r="D930" s="101" t="s">
        <v>23</v>
      </c>
      <c r="E930" s="101" t="s">
        <v>18</v>
      </c>
      <c r="F930" s="101" t="s">
        <v>442</v>
      </c>
      <c r="G930" s="101" t="s">
        <v>57</v>
      </c>
      <c r="H930" s="155">
        <f>I930+J930+K930+L930</f>
        <v>0</v>
      </c>
      <c r="I930" s="156">
        <f t="shared" si="207"/>
        <v>0</v>
      </c>
      <c r="J930" s="156">
        <f t="shared" si="207"/>
        <v>0</v>
      </c>
      <c r="K930" s="156">
        <f t="shared" si="207"/>
        <v>0</v>
      </c>
      <c r="L930" s="156">
        <f t="shared" si="207"/>
        <v>0</v>
      </c>
      <c r="M930" s="298"/>
      <c r="N930" s="298"/>
      <c r="O930" s="298"/>
      <c r="P930" s="298"/>
      <c r="Q930" s="298"/>
      <c r="R930" s="298"/>
      <c r="S930" s="298"/>
      <c r="T930" s="298"/>
    </row>
    <row r="931" spans="1:20" s="19" customFormat="1" ht="38.25" hidden="1">
      <c r="A931" s="134"/>
      <c r="B931" s="100" t="s">
        <v>111</v>
      </c>
      <c r="C931" s="260"/>
      <c r="D931" s="101" t="s">
        <v>23</v>
      </c>
      <c r="E931" s="101" t="s">
        <v>18</v>
      </c>
      <c r="F931" s="101" t="s">
        <v>442</v>
      </c>
      <c r="G931" s="101" t="s">
        <v>59</v>
      </c>
      <c r="H931" s="155">
        <f>I931+J931+K931+L931</f>
        <v>0</v>
      </c>
      <c r="I931" s="156">
        <f t="shared" si="207"/>
        <v>0</v>
      </c>
      <c r="J931" s="156">
        <f t="shared" si="207"/>
        <v>0</v>
      </c>
      <c r="K931" s="156">
        <f t="shared" si="207"/>
        <v>0</v>
      </c>
      <c r="L931" s="156">
        <f t="shared" si="207"/>
        <v>0</v>
      </c>
      <c r="M931" s="298"/>
      <c r="N931" s="298"/>
      <c r="O931" s="298"/>
      <c r="P931" s="298"/>
      <c r="Q931" s="298"/>
      <c r="R931" s="298"/>
      <c r="S931" s="298"/>
      <c r="T931" s="298"/>
    </row>
    <row r="932" spans="1:20" s="210" customFormat="1" ht="51" hidden="1">
      <c r="A932" s="134"/>
      <c r="B932" s="100" t="s">
        <v>260</v>
      </c>
      <c r="C932" s="260"/>
      <c r="D932" s="101" t="s">
        <v>23</v>
      </c>
      <c r="E932" s="101" t="s">
        <v>18</v>
      </c>
      <c r="F932" s="101" t="s">
        <v>442</v>
      </c>
      <c r="G932" s="101" t="s">
        <v>61</v>
      </c>
      <c r="H932" s="155">
        <f>I932+J932+K932+L932</f>
        <v>0</v>
      </c>
      <c r="I932" s="156">
        <v>0</v>
      </c>
      <c r="J932" s="156">
        <v>0</v>
      </c>
      <c r="K932" s="156">
        <v>0</v>
      </c>
      <c r="L932" s="156">
        <v>0</v>
      </c>
    </row>
    <row r="933" spans="1:20" s="210" customFormat="1">
      <c r="A933" s="187"/>
      <c r="B933" s="257" t="s">
        <v>598</v>
      </c>
      <c r="C933" s="135"/>
      <c r="D933" s="124" t="s">
        <v>21</v>
      </c>
      <c r="E933" s="124"/>
      <c r="F933" s="124"/>
      <c r="G933" s="124"/>
      <c r="H933" s="155">
        <f>SUM(I933:L933)</f>
        <v>2228</v>
      </c>
      <c r="I933" s="155">
        <f t="shared" ref="I933:I939" si="208">I934</f>
        <v>2177.1</v>
      </c>
      <c r="J933" s="155">
        <f t="shared" ref="J933:L935" si="209">J934</f>
        <v>0</v>
      </c>
      <c r="K933" s="155">
        <f t="shared" si="209"/>
        <v>50.9</v>
      </c>
      <c r="L933" s="155">
        <f t="shared" si="209"/>
        <v>0</v>
      </c>
    </row>
    <row r="934" spans="1:20" s="210" customFormat="1" ht="25.5">
      <c r="A934" s="134"/>
      <c r="B934" s="100" t="s">
        <v>599</v>
      </c>
      <c r="C934" s="260"/>
      <c r="D934" s="101" t="s">
        <v>21</v>
      </c>
      <c r="E934" s="101" t="s">
        <v>21</v>
      </c>
      <c r="F934" s="101"/>
      <c r="G934" s="101"/>
      <c r="H934" s="155">
        <f>SUM(I934:L934)</f>
        <v>2228</v>
      </c>
      <c r="I934" s="156">
        <f t="shared" si="208"/>
        <v>2177.1</v>
      </c>
      <c r="J934" s="156">
        <f t="shared" si="209"/>
        <v>0</v>
      </c>
      <c r="K934" s="156">
        <f t="shared" si="209"/>
        <v>50.9</v>
      </c>
      <c r="L934" s="156">
        <f t="shared" si="209"/>
        <v>0</v>
      </c>
    </row>
    <row r="935" spans="1:20" s="210" customFormat="1" ht="63.75">
      <c r="A935" s="134"/>
      <c r="B935" s="100" t="s">
        <v>600</v>
      </c>
      <c r="C935" s="260"/>
      <c r="D935" s="101" t="s">
        <v>21</v>
      </c>
      <c r="E935" s="101" t="s">
        <v>21</v>
      </c>
      <c r="F935" s="262" t="s">
        <v>603</v>
      </c>
      <c r="G935" s="101"/>
      <c r="H935" s="155">
        <f>SUM(I935:L935)</f>
        <v>2228</v>
      </c>
      <c r="I935" s="156">
        <f t="shared" si="208"/>
        <v>2177.1</v>
      </c>
      <c r="J935" s="156">
        <f t="shared" si="209"/>
        <v>0</v>
      </c>
      <c r="K935" s="156">
        <f t="shared" si="209"/>
        <v>50.9</v>
      </c>
      <c r="L935" s="156">
        <f t="shared" si="209"/>
        <v>0</v>
      </c>
    </row>
    <row r="936" spans="1:20" s="210" customFormat="1" ht="38.25">
      <c r="A936" s="134"/>
      <c r="B936" s="100" t="s">
        <v>601</v>
      </c>
      <c r="C936" s="260"/>
      <c r="D936" s="101" t="s">
        <v>21</v>
      </c>
      <c r="E936" s="101" t="s">
        <v>21</v>
      </c>
      <c r="F936" s="262" t="s">
        <v>604</v>
      </c>
      <c r="G936" s="101"/>
      <c r="H936" s="155">
        <f>SUM(I936:L936)</f>
        <v>2228</v>
      </c>
      <c r="I936" s="156">
        <f>I937+I941+I945</f>
        <v>2177.1</v>
      </c>
      <c r="J936" s="156">
        <f>J937+J941+J945</f>
        <v>0</v>
      </c>
      <c r="K936" s="156">
        <f>K937+K941+K945</f>
        <v>50.9</v>
      </c>
      <c r="L936" s="156">
        <f>L937+L941+L945</f>
        <v>0</v>
      </c>
    </row>
    <row r="937" spans="1:20" s="210" customFormat="1" ht="25.5">
      <c r="A937" s="134"/>
      <c r="B937" s="100" t="s">
        <v>602</v>
      </c>
      <c r="C937" s="260"/>
      <c r="D937" s="101" t="s">
        <v>21</v>
      </c>
      <c r="E937" s="101" t="s">
        <v>21</v>
      </c>
      <c r="F937" s="262" t="s">
        <v>605</v>
      </c>
      <c r="G937" s="101"/>
      <c r="H937" s="155">
        <f>SUM(I937:L937)</f>
        <v>2174.4</v>
      </c>
      <c r="I937" s="156">
        <f t="shared" si="208"/>
        <v>2174.4</v>
      </c>
      <c r="J937" s="156">
        <f>J938</f>
        <v>0</v>
      </c>
      <c r="K937" s="156">
        <f>K938</f>
        <v>0</v>
      </c>
      <c r="L937" s="156">
        <f>L938</f>
        <v>0</v>
      </c>
    </row>
    <row r="938" spans="1:20" s="210" customFormat="1" ht="38.25">
      <c r="A938" s="187"/>
      <c r="B938" s="100" t="s">
        <v>344</v>
      </c>
      <c r="C938" s="257"/>
      <c r="D938" s="101" t="s">
        <v>21</v>
      </c>
      <c r="E938" s="101" t="s">
        <v>21</v>
      </c>
      <c r="F938" s="262" t="s">
        <v>605</v>
      </c>
      <c r="G938" s="101" t="s">
        <v>77</v>
      </c>
      <c r="H938" s="155">
        <f>I938+J938+K938+L938</f>
        <v>2174.4</v>
      </c>
      <c r="I938" s="156">
        <f t="shared" si="208"/>
        <v>2174.4</v>
      </c>
      <c r="J938" s="156">
        <f t="shared" ref="J938:L939" si="210">J939</f>
        <v>0</v>
      </c>
      <c r="K938" s="156">
        <f t="shared" si="210"/>
        <v>0</v>
      </c>
      <c r="L938" s="156">
        <f t="shared" si="210"/>
        <v>0</v>
      </c>
    </row>
    <row r="939" spans="1:20" s="210" customFormat="1">
      <c r="A939" s="187"/>
      <c r="B939" s="100" t="s">
        <v>35</v>
      </c>
      <c r="C939" s="257"/>
      <c r="D939" s="101" t="s">
        <v>21</v>
      </c>
      <c r="E939" s="101" t="s">
        <v>21</v>
      </c>
      <c r="F939" s="262" t="s">
        <v>605</v>
      </c>
      <c r="G939" s="101" t="s">
        <v>78</v>
      </c>
      <c r="H939" s="155">
        <f>I939+J939+K939+L939</f>
        <v>2174.4</v>
      </c>
      <c r="I939" s="156">
        <f t="shared" si="208"/>
        <v>2174.4</v>
      </c>
      <c r="J939" s="156">
        <f t="shared" si="210"/>
        <v>0</v>
      </c>
      <c r="K939" s="156">
        <f t="shared" si="210"/>
        <v>0</v>
      </c>
      <c r="L939" s="156">
        <f t="shared" si="210"/>
        <v>0</v>
      </c>
    </row>
    <row r="940" spans="1:20" s="210" customFormat="1" ht="51">
      <c r="A940" s="187"/>
      <c r="B940" s="100" t="s">
        <v>90</v>
      </c>
      <c r="C940" s="257"/>
      <c r="D940" s="101" t="s">
        <v>21</v>
      </c>
      <c r="E940" s="101" t="s">
        <v>21</v>
      </c>
      <c r="F940" s="262" t="s">
        <v>605</v>
      </c>
      <c r="G940" s="101" t="s">
        <v>91</v>
      </c>
      <c r="H940" s="155">
        <f>I940+J940+K940+L940</f>
        <v>2174.4</v>
      </c>
      <c r="I940" s="156">
        <v>2174.4</v>
      </c>
      <c r="J940" s="156">
        <v>0</v>
      </c>
      <c r="K940" s="156">
        <v>0</v>
      </c>
      <c r="L940" s="156">
        <v>0</v>
      </c>
    </row>
    <row r="941" spans="1:20" s="210" customFormat="1" ht="114.75">
      <c r="A941" s="4"/>
      <c r="B941" s="1" t="s">
        <v>635</v>
      </c>
      <c r="C941" s="62"/>
      <c r="D941" s="2" t="s">
        <v>21</v>
      </c>
      <c r="E941" s="2" t="s">
        <v>21</v>
      </c>
      <c r="F941" s="334" t="s">
        <v>636</v>
      </c>
      <c r="G941" s="2"/>
      <c r="H941" s="154">
        <f>SUM(I941:L941)</f>
        <v>50.9</v>
      </c>
      <c r="I941" s="296">
        <f t="shared" ref="I941:L947" si="211">I942</f>
        <v>0</v>
      </c>
      <c r="J941" s="296">
        <f t="shared" si="211"/>
        <v>0</v>
      </c>
      <c r="K941" s="296">
        <f t="shared" si="211"/>
        <v>50.9</v>
      </c>
      <c r="L941" s="296">
        <f t="shared" si="211"/>
        <v>0</v>
      </c>
    </row>
    <row r="942" spans="1:20" s="210" customFormat="1" ht="38.25">
      <c r="A942" s="330"/>
      <c r="B942" s="1" t="s">
        <v>344</v>
      </c>
      <c r="C942" s="336"/>
      <c r="D942" s="2" t="s">
        <v>21</v>
      </c>
      <c r="E942" s="2" t="s">
        <v>21</v>
      </c>
      <c r="F942" s="334" t="s">
        <v>636</v>
      </c>
      <c r="G942" s="2" t="s">
        <v>77</v>
      </c>
      <c r="H942" s="154">
        <f>I942+J942+K942+L942</f>
        <v>50.9</v>
      </c>
      <c r="I942" s="296">
        <f t="shared" si="211"/>
        <v>0</v>
      </c>
      <c r="J942" s="296">
        <f t="shared" si="211"/>
        <v>0</v>
      </c>
      <c r="K942" s="296">
        <f t="shared" si="211"/>
        <v>50.9</v>
      </c>
      <c r="L942" s="296">
        <f t="shared" si="211"/>
        <v>0</v>
      </c>
    </row>
    <row r="943" spans="1:20" s="210" customFormat="1">
      <c r="A943" s="330"/>
      <c r="B943" s="1" t="s">
        <v>35</v>
      </c>
      <c r="C943" s="336"/>
      <c r="D943" s="2" t="s">
        <v>21</v>
      </c>
      <c r="E943" s="2" t="s">
        <v>21</v>
      </c>
      <c r="F943" s="334" t="s">
        <v>636</v>
      </c>
      <c r="G943" s="2" t="s">
        <v>78</v>
      </c>
      <c r="H943" s="154">
        <f>I943+J943+K943+L943</f>
        <v>50.9</v>
      </c>
      <c r="I943" s="296">
        <f t="shared" si="211"/>
        <v>0</v>
      </c>
      <c r="J943" s="296">
        <f t="shared" si="211"/>
        <v>0</v>
      </c>
      <c r="K943" s="296">
        <f t="shared" si="211"/>
        <v>50.9</v>
      </c>
      <c r="L943" s="296">
        <f t="shared" si="211"/>
        <v>0</v>
      </c>
    </row>
    <row r="944" spans="1:20" s="210" customFormat="1" ht="51">
      <c r="A944" s="330"/>
      <c r="B944" s="1" t="s">
        <v>90</v>
      </c>
      <c r="C944" s="336"/>
      <c r="D944" s="2" t="s">
        <v>21</v>
      </c>
      <c r="E944" s="2" t="s">
        <v>21</v>
      </c>
      <c r="F944" s="334" t="s">
        <v>636</v>
      </c>
      <c r="G944" s="2" t="s">
        <v>91</v>
      </c>
      <c r="H944" s="154">
        <f>I944+J944+K944+L944</f>
        <v>50.9</v>
      </c>
      <c r="I944" s="296">
        <v>0</v>
      </c>
      <c r="J944" s="296">
        <v>0</v>
      </c>
      <c r="K944" s="296">
        <v>50.9</v>
      </c>
      <c r="L944" s="296">
        <v>0</v>
      </c>
    </row>
    <row r="945" spans="1:12" s="210" customFormat="1" ht="127.5">
      <c r="A945" s="4"/>
      <c r="B945" s="1" t="s">
        <v>637</v>
      </c>
      <c r="C945" s="62"/>
      <c r="D945" s="2" t="s">
        <v>21</v>
      </c>
      <c r="E945" s="2" t="s">
        <v>21</v>
      </c>
      <c r="F945" s="334" t="s">
        <v>638</v>
      </c>
      <c r="G945" s="2"/>
      <c r="H945" s="154">
        <f>SUM(I945:L945)</f>
        <v>2.7</v>
      </c>
      <c r="I945" s="296">
        <f t="shared" si="211"/>
        <v>2.7</v>
      </c>
      <c r="J945" s="296">
        <f t="shared" si="211"/>
        <v>0</v>
      </c>
      <c r="K945" s="296">
        <f t="shared" si="211"/>
        <v>0</v>
      </c>
      <c r="L945" s="296">
        <f t="shared" si="211"/>
        <v>0</v>
      </c>
    </row>
    <row r="946" spans="1:12" s="210" customFormat="1" ht="38.25">
      <c r="A946" s="330"/>
      <c r="B946" s="1" t="s">
        <v>344</v>
      </c>
      <c r="C946" s="336"/>
      <c r="D946" s="2" t="s">
        <v>21</v>
      </c>
      <c r="E946" s="2" t="s">
        <v>21</v>
      </c>
      <c r="F946" s="334" t="s">
        <v>638</v>
      </c>
      <c r="G946" s="2" t="s">
        <v>77</v>
      </c>
      <c r="H946" s="154">
        <f>I946+J946+K946+L946</f>
        <v>2.7</v>
      </c>
      <c r="I946" s="296">
        <f t="shared" si="211"/>
        <v>2.7</v>
      </c>
      <c r="J946" s="296">
        <f t="shared" si="211"/>
        <v>0</v>
      </c>
      <c r="K946" s="296">
        <f t="shared" si="211"/>
        <v>0</v>
      </c>
      <c r="L946" s="296">
        <f t="shared" si="211"/>
        <v>0</v>
      </c>
    </row>
    <row r="947" spans="1:12" s="210" customFormat="1">
      <c r="A947" s="330"/>
      <c r="B947" s="1" t="s">
        <v>35</v>
      </c>
      <c r="C947" s="336"/>
      <c r="D947" s="2" t="s">
        <v>21</v>
      </c>
      <c r="E947" s="2" t="s">
        <v>21</v>
      </c>
      <c r="F947" s="334" t="s">
        <v>638</v>
      </c>
      <c r="G947" s="2" t="s">
        <v>78</v>
      </c>
      <c r="H947" s="154">
        <f>I947+J947+K947+L947</f>
        <v>2.7</v>
      </c>
      <c r="I947" s="296">
        <f t="shared" si="211"/>
        <v>2.7</v>
      </c>
      <c r="J947" s="296">
        <f t="shared" si="211"/>
        <v>0</v>
      </c>
      <c r="K947" s="296">
        <f t="shared" si="211"/>
        <v>0</v>
      </c>
      <c r="L947" s="296">
        <f t="shared" si="211"/>
        <v>0</v>
      </c>
    </row>
    <row r="948" spans="1:12" s="210" customFormat="1" ht="51">
      <c r="A948" s="330"/>
      <c r="B948" s="1" t="s">
        <v>90</v>
      </c>
      <c r="C948" s="336"/>
      <c r="D948" s="2" t="s">
        <v>21</v>
      </c>
      <c r="E948" s="2" t="s">
        <v>21</v>
      </c>
      <c r="F948" s="334" t="s">
        <v>638</v>
      </c>
      <c r="G948" s="2" t="s">
        <v>91</v>
      </c>
      <c r="H948" s="154">
        <f>I948+J948+K948+L948</f>
        <v>2.7</v>
      </c>
      <c r="I948" s="296">
        <v>2.7</v>
      </c>
      <c r="J948" s="296">
        <v>0</v>
      </c>
      <c r="K948" s="296">
        <v>0</v>
      </c>
      <c r="L948" s="296">
        <v>0</v>
      </c>
    </row>
    <row r="949" spans="1:12" s="210" customFormat="1">
      <c r="A949" s="187"/>
      <c r="B949" s="257" t="s">
        <v>144</v>
      </c>
      <c r="C949" s="188"/>
      <c r="D949" s="124" t="s">
        <v>33</v>
      </c>
      <c r="E949" s="124" t="s">
        <v>15</v>
      </c>
      <c r="F949" s="124"/>
      <c r="G949" s="124"/>
      <c r="H949" s="155">
        <f>SUM(I949:L949)</f>
        <v>678.8</v>
      </c>
      <c r="I949" s="155">
        <f>I950+I957+I983+I1010</f>
        <v>16</v>
      </c>
      <c r="J949" s="155">
        <f>J950+J957+J983+J1010</f>
        <v>0</v>
      </c>
      <c r="K949" s="155">
        <f>K950+K957+K983+K1010</f>
        <v>662.8</v>
      </c>
      <c r="L949" s="155">
        <f>L950+L957+L983+L1010</f>
        <v>0</v>
      </c>
    </row>
    <row r="950" spans="1:12" s="210" customFormat="1" hidden="1">
      <c r="A950" s="187"/>
      <c r="B950" s="257" t="s">
        <v>145</v>
      </c>
      <c r="C950" s="135"/>
      <c r="D950" s="124" t="s">
        <v>33</v>
      </c>
      <c r="E950" s="124" t="s">
        <v>14</v>
      </c>
      <c r="F950" s="124"/>
      <c r="G950" s="124"/>
      <c r="H950" s="155">
        <f>I950+J950+K950+L950</f>
        <v>0</v>
      </c>
      <c r="I950" s="155">
        <f t="shared" ref="I950:L955" si="212">I951</f>
        <v>0</v>
      </c>
      <c r="J950" s="155">
        <f t="shared" si="212"/>
        <v>0</v>
      </c>
      <c r="K950" s="155">
        <f t="shared" si="212"/>
        <v>0</v>
      </c>
      <c r="L950" s="155">
        <f t="shared" si="212"/>
        <v>0</v>
      </c>
    </row>
    <row r="951" spans="1:12" s="210" customFormat="1" ht="51" hidden="1">
      <c r="A951" s="134"/>
      <c r="B951" s="100" t="s">
        <v>98</v>
      </c>
      <c r="C951" s="135"/>
      <c r="D951" s="101" t="s">
        <v>33</v>
      </c>
      <c r="E951" s="101" t="s">
        <v>14</v>
      </c>
      <c r="F951" s="101" t="s">
        <v>250</v>
      </c>
      <c r="G951" s="101"/>
      <c r="H951" s="155">
        <f>I951+J951+K951+L951</f>
        <v>0</v>
      </c>
      <c r="I951" s="156">
        <f t="shared" si="212"/>
        <v>0</v>
      </c>
      <c r="J951" s="156">
        <f t="shared" si="212"/>
        <v>0</v>
      </c>
      <c r="K951" s="156">
        <f t="shared" si="212"/>
        <v>0</v>
      </c>
      <c r="L951" s="156">
        <f t="shared" si="212"/>
        <v>0</v>
      </c>
    </row>
    <row r="952" spans="1:12" s="210" customFormat="1" ht="38.25" hidden="1">
      <c r="A952" s="134"/>
      <c r="B952" s="100" t="s">
        <v>251</v>
      </c>
      <c r="C952" s="135"/>
      <c r="D952" s="101" t="s">
        <v>33</v>
      </c>
      <c r="E952" s="101" t="s">
        <v>14</v>
      </c>
      <c r="F952" s="101" t="s">
        <v>252</v>
      </c>
      <c r="G952" s="101"/>
      <c r="H952" s="155">
        <f>SUM(I952:L952)</f>
        <v>0</v>
      </c>
      <c r="I952" s="156">
        <f t="shared" si="212"/>
        <v>0</v>
      </c>
      <c r="J952" s="156">
        <f t="shared" si="212"/>
        <v>0</v>
      </c>
      <c r="K952" s="156">
        <f t="shared" si="212"/>
        <v>0</v>
      </c>
      <c r="L952" s="156">
        <f t="shared" si="212"/>
        <v>0</v>
      </c>
    </row>
    <row r="953" spans="1:12" s="210" customFormat="1" ht="25.5" hidden="1">
      <c r="A953" s="187"/>
      <c r="B953" s="100" t="s">
        <v>273</v>
      </c>
      <c r="C953" s="135"/>
      <c r="D953" s="101" t="s">
        <v>33</v>
      </c>
      <c r="E953" s="101" t="s">
        <v>14</v>
      </c>
      <c r="F953" s="101" t="s">
        <v>274</v>
      </c>
      <c r="G953" s="124"/>
      <c r="H953" s="155">
        <f>I953+J953+K953+L953</f>
        <v>0</v>
      </c>
      <c r="I953" s="156">
        <f t="shared" si="212"/>
        <v>0</v>
      </c>
      <c r="J953" s="156">
        <f t="shared" si="212"/>
        <v>0</v>
      </c>
      <c r="K953" s="156">
        <f t="shared" si="212"/>
        <v>0</v>
      </c>
      <c r="L953" s="156">
        <f t="shared" si="212"/>
        <v>0</v>
      </c>
    </row>
    <row r="954" spans="1:12" s="219" customFormat="1" ht="25.5" hidden="1">
      <c r="A954" s="134"/>
      <c r="B954" s="100" t="s">
        <v>146</v>
      </c>
      <c r="C954" s="260"/>
      <c r="D954" s="101" t="s">
        <v>33</v>
      </c>
      <c r="E954" s="101" t="s">
        <v>14</v>
      </c>
      <c r="F954" s="101" t="s">
        <v>274</v>
      </c>
      <c r="G954" s="101" t="s">
        <v>147</v>
      </c>
      <c r="H954" s="155">
        <f>I954+J954+K954+L954</f>
        <v>0</v>
      </c>
      <c r="I954" s="156">
        <f t="shared" si="212"/>
        <v>0</v>
      </c>
      <c r="J954" s="156">
        <f t="shared" si="212"/>
        <v>0</v>
      </c>
      <c r="K954" s="156">
        <f t="shared" si="212"/>
        <v>0</v>
      </c>
      <c r="L954" s="156">
        <f t="shared" si="212"/>
        <v>0</v>
      </c>
    </row>
    <row r="955" spans="1:12" s="219" customFormat="1" ht="38.25" hidden="1">
      <c r="A955" s="134"/>
      <c r="B955" s="100" t="s">
        <v>148</v>
      </c>
      <c r="C955" s="260"/>
      <c r="D955" s="101" t="s">
        <v>33</v>
      </c>
      <c r="E955" s="101" t="s">
        <v>14</v>
      </c>
      <c r="F955" s="101" t="s">
        <v>274</v>
      </c>
      <c r="G955" s="101" t="s">
        <v>149</v>
      </c>
      <c r="H955" s="155">
        <f>I955+J955+K955+L955</f>
        <v>0</v>
      </c>
      <c r="I955" s="156">
        <f t="shared" si="212"/>
        <v>0</v>
      </c>
      <c r="J955" s="156">
        <f t="shared" si="212"/>
        <v>0</v>
      </c>
      <c r="K955" s="156">
        <f t="shared" si="212"/>
        <v>0</v>
      </c>
      <c r="L955" s="156">
        <f t="shared" si="212"/>
        <v>0</v>
      </c>
    </row>
    <row r="956" spans="1:12" s="219" customFormat="1" ht="63.75" hidden="1">
      <c r="A956" s="134"/>
      <c r="B956" s="100" t="s">
        <v>443</v>
      </c>
      <c r="C956" s="260"/>
      <c r="D956" s="101" t="s">
        <v>33</v>
      </c>
      <c r="E956" s="101" t="s">
        <v>14</v>
      </c>
      <c r="F956" s="101" t="s">
        <v>274</v>
      </c>
      <c r="G956" s="101" t="s">
        <v>150</v>
      </c>
      <c r="H956" s="155">
        <f>I956+J956+K956+L956</f>
        <v>0</v>
      </c>
      <c r="I956" s="156">
        <v>0</v>
      </c>
      <c r="J956" s="156">
        <v>0</v>
      </c>
      <c r="K956" s="156">
        <v>0</v>
      </c>
      <c r="L956" s="156">
        <v>0</v>
      </c>
    </row>
    <row r="957" spans="1:12" s="219" customFormat="1">
      <c r="A957" s="187"/>
      <c r="B957" s="188" t="s">
        <v>151</v>
      </c>
      <c r="C957" s="135"/>
      <c r="D957" s="124" t="s">
        <v>33</v>
      </c>
      <c r="E957" s="124" t="s">
        <v>17</v>
      </c>
      <c r="F957" s="124"/>
      <c r="G957" s="124"/>
      <c r="H957" s="155">
        <f>I957+J957+K957+L957</f>
        <v>662.8</v>
      </c>
      <c r="I957" s="155">
        <f>I958</f>
        <v>0</v>
      </c>
      <c r="J957" s="155">
        <f>J958</f>
        <v>0</v>
      </c>
      <c r="K957" s="155">
        <f>K958</f>
        <v>662.8</v>
      </c>
      <c r="L957" s="155">
        <f>L958</f>
        <v>0</v>
      </c>
    </row>
    <row r="958" spans="1:12" s="136" customFormat="1" ht="41.25" customHeight="1">
      <c r="A958" s="187"/>
      <c r="B958" s="100" t="s">
        <v>374</v>
      </c>
      <c r="C958" s="135"/>
      <c r="D958" s="101" t="s">
        <v>33</v>
      </c>
      <c r="E958" s="101" t="s">
        <v>17</v>
      </c>
      <c r="F958" s="101" t="s">
        <v>375</v>
      </c>
      <c r="G958" s="101"/>
      <c r="H958" s="155">
        <f>SUM(I958:L958)</f>
        <v>662.8</v>
      </c>
      <c r="I958" s="156">
        <f>I959+I963+I967+I971+I975+I979</f>
        <v>0</v>
      </c>
      <c r="J958" s="156">
        <f>J959+J963+J967+J971+J975+J979</f>
        <v>0</v>
      </c>
      <c r="K958" s="156">
        <f>K959+K963+K967+K971+K975+K979</f>
        <v>662.8</v>
      </c>
      <c r="L958" s="156">
        <f>L959+L963+L967+L971+L975+L979</f>
        <v>0</v>
      </c>
    </row>
    <row r="959" spans="1:12" s="136" customFormat="1" ht="44.25" hidden="1" customHeight="1">
      <c r="A959" s="187"/>
      <c r="B959" s="100" t="s">
        <v>539</v>
      </c>
      <c r="C959" s="135"/>
      <c r="D959" s="101" t="s">
        <v>33</v>
      </c>
      <c r="E959" s="101" t="s">
        <v>17</v>
      </c>
      <c r="F959" s="101" t="s">
        <v>376</v>
      </c>
      <c r="G959" s="101"/>
      <c r="H959" s="155">
        <f t="shared" ref="H959:H974" si="213">I959+J959+K959+L959</f>
        <v>0</v>
      </c>
      <c r="I959" s="156">
        <f>I960</f>
        <v>0</v>
      </c>
      <c r="J959" s="156">
        <f t="shared" ref="J959:L961" si="214">J960</f>
        <v>0</v>
      </c>
      <c r="K959" s="156">
        <f t="shared" si="214"/>
        <v>0</v>
      </c>
      <c r="L959" s="156">
        <f t="shared" si="214"/>
        <v>0</v>
      </c>
    </row>
    <row r="960" spans="1:12" s="136" customFormat="1" ht="25.5" hidden="1">
      <c r="A960" s="187"/>
      <c r="B960" s="100" t="s">
        <v>146</v>
      </c>
      <c r="C960" s="135"/>
      <c r="D960" s="101" t="s">
        <v>33</v>
      </c>
      <c r="E960" s="101" t="s">
        <v>17</v>
      </c>
      <c r="F960" s="101" t="s">
        <v>376</v>
      </c>
      <c r="G960" s="101" t="s">
        <v>147</v>
      </c>
      <c r="H960" s="155">
        <f t="shared" si="213"/>
        <v>0</v>
      </c>
      <c r="I960" s="156">
        <f>I961</f>
        <v>0</v>
      </c>
      <c r="J960" s="156">
        <f t="shared" si="214"/>
        <v>0</v>
      </c>
      <c r="K960" s="156">
        <f t="shared" si="214"/>
        <v>0</v>
      </c>
      <c r="L960" s="156">
        <f t="shared" si="214"/>
        <v>0</v>
      </c>
    </row>
    <row r="961" spans="1:12" s="219" customFormat="1" ht="38.25" hidden="1">
      <c r="A961" s="187"/>
      <c r="B961" s="100" t="s">
        <v>148</v>
      </c>
      <c r="C961" s="135"/>
      <c r="D961" s="101" t="s">
        <v>33</v>
      </c>
      <c r="E961" s="101" t="s">
        <v>17</v>
      </c>
      <c r="F961" s="101" t="s">
        <v>376</v>
      </c>
      <c r="G961" s="101" t="s">
        <v>149</v>
      </c>
      <c r="H961" s="155">
        <f t="shared" si="213"/>
        <v>0</v>
      </c>
      <c r="I961" s="156">
        <f>I962</f>
        <v>0</v>
      </c>
      <c r="J961" s="156">
        <f t="shared" si="214"/>
        <v>0</v>
      </c>
      <c r="K961" s="156">
        <f t="shared" si="214"/>
        <v>0</v>
      </c>
      <c r="L961" s="156">
        <f t="shared" si="214"/>
        <v>0</v>
      </c>
    </row>
    <row r="962" spans="1:12" s="219" customFormat="1" ht="25.5" hidden="1">
      <c r="A962" s="187"/>
      <c r="B962" s="100" t="s">
        <v>152</v>
      </c>
      <c r="C962" s="135"/>
      <c r="D962" s="101" t="s">
        <v>33</v>
      </c>
      <c r="E962" s="101" t="s">
        <v>17</v>
      </c>
      <c r="F962" s="101" t="s">
        <v>376</v>
      </c>
      <c r="G962" s="101" t="s">
        <v>153</v>
      </c>
      <c r="H962" s="155">
        <f t="shared" si="213"/>
        <v>0</v>
      </c>
      <c r="I962" s="156"/>
      <c r="J962" s="156">
        <v>0</v>
      </c>
      <c r="K962" s="156">
        <v>0</v>
      </c>
      <c r="L962" s="156">
        <v>0</v>
      </c>
    </row>
    <row r="963" spans="1:12" s="219" customFormat="1" ht="165.75">
      <c r="A963" s="187"/>
      <c r="B963" s="100" t="s">
        <v>499</v>
      </c>
      <c r="C963" s="135"/>
      <c r="D963" s="101" t="s">
        <v>33</v>
      </c>
      <c r="E963" s="101" t="s">
        <v>17</v>
      </c>
      <c r="F963" s="101" t="s">
        <v>444</v>
      </c>
      <c r="G963" s="101"/>
      <c r="H963" s="155">
        <f t="shared" si="213"/>
        <v>662.8</v>
      </c>
      <c r="I963" s="156">
        <f>I964</f>
        <v>0</v>
      </c>
      <c r="J963" s="156">
        <f t="shared" ref="J963:L965" si="215">J964</f>
        <v>0</v>
      </c>
      <c r="K963" s="156">
        <f t="shared" si="215"/>
        <v>662.8</v>
      </c>
      <c r="L963" s="156">
        <f t="shared" si="215"/>
        <v>0</v>
      </c>
    </row>
    <row r="964" spans="1:12" s="219" customFormat="1" ht="25.5">
      <c r="A964" s="187"/>
      <c r="B964" s="100" t="s">
        <v>146</v>
      </c>
      <c r="C964" s="135"/>
      <c r="D964" s="101" t="s">
        <v>33</v>
      </c>
      <c r="E964" s="101" t="s">
        <v>17</v>
      </c>
      <c r="F964" s="101" t="s">
        <v>444</v>
      </c>
      <c r="G964" s="101" t="s">
        <v>147</v>
      </c>
      <c r="H964" s="155">
        <f t="shared" si="213"/>
        <v>662.8</v>
      </c>
      <c r="I964" s="156">
        <f>I965</f>
        <v>0</v>
      </c>
      <c r="J964" s="156">
        <f t="shared" si="215"/>
        <v>0</v>
      </c>
      <c r="K964" s="156">
        <f t="shared" si="215"/>
        <v>662.8</v>
      </c>
      <c r="L964" s="156">
        <f t="shared" si="215"/>
        <v>0</v>
      </c>
    </row>
    <row r="965" spans="1:12" s="219" customFormat="1" ht="38.25">
      <c r="A965" s="187"/>
      <c r="B965" s="100" t="s">
        <v>148</v>
      </c>
      <c r="C965" s="135"/>
      <c r="D965" s="101" t="s">
        <v>33</v>
      </c>
      <c r="E965" s="101" t="s">
        <v>17</v>
      </c>
      <c r="F965" s="101" t="s">
        <v>444</v>
      </c>
      <c r="G965" s="101" t="s">
        <v>149</v>
      </c>
      <c r="H965" s="155">
        <f t="shared" si="213"/>
        <v>662.8</v>
      </c>
      <c r="I965" s="156">
        <f>I966</f>
        <v>0</v>
      </c>
      <c r="J965" s="156">
        <f t="shared" si="215"/>
        <v>0</v>
      </c>
      <c r="K965" s="156">
        <f t="shared" si="215"/>
        <v>662.8</v>
      </c>
      <c r="L965" s="156">
        <f t="shared" si="215"/>
        <v>0</v>
      </c>
    </row>
    <row r="966" spans="1:12" s="219" customFormat="1" ht="25.5">
      <c r="A966" s="187"/>
      <c r="B966" s="100" t="s">
        <v>152</v>
      </c>
      <c r="C966" s="135"/>
      <c r="D966" s="101" t="s">
        <v>33</v>
      </c>
      <c r="E966" s="101" t="s">
        <v>17</v>
      </c>
      <c r="F966" s="101" t="s">
        <v>444</v>
      </c>
      <c r="G966" s="101" t="s">
        <v>153</v>
      </c>
      <c r="H966" s="155">
        <f t="shared" si="213"/>
        <v>662.8</v>
      </c>
      <c r="I966" s="156">
        <v>0</v>
      </c>
      <c r="J966" s="156">
        <v>0</v>
      </c>
      <c r="K966" s="156">
        <v>662.8</v>
      </c>
      <c r="L966" s="156">
        <v>0</v>
      </c>
    </row>
    <row r="967" spans="1:12" s="219" customFormat="1" ht="293.25" hidden="1">
      <c r="A967" s="187"/>
      <c r="B967" s="100" t="s">
        <v>500</v>
      </c>
      <c r="C967" s="135"/>
      <c r="D967" s="101" t="s">
        <v>33</v>
      </c>
      <c r="E967" s="101" t="s">
        <v>17</v>
      </c>
      <c r="F967" s="101" t="s">
        <v>445</v>
      </c>
      <c r="G967" s="101"/>
      <c r="H967" s="155">
        <f t="shared" si="213"/>
        <v>0</v>
      </c>
      <c r="I967" s="156">
        <f>I968</f>
        <v>0</v>
      </c>
      <c r="J967" s="156">
        <f t="shared" ref="J967:L969" si="216">J968</f>
        <v>0</v>
      </c>
      <c r="K967" s="156">
        <f t="shared" si="216"/>
        <v>0</v>
      </c>
      <c r="L967" s="156">
        <f t="shared" si="216"/>
        <v>0</v>
      </c>
    </row>
    <row r="968" spans="1:12" s="219" customFormat="1" ht="25.5" hidden="1">
      <c r="A968" s="187"/>
      <c r="B968" s="100" t="s">
        <v>146</v>
      </c>
      <c r="C968" s="135"/>
      <c r="D968" s="101" t="s">
        <v>33</v>
      </c>
      <c r="E968" s="101" t="s">
        <v>17</v>
      </c>
      <c r="F968" s="101" t="s">
        <v>445</v>
      </c>
      <c r="G968" s="101" t="s">
        <v>147</v>
      </c>
      <c r="H968" s="155">
        <f t="shared" si="213"/>
        <v>0</v>
      </c>
      <c r="I968" s="156">
        <f>I969</f>
        <v>0</v>
      </c>
      <c r="J968" s="156">
        <f t="shared" si="216"/>
        <v>0</v>
      </c>
      <c r="K968" s="156">
        <f t="shared" si="216"/>
        <v>0</v>
      </c>
      <c r="L968" s="156">
        <f t="shared" si="216"/>
        <v>0</v>
      </c>
    </row>
    <row r="969" spans="1:12" s="189" customFormat="1" ht="51.75" hidden="1" customHeight="1">
      <c r="A969" s="187"/>
      <c r="B969" s="100" t="s">
        <v>148</v>
      </c>
      <c r="C969" s="135"/>
      <c r="D969" s="101" t="s">
        <v>33</v>
      </c>
      <c r="E969" s="101" t="s">
        <v>17</v>
      </c>
      <c r="F969" s="101" t="s">
        <v>445</v>
      </c>
      <c r="G969" s="101" t="s">
        <v>149</v>
      </c>
      <c r="H969" s="155">
        <f t="shared" si="213"/>
        <v>0</v>
      </c>
      <c r="I969" s="156">
        <f>I970</f>
        <v>0</v>
      </c>
      <c r="J969" s="156">
        <f t="shared" si="216"/>
        <v>0</v>
      </c>
      <c r="K969" s="156">
        <f t="shared" si="216"/>
        <v>0</v>
      </c>
      <c r="L969" s="156">
        <f t="shared" si="216"/>
        <v>0</v>
      </c>
    </row>
    <row r="970" spans="1:12" s="210" customFormat="1" ht="25.5" hidden="1">
      <c r="A970" s="187"/>
      <c r="B970" s="100" t="s">
        <v>152</v>
      </c>
      <c r="C970" s="135"/>
      <c r="D970" s="101" t="s">
        <v>33</v>
      </c>
      <c r="E970" s="101" t="s">
        <v>17</v>
      </c>
      <c r="F970" s="101" t="s">
        <v>445</v>
      </c>
      <c r="G970" s="101" t="s">
        <v>153</v>
      </c>
      <c r="H970" s="155">
        <f t="shared" si="213"/>
        <v>0</v>
      </c>
      <c r="I970" s="156">
        <v>0</v>
      </c>
      <c r="J970" s="156">
        <v>0</v>
      </c>
      <c r="K970" s="156"/>
      <c r="L970" s="156">
        <v>0</v>
      </c>
    </row>
    <row r="971" spans="1:12" s="210" customFormat="1" ht="318.75" hidden="1">
      <c r="A971" s="187"/>
      <c r="B971" s="100" t="s">
        <v>501</v>
      </c>
      <c r="C971" s="135"/>
      <c r="D971" s="101" t="s">
        <v>33</v>
      </c>
      <c r="E971" s="101" t="s">
        <v>17</v>
      </c>
      <c r="F971" s="101" t="s">
        <v>446</v>
      </c>
      <c r="G971" s="101"/>
      <c r="H971" s="155">
        <f t="shared" si="213"/>
        <v>0</v>
      </c>
      <c r="I971" s="156">
        <f>I972</f>
        <v>0</v>
      </c>
      <c r="J971" s="156">
        <f t="shared" ref="J971:L977" si="217">J972</f>
        <v>0</v>
      </c>
      <c r="K971" s="156">
        <f t="shared" si="217"/>
        <v>0</v>
      </c>
      <c r="L971" s="156">
        <f t="shared" si="217"/>
        <v>0</v>
      </c>
    </row>
    <row r="972" spans="1:12" s="210" customFormat="1" ht="25.5" hidden="1">
      <c r="A972" s="187"/>
      <c r="B972" s="100" t="s">
        <v>146</v>
      </c>
      <c r="C972" s="135"/>
      <c r="D972" s="101" t="s">
        <v>33</v>
      </c>
      <c r="E972" s="101" t="s">
        <v>17</v>
      </c>
      <c r="F972" s="101" t="s">
        <v>446</v>
      </c>
      <c r="G972" s="101" t="s">
        <v>147</v>
      </c>
      <c r="H972" s="155">
        <f t="shared" si="213"/>
        <v>0</v>
      </c>
      <c r="I972" s="156">
        <f>I973</f>
        <v>0</v>
      </c>
      <c r="J972" s="156">
        <f t="shared" si="217"/>
        <v>0</v>
      </c>
      <c r="K972" s="156">
        <f t="shared" si="217"/>
        <v>0</v>
      </c>
      <c r="L972" s="156">
        <f t="shared" si="217"/>
        <v>0</v>
      </c>
    </row>
    <row r="973" spans="1:12" s="136" customFormat="1" ht="38.25" hidden="1">
      <c r="A973" s="187"/>
      <c r="B973" s="100" t="s">
        <v>148</v>
      </c>
      <c r="C973" s="135"/>
      <c r="D973" s="101" t="s">
        <v>33</v>
      </c>
      <c r="E973" s="101" t="s">
        <v>17</v>
      </c>
      <c r="F973" s="101" t="s">
        <v>446</v>
      </c>
      <c r="G973" s="101" t="s">
        <v>149</v>
      </c>
      <c r="H973" s="155">
        <f t="shared" si="213"/>
        <v>0</v>
      </c>
      <c r="I973" s="156">
        <f>I974</f>
        <v>0</v>
      </c>
      <c r="J973" s="156">
        <f t="shared" si="217"/>
        <v>0</v>
      </c>
      <c r="K973" s="156">
        <f t="shared" si="217"/>
        <v>0</v>
      </c>
      <c r="L973" s="156">
        <f t="shared" si="217"/>
        <v>0</v>
      </c>
    </row>
    <row r="974" spans="1:12" s="136" customFormat="1" ht="39.75" hidden="1" customHeight="1">
      <c r="A974" s="187"/>
      <c r="B974" s="100" t="s">
        <v>152</v>
      </c>
      <c r="C974" s="135"/>
      <c r="D974" s="101" t="s">
        <v>33</v>
      </c>
      <c r="E974" s="101" t="s">
        <v>17</v>
      </c>
      <c r="F974" s="101" t="s">
        <v>446</v>
      </c>
      <c r="G974" s="101" t="s">
        <v>153</v>
      </c>
      <c r="H974" s="155">
        <f t="shared" si="213"/>
        <v>0</v>
      </c>
      <c r="I974" s="156"/>
      <c r="J974" s="156">
        <v>0</v>
      </c>
      <c r="K974" s="156">
        <v>0</v>
      </c>
      <c r="L974" s="156">
        <v>0</v>
      </c>
    </row>
    <row r="975" spans="1:12" s="136" customFormat="1" ht="204" hidden="1">
      <c r="A975" s="187"/>
      <c r="B975" s="103" t="s">
        <v>596</v>
      </c>
      <c r="C975" s="135"/>
      <c r="D975" s="101" t="s">
        <v>33</v>
      </c>
      <c r="E975" s="101" t="s">
        <v>17</v>
      </c>
      <c r="F975" s="101" t="s">
        <v>597</v>
      </c>
      <c r="G975" s="101"/>
      <c r="H975" s="155">
        <f>I975+J975+K975+L975</f>
        <v>0</v>
      </c>
      <c r="I975" s="156">
        <f>I976</f>
        <v>0</v>
      </c>
      <c r="J975" s="156">
        <f t="shared" si="217"/>
        <v>0</v>
      </c>
      <c r="K975" s="156">
        <f t="shared" si="217"/>
        <v>0</v>
      </c>
      <c r="L975" s="156">
        <f t="shared" si="217"/>
        <v>0</v>
      </c>
    </row>
    <row r="976" spans="1:12" s="136" customFormat="1" ht="25.5" hidden="1">
      <c r="A976" s="187"/>
      <c r="B976" s="100" t="s">
        <v>146</v>
      </c>
      <c r="C976" s="135"/>
      <c r="D976" s="101" t="s">
        <v>33</v>
      </c>
      <c r="E976" s="101" t="s">
        <v>17</v>
      </c>
      <c r="F976" s="101" t="s">
        <v>597</v>
      </c>
      <c r="G976" s="101" t="s">
        <v>147</v>
      </c>
      <c r="H976" s="155">
        <f>I976+J976+K976+L976</f>
        <v>0</v>
      </c>
      <c r="I976" s="156">
        <f>I977</f>
        <v>0</v>
      </c>
      <c r="J976" s="156">
        <f t="shared" si="217"/>
        <v>0</v>
      </c>
      <c r="K976" s="156">
        <f t="shared" si="217"/>
        <v>0</v>
      </c>
      <c r="L976" s="156">
        <f t="shared" si="217"/>
        <v>0</v>
      </c>
    </row>
    <row r="977" spans="1:12" s="136" customFormat="1" ht="41.25" hidden="1" customHeight="1">
      <c r="A977" s="187"/>
      <c r="B977" s="100" t="s">
        <v>148</v>
      </c>
      <c r="C977" s="135"/>
      <c r="D977" s="101" t="s">
        <v>33</v>
      </c>
      <c r="E977" s="101" t="s">
        <v>17</v>
      </c>
      <c r="F977" s="101" t="s">
        <v>597</v>
      </c>
      <c r="G977" s="101" t="s">
        <v>149</v>
      </c>
      <c r="H977" s="155">
        <f>I977+J977+K977+L977</f>
        <v>0</v>
      </c>
      <c r="I977" s="156">
        <f>I978</f>
        <v>0</v>
      </c>
      <c r="J977" s="156">
        <f t="shared" si="217"/>
        <v>0</v>
      </c>
      <c r="K977" s="156">
        <f t="shared" si="217"/>
        <v>0</v>
      </c>
      <c r="L977" s="156">
        <f t="shared" si="217"/>
        <v>0</v>
      </c>
    </row>
    <row r="978" spans="1:12" s="136" customFormat="1" ht="44.25" hidden="1" customHeight="1">
      <c r="A978" s="187"/>
      <c r="B978" s="100" t="s">
        <v>152</v>
      </c>
      <c r="C978" s="135"/>
      <c r="D978" s="101" t="s">
        <v>33</v>
      </c>
      <c r="E978" s="101" t="s">
        <v>17</v>
      </c>
      <c r="F978" s="101" t="s">
        <v>597</v>
      </c>
      <c r="G978" s="101" t="s">
        <v>153</v>
      </c>
      <c r="H978" s="155">
        <f>I978+J978+K978+L978</f>
        <v>0</v>
      </c>
      <c r="I978" s="156"/>
      <c r="J978" s="156">
        <v>0</v>
      </c>
      <c r="K978" s="156">
        <v>0</v>
      </c>
      <c r="L978" s="156">
        <v>0</v>
      </c>
    </row>
    <row r="979" spans="1:12" s="136" customFormat="1" ht="44.25" hidden="1" customHeight="1">
      <c r="A979" s="187"/>
      <c r="B979" s="103" t="s">
        <v>463</v>
      </c>
      <c r="C979" s="135"/>
      <c r="D979" s="101" t="s">
        <v>33</v>
      </c>
      <c r="E979" s="101" t="s">
        <v>17</v>
      </c>
      <c r="F979" s="101" t="s">
        <v>534</v>
      </c>
      <c r="G979" s="101"/>
      <c r="H979" s="155">
        <f>SUM(I979:L979)</f>
        <v>0</v>
      </c>
      <c r="I979" s="156">
        <f>I980</f>
        <v>0</v>
      </c>
      <c r="J979" s="156">
        <f t="shared" ref="J979:L981" si="218">J980</f>
        <v>0</v>
      </c>
      <c r="K979" s="156">
        <f t="shared" si="218"/>
        <v>0</v>
      </c>
      <c r="L979" s="156">
        <f t="shared" si="218"/>
        <v>0</v>
      </c>
    </row>
    <row r="980" spans="1:12" s="136" customFormat="1" ht="25.5" hidden="1">
      <c r="A980" s="187"/>
      <c r="B980" s="100" t="s">
        <v>146</v>
      </c>
      <c r="C980" s="135"/>
      <c r="D980" s="101" t="s">
        <v>33</v>
      </c>
      <c r="E980" s="101" t="s">
        <v>17</v>
      </c>
      <c r="F980" s="101" t="s">
        <v>534</v>
      </c>
      <c r="G980" s="101" t="s">
        <v>147</v>
      </c>
      <c r="H980" s="155">
        <f>I980+J980+K980+L980</f>
        <v>0</v>
      </c>
      <c r="I980" s="156">
        <f>I981</f>
        <v>0</v>
      </c>
      <c r="J980" s="156">
        <f t="shared" si="218"/>
        <v>0</v>
      </c>
      <c r="K980" s="156">
        <f t="shared" si="218"/>
        <v>0</v>
      </c>
      <c r="L980" s="156">
        <f t="shared" si="218"/>
        <v>0</v>
      </c>
    </row>
    <row r="981" spans="1:12" s="189" customFormat="1" ht="38.25" hidden="1">
      <c r="A981" s="187"/>
      <c r="B981" s="100" t="s">
        <v>148</v>
      </c>
      <c r="C981" s="135"/>
      <c r="D981" s="101" t="s">
        <v>33</v>
      </c>
      <c r="E981" s="101" t="s">
        <v>17</v>
      </c>
      <c r="F981" s="101" t="s">
        <v>534</v>
      </c>
      <c r="G981" s="101" t="s">
        <v>149</v>
      </c>
      <c r="H981" s="155">
        <f>I981+J981+K981+L981</f>
        <v>0</v>
      </c>
      <c r="I981" s="156">
        <f>I982</f>
        <v>0</v>
      </c>
      <c r="J981" s="156">
        <f t="shared" si="218"/>
        <v>0</v>
      </c>
      <c r="K981" s="156">
        <f t="shared" si="218"/>
        <v>0</v>
      </c>
      <c r="L981" s="156">
        <f t="shared" si="218"/>
        <v>0</v>
      </c>
    </row>
    <row r="982" spans="1:12" s="189" customFormat="1" ht="52.5" hidden="1" customHeight="1">
      <c r="A982" s="187"/>
      <c r="B982" s="100" t="s">
        <v>152</v>
      </c>
      <c r="C982" s="135"/>
      <c r="D982" s="101" t="s">
        <v>33</v>
      </c>
      <c r="E982" s="101" t="s">
        <v>17</v>
      </c>
      <c r="F982" s="101" t="s">
        <v>534</v>
      </c>
      <c r="G982" s="101" t="s">
        <v>153</v>
      </c>
      <c r="H982" s="155">
        <f>I982+J982+K982+L982</f>
        <v>0</v>
      </c>
      <c r="I982" s="156">
        <v>0</v>
      </c>
      <c r="J982" s="156">
        <v>0</v>
      </c>
      <c r="K982" s="156">
        <v>0</v>
      </c>
      <c r="L982" s="156">
        <v>0</v>
      </c>
    </row>
    <row r="983" spans="1:12" s="189" customFormat="1">
      <c r="A983" s="187"/>
      <c r="B983" s="257" t="s">
        <v>154</v>
      </c>
      <c r="C983" s="135"/>
      <c r="D983" s="124" t="s">
        <v>33</v>
      </c>
      <c r="E983" s="124" t="s">
        <v>18</v>
      </c>
      <c r="F983" s="124"/>
      <c r="G983" s="124"/>
      <c r="H983" s="155">
        <f>I983+J983+K983+L983</f>
        <v>0</v>
      </c>
      <c r="I983" s="155">
        <f>I984+I993+I1001</f>
        <v>0</v>
      </c>
      <c r="J983" s="155">
        <f>J984+J993+J1001</f>
        <v>0</v>
      </c>
      <c r="K983" s="155">
        <f>K984+K993+K1001</f>
        <v>0</v>
      </c>
      <c r="L983" s="155">
        <f>L984+L993+L1001</f>
        <v>0</v>
      </c>
    </row>
    <row r="984" spans="1:12" s="210" customFormat="1" ht="38.25">
      <c r="A984" s="134"/>
      <c r="B984" s="100" t="s">
        <v>161</v>
      </c>
      <c r="C984" s="188"/>
      <c r="D984" s="101" t="s">
        <v>33</v>
      </c>
      <c r="E984" s="101" t="s">
        <v>18</v>
      </c>
      <c r="F984" s="101" t="s">
        <v>301</v>
      </c>
      <c r="G984" s="101"/>
      <c r="H984" s="155">
        <f>SUM(I984:L984)</f>
        <v>-73879.600000000006</v>
      </c>
      <c r="I984" s="156">
        <f>I985</f>
        <v>0</v>
      </c>
      <c r="J984" s="156">
        <f t="shared" ref="J984:L985" si="219">J985</f>
        <v>-73879.600000000006</v>
      </c>
      <c r="K984" s="156">
        <f t="shared" si="219"/>
        <v>0</v>
      </c>
      <c r="L984" s="156">
        <f t="shared" si="219"/>
        <v>0</v>
      </c>
    </row>
    <row r="985" spans="1:12" s="210" customFormat="1" ht="76.5">
      <c r="A985" s="134"/>
      <c r="B985" s="100" t="s">
        <v>529</v>
      </c>
      <c r="C985" s="260"/>
      <c r="D985" s="101" t="s">
        <v>33</v>
      </c>
      <c r="E985" s="101" t="s">
        <v>18</v>
      </c>
      <c r="F985" s="101" t="s">
        <v>530</v>
      </c>
      <c r="G985" s="101"/>
      <c r="H985" s="155">
        <f>SUM(I985:L985)</f>
        <v>-73879.600000000006</v>
      </c>
      <c r="I985" s="156">
        <f>I986</f>
        <v>0</v>
      </c>
      <c r="J985" s="156">
        <f t="shared" si="219"/>
        <v>-73879.600000000006</v>
      </c>
      <c r="K985" s="156">
        <f t="shared" si="219"/>
        <v>0</v>
      </c>
      <c r="L985" s="156">
        <f t="shared" si="219"/>
        <v>0</v>
      </c>
    </row>
    <row r="986" spans="1:12" s="210" customFormat="1" ht="153">
      <c r="A986" s="134"/>
      <c r="B986" s="100" t="s">
        <v>503</v>
      </c>
      <c r="C986" s="260"/>
      <c r="D986" s="101" t="s">
        <v>33</v>
      </c>
      <c r="E986" s="101" t="s">
        <v>18</v>
      </c>
      <c r="F986" s="101" t="s">
        <v>531</v>
      </c>
      <c r="G986" s="101"/>
      <c r="H986" s="155">
        <f t="shared" ref="H986:H992" si="220">I986+J986+K986+L986</f>
        <v>-73879.600000000006</v>
      </c>
      <c r="I986" s="156">
        <f>I987+I990</f>
        <v>0</v>
      </c>
      <c r="J986" s="156">
        <f>J987+J990</f>
        <v>-73879.600000000006</v>
      </c>
      <c r="K986" s="156">
        <f>K987+K990</f>
        <v>0</v>
      </c>
      <c r="L986" s="156">
        <f>L987+L990</f>
        <v>0</v>
      </c>
    </row>
    <row r="987" spans="1:12" s="136" customFormat="1" ht="38.25">
      <c r="A987" s="134"/>
      <c r="B987" s="100" t="s">
        <v>86</v>
      </c>
      <c r="C987" s="135"/>
      <c r="D987" s="101" t="s">
        <v>33</v>
      </c>
      <c r="E987" s="101" t="s">
        <v>18</v>
      </c>
      <c r="F987" s="101" t="s">
        <v>531</v>
      </c>
      <c r="G987" s="101" t="s">
        <v>57</v>
      </c>
      <c r="H987" s="155">
        <f t="shared" si="220"/>
        <v>-72024.600000000006</v>
      </c>
      <c r="I987" s="156">
        <f t="shared" ref="I987:L988" si="221">I988</f>
        <v>0</v>
      </c>
      <c r="J987" s="156">
        <f t="shared" si="221"/>
        <v>-72024.600000000006</v>
      </c>
      <c r="K987" s="156">
        <f t="shared" si="221"/>
        <v>0</v>
      </c>
      <c r="L987" s="156">
        <f t="shared" si="221"/>
        <v>0</v>
      </c>
    </row>
    <row r="988" spans="1:12" s="136" customFormat="1" ht="39.75" customHeight="1">
      <c r="A988" s="134"/>
      <c r="B988" s="100" t="s">
        <v>111</v>
      </c>
      <c r="C988" s="135"/>
      <c r="D988" s="101" t="s">
        <v>33</v>
      </c>
      <c r="E988" s="101" t="s">
        <v>18</v>
      </c>
      <c r="F988" s="101" t="s">
        <v>531</v>
      </c>
      <c r="G988" s="101" t="s">
        <v>59</v>
      </c>
      <c r="H988" s="155">
        <f t="shared" si="220"/>
        <v>-72024.600000000006</v>
      </c>
      <c r="I988" s="156">
        <f t="shared" si="221"/>
        <v>0</v>
      </c>
      <c r="J988" s="156">
        <f t="shared" si="221"/>
        <v>-72024.600000000006</v>
      </c>
      <c r="K988" s="156">
        <f t="shared" si="221"/>
        <v>0</v>
      </c>
      <c r="L988" s="156">
        <f t="shared" si="221"/>
        <v>0</v>
      </c>
    </row>
    <row r="989" spans="1:12" s="136" customFormat="1" ht="51">
      <c r="A989" s="134"/>
      <c r="B989" s="100" t="s">
        <v>260</v>
      </c>
      <c r="C989" s="135"/>
      <c r="D989" s="101" t="s">
        <v>33</v>
      </c>
      <c r="E989" s="101" t="s">
        <v>18</v>
      </c>
      <c r="F989" s="101" t="s">
        <v>531</v>
      </c>
      <c r="G989" s="101" t="s">
        <v>61</v>
      </c>
      <c r="H989" s="155">
        <f t="shared" si="220"/>
        <v>-72024.600000000006</v>
      </c>
      <c r="I989" s="156">
        <v>0</v>
      </c>
      <c r="J989" s="156">
        <f>-72024.6</f>
        <v>-72024.600000000006</v>
      </c>
      <c r="K989" s="156">
        <v>0</v>
      </c>
      <c r="L989" s="156">
        <v>0</v>
      </c>
    </row>
    <row r="990" spans="1:12" s="136" customFormat="1" ht="25.5">
      <c r="A990" s="134"/>
      <c r="B990" s="100" t="s">
        <v>146</v>
      </c>
      <c r="C990" s="260"/>
      <c r="D990" s="101" t="s">
        <v>33</v>
      </c>
      <c r="E990" s="101" t="s">
        <v>18</v>
      </c>
      <c r="F990" s="101" t="s">
        <v>531</v>
      </c>
      <c r="G990" s="101" t="s">
        <v>147</v>
      </c>
      <c r="H990" s="155">
        <f t="shared" si="220"/>
        <v>-1855</v>
      </c>
      <c r="I990" s="156">
        <f>I991</f>
        <v>0</v>
      </c>
      <c r="J990" s="156">
        <f t="shared" ref="J990:L991" si="222">J991</f>
        <v>-1855</v>
      </c>
      <c r="K990" s="156">
        <f t="shared" si="222"/>
        <v>0</v>
      </c>
      <c r="L990" s="156">
        <f t="shared" si="222"/>
        <v>0</v>
      </c>
    </row>
    <row r="991" spans="1:12" s="136" customFormat="1" ht="25.5">
      <c r="A991" s="134"/>
      <c r="B991" s="100" t="s">
        <v>163</v>
      </c>
      <c r="C991" s="260"/>
      <c r="D991" s="101" t="s">
        <v>33</v>
      </c>
      <c r="E991" s="101" t="s">
        <v>18</v>
      </c>
      <c r="F991" s="101" t="s">
        <v>531</v>
      </c>
      <c r="G991" s="101" t="s">
        <v>164</v>
      </c>
      <c r="H991" s="155">
        <f t="shared" si="220"/>
        <v>-1855</v>
      </c>
      <c r="I991" s="156">
        <f>I992</f>
        <v>0</v>
      </c>
      <c r="J991" s="156">
        <f t="shared" si="222"/>
        <v>-1855</v>
      </c>
      <c r="K991" s="156">
        <f t="shared" si="222"/>
        <v>0</v>
      </c>
      <c r="L991" s="156">
        <f t="shared" si="222"/>
        <v>0</v>
      </c>
    </row>
    <row r="992" spans="1:12" s="136" customFormat="1" ht="14.25" customHeight="1">
      <c r="A992" s="134"/>
      <c r="B992" s="100" t="s">
        <v>448</v>
      </c>
      <c r="C992" s="260"/>
      <c r="D992" s="101" t="s">
        <v>33</v>
      </c>
      <c r="E992" s="101" t="s">
        <v>18</v>
      </c>
      <c r="F992" s="101" t="s">
        <v>531</v>
      </c>
      <c r="G992" s="101" t="s">
        <v>449</v>
      </c>
      <c r="H992" s="155">
        <f t="shared" si="220"/>
        <v>-1855</v>
      </c>
      <c r="I992" s="156">
        <v>0</v>
      </c>
      <c r="J992" s="156">
        <f>-1855</f>
        <v>-1855</v>
      </c>
      <c r="K992" s="156">
        <v>0</v>
      </c>
      <c r="L992" s="156">
        <v>0</v>
      </c>
    </row>
    <row r="993" spans="1:13" s="210" customFormat="1" ht="76.5">
      <c r="A993" s="187"/>
      <c r="B993" s="100" t="s">
        <v>374</v>
      </c>
      <c r="C993" s="135"/>
      <c r="D993" s="101" t="s">
        <v>33</v>
      </c>
      <c r="E993" s="101" t="s">
        <v>18</v>
      </c>
      <c r="F993" s="101" t="s">
        <v>375</v>
      </c>
      <c r="G993" s="101"/>
      <c r="H993" s="156">
        <f>SUM(I993:L993)</f>
        <v>0</v>
      </c>
      <c r="I993" s="156">
        <f>I994</f>
        <v>0</v>
      </c>
      <c r="J993" s="156">
        <f>J994</f>
        <v>0</v>
      </c>
      <c r="K993" s="156">
        <f>K994</f>
        <v>0</v>
      </c>
      <c r="L993" s="156">
        <f>L994</f>
        <v>0</v>
      </c>
    </row>
    <row r="994" spans="1:13" s="136" customFormat="1" ht="93.75" customHeight="1">
      <c r="A994" s="187"/>
      <c r="B994" s="100" t="s">
        <v>502</v>
      </c>
      <c r="C994" s="135"/>
      <c r="D994" s="101" t="s">
        <v>33</v>
      </c>
      <c r="E994" s="101" t="s">
        <v>18</v>
      </c>
      <c r="F994" s="101" t="s">
        <v>528</v>
      </c>
      <c r="G994" s="101"/>
      <c r="H994" s="155">
        <f t="shared" ref="H994:H1000" si="223">I994+J994+K994+L994</f>
        <v>0</v>
      </c>
      <c r="I994" s="156">
        <f>I995+I998</f>
        <v>0</v>
      </c>
      <c r="J994" s="156">
        <f>J995+J998</f>
        <v>0</v>
      </c>
      <c r="K994" s="156">
        <f>K995+K998</f>
        <v>0</v>
      </c>
      <c r="L994" s="156">
        <f>L995+L998</f>
        <v>0</v>
      </c>
    </row>
    <row r="995" spans="1:13" s="136" customFormat="1" ht="39.75" customHeight="1">
      <c r="A995" s="134"/>
      <c r="B995" s="100" t="s">
        <v>146</v>
      </c>
      <c r="C995" s="260"/>
      <c r="D995" s="101" t="s">
        <v>33</v>
      </c>
      <c r="E995" s="101" t="s">
        <v>18</v>
      </c>
      <c r="F995" s="101" t="s">
        <v>528</v>
      </c>
      <c r="G995" s="101" t="s">
        <v>147</v>
      </c>
      <c r="H995" s="155">
        <f t="shared" si="223"/>
        <v>-19208.5</v>
      </c>
      <c r="I995" s="156">
        <f>I996</f>
        <v>0</v>
      </c>
      <c r="J995" s="156">
        <f t="shared" ref="J995:L996" si="224">J996</f>
        <v>-19208.5</v>
      </c>
      <c r="K995" s="156">
        <f t="shared" si="224"/>
        <v>0</v>
      </c>
      <c r="L995" s="156">
        <f t="shared" si="224"/>
        <v>0</v>
      </c>
    </row>
    <row r="996" spans="1:13" s="136" customFormat="1" ht="38.25">
      <c r="A996" s="134"/>
      <c r="B996" s="100" t="s">
        <v>148</v>
      </c>
      <c r="C996" s="260"/>
      <c r="D996" s="101" t="s">
        <v>33</v>
      </c>
      <c r="E996" s="101" t="s">
        <v>18</v>
      </c>
      <c r="F996" s="101" t="s">
        <v>528</v>
      </c>
      <c r="G996" s="101" t="s">
        <v>149</v>
      </c>
      <c r="H996" s="155">
        <f t="shared" si="223"/>
        <v>-19208.5</v>
      </c>
      <c r="I996" s="156">
        <f>I997</f>
        <v>0</v>
      </c>
      <c r="J996" s="156">
        <f t="shared" si="224"/>
        <v>-19208.5</v>
      </c>
      <c r="K996" s="156">
        <f t="shared" si="224"/>
        <v>0</v>
      </c>
      <c r="L996" s="156">
        <f t="shared" si="224"/>
        <v>0</v>
      </c>
    </row>
    <row r="997" spans="1:13" s="136" customFormat="1" ht="41.25" customHeight="1">
      <c r="A997" s="134"/>
      <c r="B997" s="100" t="s">
        <v>447</v>
      </c>
      <c r="C997" s="260"/>
      <c r="D997" s="101" t="s">
        <v>33</v>
      </c>
      <c r="E997" s="101" t="s">
        <v>18</v>
      </c>
      <c r="F997" s="101" t="s">
        <v>528</v>
      </c>
      <c r="G997" s="101" t="s">
        <v>155</v>
      </c>
      <c r="H997" s="155">
        <f t="shared" si="223"/>
        <v>-19208.5</v>
      </c>
      <c r="I997" s="156">
        <v>0</v>
      </c>
      <c r="J997" s="156">
        <f>-19208.5</f>
        <v>-19208.5</v>
      </c>
      <c r="K997" s="156">
        <v>0</v>
      </c>
      <c r="L997" s="156">
        <v>0</v>
      </c>
    </row>
    <row r="998" spans="1:13" s="136" customFormat="1" ht="44.25" customHeight="1">
      <c r="A998" s="4"/>
      <c r="B998" s="1" t="s">
        <v>344</v>
      </c>
      <c r="C998" s="62"/>
      <c r="D998" s="2" t="s">
        <v>33</v>
      </c>
      <c r="E998" s="2" t="s">
        <v>18</v>
      </c>
      <c r="F998" s="2" t="s">
        <v>528</v>
      </c>
      <c r="G998" s="2" t="s">
        <v>77</v>
      </c>
      <c r="H998" s="154">
        <f t="shared" si="223"/>
        <v>19208.5</v>
      </c>
      <c r="I998" s="296">
        <f>I999</f>
        <v>0</v>
      </c>
      <c r="J998" s="296">
        <f t="shared" ref="J998:L999" si="225">J999</f>
        <v>19208.5</v>
      </c>
      <c r="K998" s="296">
        <f t="shared" si="225"/>
        <v>0</v>
      </c>
      <c r="L998" s="296">
        <f t="shared" si="225"/>
        <v>0</v>
      </c>
    </row>
    <row r="999" spans="1:13" s="136" customFormat="1">
      <c r="A999" s="4"/>
      <c r="B999" s="1" t="s">
        <v>35</v>
      </c>
      <c r="C999" s="62"/>
      <c r="D999" s="2" t="s">
        <v>33</v>
      </c>
      <c r="E999" s="2" t="s">
        <v>18</v>
      </c>
      <c r="F999" s="2" t="s">
        <v>528</v>
      </c>
      <c r="G999" s="2" t="s">
        <v>78</v>
      </c>
      <c r="H999" s="154">
        <f t="shared" si="223"/>
        <v>19208.5</v>
      </c>
      <c r="I999" s="296">
        <f>I1000</f>
        <v>0</v>
      </c>
      <c r="J999" s="296">
        <f t="shared" si="225"/>
        <v>19208.5</v>
      </c>
      <c r="K999" s="296">
        <f t="shared" si="225"/>
        <v>0</v>
      </c>
      <c r="L999" s="296">
        <f t="shared" si="225"/>
        <v>0</v>
      </c>
    </row>
    <row r="1000" spans="1:13" s="210" customFormat="1" ht="63.75">
      <c r="A1000" s="4"/>
      <c r="B1000" s="1" t="s">
        <v>142</v>
      </c>
      <c r="C1000" s="62"/>
      <c r="D1000" s="2" t="s">
        <v>33</v>
      </c>
      <c r="E1000" s="2" t="s">
        <v>18</v>
      </c>
      <c r="F1000" s="2" t="s">
        <v>528</v>
      </c>
      <c r="G1000" s="2" t="s">
        <v>143</v>
      </c>
      <c r="H1000" s="154">
        <f t="shared" si="223"/>
        <v>19208.5</v>
      </c>
      <c r="I1000" s="278">
        <v>0</v>
      </c>
      <c r="J1000" s="296">
        <v>19208.5</v>
      </c>
      <c r="K1000" s="278">
        <v>0</v>
      </c>
      <c r="L1000" s="278">
        <v>0</v>
      </c>
    </row>
    <row r="1001" spans="1:13" s="210" customFormat="1" ht="51">
      <c r="A1001" s="187"/>
      <c r="B1001" s="100" t="s">
        <v>98</v>
      </c>
      <c r="C1001" s="188"/>
      <c r="D1001" s="101" t="s">
        <v>33</v>
      </c>
      <c r="E1001" s="101" t="s">
        <v>18</v>
      </c>
      <c r="F1001" s="123" t="s">
        <v>250</v>
      </c>
      <c r="G1001" s="124"/>
      <c r="H1001" s="155">
        <f>SUM(I1001:L1001)</f>
        <v>73879.600000000006</v>
      </c>
      <c r="I1001" s="156">
        <f t="shared" ref="I1001:L1002" si="226">I1002</f>
        <v>0</v>
      </c>
      <c r="J1001" s="156">
        <f t="shared" si="226"/>
        <v>73879.600000000006</v>
      </c>
      <c r="K1001" s="156">
        <f t="shared" si="226"/>
        <v>0</v>
      </c>
      <c r="L1001" s="156">
        <f t="shared" si="226"/>
        <v>0</v>
      </c>
    </row>
    <row r="1002" spans="1:13" s="210" customFormat="1" ht="38.25">
      <c r="A1002" s="187"/>
      <c r="B1002" s="100" t="s">
        <v>251</v>
      </c>
      <c r="C1002" s="100"/>
      <c r="D1002" s="101" t="s">
        <v>33</v>
      </c>
      <c r="E1002" s="101" t="s">
        <v>18</v>
      </c>
      <c r="F1002" s="123" t="s">
        <v>252</v>
      </c>
      <c r="G1002" s="124"/>
      <c r="H1002" s="155">
        <f>SUM(I1002:L1002)</f>
        <v>73879.600000000006</v>
      </c>
      <c r="I1002" s="156">
        <f t="shared" si="226"/>
        <v>0</v>
      </c>
      <c r="J1002" s="156">
        <f t="shared" si="226"/>
        <v>73879.600000000006</v>
      </c>
      <c r="K1002" s="156">
        <f t="shared" si="226"/>
        <v>0</v>
      </c>
      <c r="L1002" s="156">
        <f t="shared" si="226"/>
        <v>0</v>
      </c>
    </row>
    <row r="1003" spans="1:13" s="210" customFormat="1" ht="153">
      <c r="A1003" s="134"/>
      <c r="B1003" s="100" t="s">
        <v>503</v>
      </c>
      <c r="C1003" s="260"/>
      <c r="D1003" s="101" t="s">
        <v>33</v>
      </c>
      <c r="E1003" s="101" t="s">
        <v>18</v>
      </c>
      <c r="F1003" s="101" t="s">
        <v>647</v>
      </c>
      <c r="G1003" s="101"/>
      <c r="H1003" s="155">
        <f t="shared" ref="H1003:H1009" si="227">I1003+J1003+K1003+L1003</f>
        <v>73879.600000000006</v>
      </c>
      <c r="I1003" s="156">
        <f>I1004+I1007</f>
        <v>0</v>
      </c>
      <c r="J1003" s="156">
        <f>J1004+J1007</f>
        <v>73879.600000000006</v>
      </c>
      <c r="K1003" s="156">
        <f>K1004+K1007</f>
        <v>0</v>
      </c>
      <c r="L1003" s="156">
        <f>L1004+L1007</f>
        <v>0</v>
      </c>
    </row>
    <row r="1004" spans="1:13" s="189" customFormat="1" ht="38.25">
      <c r="A1004" s="134"/>
      <c r="B1004" s="100" t="s">
        <v>86</v>
      </c>
      <c r="C1004" s="135"/>
      <c r="D1004" s="101" t="s">
        <v>33</v>
      </c>
      <c r="E1004" s="101" t="s">
        <v>18</v>
      </c>
      <c r="F1004" s="101" t="s">
        <v>647</v>
      </c>
      <c r="G1004" s="101" t="s">
        <v>57</v>
      </c>
      <c r="H1004" s="155">
        <f t="shared" si="227"/>
        <v>72024.600000000006</v>
      </c>
      <c r="I1004" s="156">
        <f t="shared" ref="I1004:L1005" si="228">I1005</f>
        <v>0</v>
      </c>
      <c r="J1004" s="156">
        <f t="shared" si="228"/>
        <v>72024.600000000006</v>
      </c>
      <c r="K1004" s="156">
        <f t="shared" si="228"/>
        <v>0</v>
      </c>
      <c r="L1004" s="156">
        <f t="shared" si="228"/>
        <v>0</v>
      </c>
    </row>
    <row r="1005" spans="1:13" s="189" customFormat="1" ht="38.25">
      <c r="A1005" s="134"/>
      <c r="B1005" s="100" t="s">
        <v>111</v>
      </c>
      <c r="C1005" s="135"/>
      <c r="D1005" s="101" t="s">
        <v>33</v>
      </c>
      <c r="E1005" s="101" t="s">
        <v>18</v>
      </c>
      <c r="F1005" s="101" t="s">
        <v>647</v>
      </c>
      <c r="G1005" s="101" t="s">
        <v>59</v>
      </c>
      <c r="H1005" s="155">
        <f t="shared" si="227"/>
        <v>72024.600000000006</v>
      </c>
      <c r="I1005" s="156">
        <f t="shared" si="228"/>
        <v>0</v>
      </c>
      <c r="J1005" s="156">
        <f t="shared" si="228"/>
        <v>72024.600000000006</v>
      </c>
      <c r="K1005" s="156">
        <f t="shared" si="228"/>
        <v>0</v>
      </c>
      <c r="L1005" s="156">
        <f t="shared" si="228"/>
        <v>0</v>
      </c>
    </row>
    <row r="1006" spans="1:13" s="137" customFormat="1" ht="51">
      <c r="A1006" s="134"/>
      <c r="B1006" s="100" t="s">
        <v>260</v>
      </c>
      <c r="C1006" s="135"/>
      <c r="D1006" s="101" t="s">
        <v>33</v>
      </c>
      <c r="E1006" s="101" t="s">
        <v>18</v>
      </c>
      <c r="F1006" s="101" t="s">
        <v>647</v>
      </c>
      <c r="G1006" s="101" t="s">
        <v>61</v>
      </c>
      <c r="H1006" s="155">
        <f t="shared" si="227"/>
        <v>72024.600000000006</v>
      </c>
      <c r="I1006" s="156">
        <v>0</v>
      </c>
      <c r="J1006" s="156">
        <v>72024.600000000006</v>
      </c>
      <c r="K1006" s="156">
        <v>0</v>
      </c>
      <c r="L1006" s="156">
        <v>0</v>
      </c>
      <c r="M1006" s="217"/>
    </row>
    <row r="1007" spans="1:13" s="137" customFormat="1" ht="25.5">
      <c r="A1007" s="134"/>
      <c r="B1007" s="100" t="s">
        <v>146</v>
      </c>
      <c r="C1007" s="260"/>
      <c r="D1007" s="101" t="s">
        <v>33</v>
      </c>
      <c r="E1007" s="101" t="s">
        <v>18</v>
      </c>
      <c r="F1007" s="101" t="s">
        <v>647</v>
      </c>
      <c r="G1007" s="101" t="s">
        <v>147</v>
      </c>
      <c r="H1007" s="155">
        <f t="shared" si="227"/>
        <v>1855</v>
      </c>
      <c r="I1007" s="156">
        <f>I1008</f>
        <v>0</v>
      </c>
      <c r="J1007" s="156">
        <f t="shared" ref="J1007:L1008" si="229">J1008</f>
        <v>1855</v>
      </c>
      <c r="K1007" s="156">
        <f t="shared" si="229"/>
        <v>0</v>
      </c>
      <c r="L1007" s="156">
        <f t="shared" si="229"/>
        <v>0</v>
      </c>
      <c r="M1007" s="217"/>
    </row>
    <row r="1008" spans="1:13" s="136" customFormat="1" ht="25.5">
      <c r="A1008" s="134"/>
      <c r="B1008" s="100" t="s">
        <v>163</v>
      </c>
      <c r="C1008" s="260"/>
      <c r="D1008" s="101" t="s">
        <v>33</v>
      </c>
      <c r="E1008" s="101" t="s">
        <v>18</v>
      </c>
      <c r="F1008" s="101" t="s">
        <v>647</v>
      </c>
      <c r="G1008" s="101" t="s">
        <v>164</v>
      </c>
      <c r="H1008" s="155">
        <f t="shared" si="227"/>
        <v>1855</v>
      </c>
      <c r="I1008" s="156">
        <f>I1009</f>
        <v>0</v>
      </c>
      <c r="J1008" s="156">
        <f t="shared" si="229"/>
        <v>1855</v>
      </c>
      <c r="K1008" s="156">
        <f t="shared" si="229"/>
        <v>0</v>
      </c>
      <c r="L1008" s="156">
        <f t="shared" si="229"/>
        <v>0</v>
      </c>
    </row>
    <row r="1009" spans="1:12" s="210" customFormat="1" ht="51">
      <c r="A1009" s="134"/>
      <c r="B1009" s="100" t="s">
        <v>448</v>
      </c>
      <c r="C1009" s="260"/>
      <c r="D1009" s="101" t="s">
        <v>33</v>
      </c>
      <c r="E1009" s="101" t="s">
        <v>18</v>
      </c>
      <c r="F1009" s="101" t="s">
        <v>647</v>
      </c>
      <c r="G1009" s="101" t="s">
        <v>449</v>
      </c>
      <c r="H1009" s="155">
        <f t="shared" si="227"/>
        <v>1855</v>
      </c>
      <c r="I1009" s="156">
        <v>0</v>
      </c>
      <c r="J1009" s="156">
        <v>1855</v>
      </c>
      <c r="K1009" s="156">
        <v>0</v>
      </c>
      <c r="L1009" s="156">
        <v>0</v>
      </c>
    </row>
    <row r="1010" spans="1:12" s="210" customFormat="1" ht="25.5">
      <c r="A1010" s="187"/>
      <c r="B1010" s="188" t="s">
        <v>156</v>
      </c>
      <c r="C1010" s="257"/>
      <c r="D1010" s="124" t="s">
        <v>33</v>
      </c>
      <c r="E1010" s="124" t="s">
        <v>114</v>
      </c>
      <c r="F1010" s="124"/>
      <c r="G1010" s="124"/>
      <c r="H1010" s="155">
        <f>SUM(I1010:L1010)</f>
        <v>16</v>
      </c>
      <c r="I1010" s="155">
        <f>I1011+I1033+I1037</f>
        <v>16</v>
      </c>
      <c r="J1010" s="155">
        <f>J1011+J1033+J1037</f>
        <v>0</v>
      </c>
      <c r="K1010" s="155">
        <f>K1011+K1033+K1037</f>
        <v>0</v>
      </c>
      <c r="L1010" s="155">
        <f>L1011+L1033+L1037</f>
        <v>0</v>
      </c>
    </row>
    <row r="1011" spans="1:12" s="210" customFormat="1" ht="38.25">
      <c r="A1011" s="134"/>
      <c r="B1011" s="100" t="s">
        <v>161</v>
      </c>
      <c r="C1011" s="188"/>
      <c r="D1011" s="101" t="s">
        <v>33</v>
      </c>
      <c r="E1011" s="101" t="s">
        <v>18</v>
      </c>
      <c r="F1011" s="101" t="s">
        <v>301</v>
      </c>
      <c r="G1011" s="101"/>
      <c r="H1011" s="155">
        <f>SUM(I1011:L1011)</f>
        <v>-14608.5</v>
      </c>
      <c r="I1011" s="156">
        <f>I1012</f>
        <v>0</v>
      </c>
      <c r="J1011" s="156">
        <f>J1012</f>
        <v>-14608.5</v>
      </c>
      <c r="K1011" s="156">
        <f>K1012</f>
        <v>0</v>
      </c>
      <c r="L1011" s="156">
        <f>L1012</f>
        <v>0</v>
      </c>
    </row>
    <row r="1012" spans="1:12" s="136" customFormat="1" ht="54.75" customHeight="1">
      <c r="A1012" s="134"/>
      <c r="B1012" s="100" t="s">
        <v>529</v>
      </c>
      <c r="C1012" s="260"/>
      <c r="D1012" s="101" t="s">
        <v>33</v>
      </c>
      <c r="E1012" s="101" t="s">
        <v>114</v>
      </c>
      <c r="F1012" s="101" t="s">
        <v>530</v>
      </c>
      <c r="G1012" s="101"/>
      <c r="H1012" s="155">
        <f>SUM(I1012:L1012)</f>
        <v>-14608.5</v>
      </c>
      <c r="I1012" s="156">
        <f>I1013+I1025</f>
        <v>0</v>
      </c>
      <c r="J1012" s="156">
        <f>J1013+J1025</f>
        <v>-14608.5</v>
      </c>
      <c r="K1012" s="156">
        <f>K1013+K1025</f>
        <v>0</v>
      </c>
      <c r="L1012" s="156">
        <f>L1013+L1025</f>
        <v>0</v>
      </c>
    </row>
    <row r="1013" spans="1:12" s="136" customFormat="1" ht="22.5" customHeight="1">
      <c r="A1013" s="134"/>
      <c r="B1013" s="100" t="s">
        <v>504</v>
      </c>
      <c r="C1013" s="100"/>
      <c r="D1013" s="101" t="s">
        <v>33</v>
      </c>
      <c r="E1013" s="101" t="s">
        <v>114</v>
      </c>
      <c r="F1013" s="123" t="s">
        <v>532</v>
      </c>
      <c r="G1013" s="101"/>
      <c r="H1013" s="155">
        <f t="shared" ref="H1013:H1032" si="230">I1013+J1013+K1013+L1013</f>
        <v>-14494.1</v>
      </c>
      <c r="I1013" s="156">
        <f>I1014+I1018+I1022</f>
        <v>0</v>
      </c>
      <c r="J1013" s="156">
        <f>J1014+J1018+J1022</f>
        <v>-14494.1</v>
      </c>
      <c r="K1013" s="156">
        <f>K1014+K1018+K1022</f>
        <v>0</v>
      </c>
      <c r="L1013" s="156">
        <f>L1014+L1018+L1022</f>
        <v>0</v>
      </c>
    </row>
    <row r="1014" spans="1:12" s="136" customFormat="1" ht="89.25">
      <c r="A1014" s="134"/>
      <c r="B1014" s="100" t="s">
        <v>55</v>
      </c>
      <c r="C1014" s="135"/>
      <c r="D1014" s="101" t="s">
        <v>33</v>
      </c>
      <c r="E1014" s="101" t="s">
        <v>114</v>
      </c>
      <c r="F1014" s="123" t="s">
        <v>532</v>
      </c>
      <c r="G1014" s="101" t="s">
        <v>56</v>
      </c>
      <c r="H1014" s="155">
        <f t="shared" si="230"/>
        <v>-12624.2</v>
      </c>
      <c r="I1014" s="156">
        <f>I1015</f>
        <v>0</v>
      </c>
      <c r="J1014" s="156">
        <f>J1015</f>
        <v>-12624.2</v>
      </c>
      <c r="K1014" s="156">
        <f>K1015</f>
        <v>0</v>
      </c>
      <c r="L1014" s="156">
        <f>L1015</f>
        <v>0</v>
      </c>
    </row>
    <row r="1015" spans="1:12" s="210" customFormat="1" ht="38.25">
      <c r="A1015" s="134"/>
      <c r="B1015" s="100" t="s">
        <v>104</v>
      </c>
      <c r="C1015" s="135"/>
      <c r="D1015" s="101" t="s">
        <v>33</v>
      </c>
      <c r="E1015" s="101" t="s">
        <v>114</v>
      </c>
      <c r="F1015" s="123" t="s">
        <v>532</v>
      </c>
      <c r="G1015" s="101" t="s">
        <v>105</v>
      </c>
      <c r="H1015" s="155">
        <f t="shared" si="230"/>
        <v>-12624.2</v>
      </c>
      <c r="I1015" s="156">
        <f>I1016+I1017</f>
        <v>0</v>
      </c>
      <c r="J1015" s="156">
        <f>J1016+J1017</f>
        <v>-12624.2</v>
      </c>
      <c r="K1015" s="156">
        <f>K1016+K1017</f>
        <v>0</v>
      </c>
      <c r="L1015" s="156">
        <f>L1016+L1017</f>
        <v>0</v>
      </c>
    </row>
    <row r="1016" spans="1:12" s="210" customFormat="1" ht="25.5">
      <c r="A1016" s="134"/>
      <c r="B1016" s="100" t="s">
        <v>214</v>
      </c>
      <c r="C1016" s="135"/>
      <c r="D1016" s="101" t="s">
        <v>33</v>
      </c>
      <c r="E1016" s="101" t="s">
        <v>114</v>
      </c>
      <c r="F1016" s="123" t="s">
        <v>532</v>
      </c>
      <c r="G1016" s="101" t="s">
        <v>107</v>
      </c>
      <c r="H1016" s="155">
        <f t="shared" si="230"/>
        <v>-12170.2</v>
      </c>
      <c r="I1016" s="156">
        <v>0</v>
      </c>
      <c r="J1016" s="156">
        <f>-12170.2</f>
        <v>-12170.2</v>
      </c>
      <c r="K1016" s="156">
        <v>0</v>
      </c>
      <c r="L1016" s="156">
        <v>0</v>
      </c>
    </row>
    <row r="1017" spans="1:12" s="210" customFormat="1" ht="51">
      <c r="A1017" s="134"/>
      <c r="B1017" s="100" t="s">
        <v>108</v>
      </c>
      <c r="C1017" s="135"/>
      <c r="D1017" s="101" t="s">
        <v>33</v>
      </c>
      <c r="E1017" s="101" t="s">
        <v>114</v>
      </c>
      <c r="F1017" s="123" t="s">
        <v>532</v>
      </c>
      <c r="G1017" s="101" t="s">
        <v>109</v>
      </c>
      <c r="H1017" s="155">
        <f t="shared" si="230"/>
        <v>-454</v>
      </c>
      <c r="I1017" s="156">
        <v>0</v>
      </c>
      <c r="J1017" s="156">
        <v>-454</v>
      </c>
      <c r="K1017" s="156">
        <v>0</v>
      </c>
      <c r="L1017" s="156">
        <v>0</v>
      </c>
    </row>
    <row r="1018" spans="1:12" s="210" customFormat="1" ht="38.25">
      <c r="A1018" s="134"/>
      <c r="B1018" s="100" t="s">
        <v>86</v>
      </c>
      <c r="C1018" s="135"/>
      <c r="D1018" s="101" t="s">
        <v>33</v>
      </c>
      <c r="E1018" s="101" t="s">
        <v>114</v>
      </c>
      <c r="F1018" s="123" t="s">
        <v>532</v>
      </c>
      <c r="G1018" s="101" t="s">
        <v>57</v>
      </c>
      <c r="H1018" s="155">
        <f t="shared" si="230"/>
        <v>-1869.5</v>
      </c>
      <c r="I1018" s="156">
        <f>I1019</f>
        <v>0</v>
      </c>
      <c r="J1018" s="156">
        <f>J1019</f>
        <v>-1869.5</v>
      </c>
      <c r="K1018" s="156">
        <f>K1019</f>
        <v>0</v>
      </c>
      <c r="L1018" s="156">
        <f>L1019</f>
        <v>0</v>
      </c>
    </row>
    <row r="1019" spans="1:12" s="189" customFormat="1" ht="18.75" customHeight="1">
      <c r="A1019" s="134"/>
      <c r="B1019" s="100" t="s">
        <v>111</v>
      </c>
      <c r="C1019" s="135"/>
      <c r="D1019" s="101" t="s">
        <v>33</v>
      </c>
      <c r="E1019" s="101" t="s">
        <v>114</v>
      </c>
      <c r="F1019" s="123" t="s">
        <v>532</v>
      </c>
      <c r="G1019" s="101" t="s">
        <v>59</v>
      </c>
      <c r="H1019" s="155">
        <f t="shared" si="230"/>
        <v>-1869.5</v>
      </c>
      <c r="I1019" s="156">
        <f>I1020+I1021</f>
        <v>0</v>
      </c>
      <c r="J1019" s="156">
        <f>J1020+J1021</f>
        <v>-1869.5</v>
      </c>
      <c r="K1019" s="156">
        <f>K1020+K1021</f>
        <v>0</v>
      </c>
      <c r="L1019" s="156">
        <f>L1020+L1021</f>
        <v>0</v>
      </c>
    </row>
    <row r="1020" spans="1:12" s="136" customFormat="1" ht="38.25">
      <c r="A1020" s="134"/>
      <c r="B1020" s="100" t="s">
        <v>63</v>
      </c>
      <c r="C1020" s="135"/>
      <c r="D1020" s="101" t="s">
        <v>33</v>
      </c>
      <c r="E1020" s="101" t="s">
        <v>114</v>
      </c>
      <c r="F1020" s="123" t="s">
        <v>532</v>
      </c>
      <c r="G1020" s="101" t="s">
        <v>62</v>
      </c>
      <c r="H1020" s="155">
        <f t="shared" si="230"/>
        <v>-249.7</v>
      </c>
      <c r="I1020" s="156">
        <v>0</v>
      </c>
      <c r="J1020" s="156">
        <v>-249.7</v>
      </c>
      <c r="K1020" s="156">
        <v>0</v>
      </c>
      <c r="L1020" s="156">
        <v>0</v>
      </c>
    </row>
    <row r="1021" spans="1:12" s="210" customFormat="1" ht="51">
      <c r="A1021" s="134"/>
      <c r="B1021" s="100" t="s">
        <v>260</v>
      </c>
      <c r="C1021" s="135"/>
      <c r="D1021" s="101" t="s">
        <v>33</v>
      </c>
      <c r="E1021" s="101" t="s">
        <v>114</v>
      </c>
      <c r="F1021" s="123" t="s">
        <v>532</v>
      </c>
      <c r="G1021" s="101" t="s">
        <v>61</v>
      </c>
      <c r="H1021" s="155">
        <f t="shared" si="230"/>
        <v>-1619.8</v>
      </c>
      <c r="I1021" s="156">
        <v>0</v>
      </c>
      <c r="J1021" s="156">
        <f>-1619.8</f>
        <v>-1619.8</v>
      </c>
      <c r="K1021" s="156">
        <v>0</v>
      </c>
      <c r="L1021" s="156">
        <v>0</v>
      </c>
    </row>
    <row r="1022" spans="1:12" s="210" customFormat="1">
      <c r="A1022" s="134"/>
      <c r="B1022" s="191" t="s">
        <v>71</v>
      </c>
      <c r="C1022" s="135"/>
      <c r="D1022" s="101" t="s">
        <v>33</v>
      </c>
      <c r="E1022" s="101" t="s">
        <v>114</v>
      </c>
      <c r="F1022" s="123" t="s">
        <v>532</v>
      </c>
      <c r="G1022" s="101" t="s">
        <v>72</v>
      </c>
      <c r="H1022" s="155">
        <f t="shared" si="230"/>
        <v>-0.4</v>
      </c>
      <c r="I1022" s="156">
        <f>I1023</f>
        <v>0</v>
      </c>
      <c r="J1022" s="156">
        <f t="shared" ref="J1022:L1023" si="231">J1023</f>
        <v>-0.4</v>
      </c>
      <c r="K1022" s="156">
        <f t="shared" si="231"/>
        <v>0</v>
      </c>
      <c r="L1022" s="156">
        <f t="shared" si="231"/>
        <v>0</v>
      </c>
    </row>
    <row r="1023" spans="1:12" s="210" customFormat="1" ht="25.5">
      <c r="A1023" s="134"/>
      <c r="B1023" s="191" t="s">
        <v>73</v>
      </c>
      <c r="C1023" s="135"/>
      <c r="D1023" s="101" t="s">
        <v>33</v>
      </c>
      <c r="E1023" s="101" t="s">
        <v>114</v>
      </c>
      <c r="F1023" s="123" t="s">
        <v>532</v>
      </c>
      <c r="G1023" s="101" t="s">
        <v>74</v>
      </c>
      <c r="H1023" s="155">
        <f t="shared" si="230"/>
        <v>-0.4</v>
      </c>
      <c r="I1023" s="156">
        <f>I1024</f>
        <v>0</v>
      </c>
      <c r="J1023" s="156">
        <f t="shared" si="231"/>
        <v>-0.4</v>
      </c>
      <c r="K1023" s="156">
        <f t="shared" si="231"/>
        <v>0</v>
      </c>
      <c r="L1023" s="156">
        <f t="shared" si="231"/>
        <v>0</v>
      </c>
    </row>
    <row r="1024" spans="1:12" s="136" customFormat="1">
      <c r="A1024" s="134"/>
      <c r="B1024" s="191" t="s">
        <v>261</v>
      </c>
      <c r="C1024" s="135"/>
      <c r="D1024" s="101" t="s">
        <v>33</v>
      </c>
      <c r="E1024" s="101" t="s">
        <v>114</v>
      </c>
      <c r="F1024" s="123" t="s">
        <v>532</v>
      </c>
      <c r="G1024" s="101" t="s">
        <v>76</v>
      </c>
      <c r="H1024" s="155">
        <f t="shared" si="230"/>
        <v>-0.4</v>
      </c>
      <c r="I1024" s="156">
        <v>0</v>
      </c>
      <c r="J1024" s="156">
        <f>-0.4</f>
        <v>-0.4</v>
      </c>
      <c r="K1024" s="156">
        <v>0</v>
      </c>
      <c r="L1024" s="156"/>
    </row>
    <row r="1025" spans="1:13" s="136" customFormat="1" ht="153">
      <c r="A1025" s="134"/>
      <c r="B1025" s="100" t="s">
        <v>505</v>
      </c>
      <c r="C1025" s="100"/>
      <c r="D1025" s="101" t="s">
        <v>33</v>
      </c>
      <c r="E1025" s="101" t="s">
        <v>114</v>
      </c>
      <c r="F1025" s="123" t="s">
        <v>533</v>
      </c>
      <c r="G1025" s="101"/>
      <c r="H1025" s="155">
        <f t="shared" si="230"/>
        <v>-114.4</v>
      </c>
      <c r="I1025" s="156">
        <f>I1026+I1030</f>
        <v>0</v>
      </c>
      <c r="J1025" s="156">
        <f>J1026+J1030</f>
        <v>-114.4</v>
      </c>
      <c r="K1025" s="156">
        <f>K1026+K1030</f>
        <v>0</v>
      </c>
      <c r="L1025" s="156">
        <f>L1026+L1030</f>
        <v>0</v>
      </c>
    </row>
    <row r="1026" spans="1:13" s="136" customFormat="1" ht="54.75" customHeight="1">
      <c r="A1026" s="134"/>
      <c r="B1026" s="100" t="s">
        <v>55</v>
      </c>
      <c r="C1026" s="135"/>
      <c r="D1026" s="101" t="s">
        <v>33</v>
      </c>
      <c r="E1026" s="101" t="s">
        <v>114</v>
      </c>
      <c r="F1026" s="123" t="s">
        <v>533</v>
      </c>
      <c r="G1026" s="101" t="s">
        <v>56</v>
      </c>
      <c r="H1026" s="155">
        <f t="shared" si="230"/>
        <v>-99.5</v>
      </c>
      <c r="I1026" s="156">
        <f t="shared" ref="I1026:L1026" si="232">I1027</f>
        <v>0</v>
      </c>
      <c r="J1026" s="156">
        <f t="shared" si="232"/>
        <v>-99.5</v>
      </c>
      <c r="K1026" s="156">
        <f t="shared" si="232"/>
        <v>0</v>
      </c>
      <c r="L1026" s="156">
        <f t="shared" si="232"/>
        <v>0</v>
      </c>
    </row>
    <row r="1027" spans="1:13" s="136" customFormat="1" ht="22.5" customHeight="1">
      <c r="A1027" s="134"/>
      <c r="B1027" s="100" t="s">
        <v>104</v>
      </c>
      <c r="C1027" s="135"/>
      <c r="D1027" s="101" t="s">
        <v>33</v>
      </c>
      <c r="E1027" s="101" t="s">
        <v>114</v>
      </c>
      <c r="F1027" s="123" t="s">
        <v>533</v>
      </c>
      <c r="G1027" s="101" t="s">
        <v>105</v>
      </c>
      <c r="H1027" s="155">
        <f t="shared" si="230"/>
        <v>-99.5</v>
      </c>
      <c r="I1027" s="156">
        <f>I1028+I1029</f>
        <v>0</v>
      </c>
      <c r="J1027" s="156">
        <f t="shared" ref="J1027:L1027" si="233">J1028+J1029</f>
        <v>-99.5</v>
      </c>
      <c r="K1027" s="156">
        <f t="shared" si="233"/>
        <v>0</v>
      </c>
      <c r="L1027" s="156">
        <f t="shared" si="233"/>
        <v>0</v>
      </c>
    </row>
    <row r="1028" spans="1:13" s="136" customFormat="1" ht="25.5">
      <c r="A1028" s="134"/>
      <c r="B1028" s="100" t="s">
        <v>214</v>
      </c>
      <c r="C1028" s="135"/>
      <c r="D1028" s="101" t="s">
        <v>33</v>
      </c>
      <c r="E1028" s="101" t="s">
        <v>114</v>
      </c>
      <c r="F1028" s="123" t="s">
        <v>533</v>
      </c>
      <c r="G1028" s="101" t="s">
        <v>107</v>
      </c>
      <c r="H1028" s="155">
        <f t="shared" si="230"/>
        <v>-122.5</v>
      </c>
      <c r="I1028" s="156">
        <v>0</v>
      </c>
      <c r="J1028" s="156">
        <f>-99.5-23</f>
        <v>-122.5</v>
      </c>
      <c r="K1028" s="156">
        <v>0</v>
      </c>
      <c r="L1028" s="156">
        <v>0</v>
      </c>
    </row>
    <row r="1029" spans="1:13" s="136" customFormat="1" ht="89.25">
      <c r="A1029" s="134"/>
      <c r="B1029" s="325" t="s">
        <v>666</v>
      </c>
      <c r="C1029" s="135"/>
      <c r="D1029" s="101" t="s">
        <v>33</v>
      </c>
      <c r="E1029" s="101" t="s">
        <v>114</v>
      </c>
      <c r="F1029" s="123" t="s">
        <v>533</v>
      </c>
      <c r="G1029" s="101" t="s">
        <v>652</v>
      </c>
      <c r="H1029" s="155">
        <f t="shared" si="230"/>
        <v>23</v>
      </c>
      <c r="I1029" s="311">
        <v>0</v>
      </c>
      <c r="J1029" s="156">
        <v>23</v>
      </c>
      <c r="K1029" s="311">
        <v>0</v>
      </c>
      <c r="L1029" s="311">
        <v>0</v>
      </c>
    </row>
    <row r="1030" spans="1:13" s="137" customFormat="1" ht="33" customHeight="1">
      <c r="A1030" s="134"/>
      <c r="B1030" s="100" t="s">
        <v>86</v>
      </c>
      <c r="C1030" s="135"/>
      <c r="D1030" s="101" t="s">
        <v>33</v>
      </c>
      <c r="E1030" s="101" t="s">
        <v>114</v>
      </c>
      <c r="F1030" s="123" t="s">
        <v>533</v>
      </c>
      <c r="G1030" s="101" t="s">
        <v>57</v>
      </c>
      <c r="H1030" s="155">
        <f t="shared" si="230"/>
        <v>-14.9</v>
      </c>
      <c r="I1030" s="156">
        <f t="shared" ref="I1030:L1031" si="234">I1031</f>
        <v>0</v>
      </c>
      <c r="J1030" s="156">
        <f t="shared" si="234"/>
        <v>-14.9</v>
      </c>
      <c r="K1030" s="156">
        <f t="shared" si="234"/>
        <v>0</v>
      </c>
      <c r="L1030" s="156">
        <f t="shared" si="234"/>
        <v>0</v>
      </c>
      <c r="M1030" s="261"/>
    </row>
    <row r="1031" spans="1:13" s="189" customFormat="1" ht="38.25">
      <c r="A1031" s="134"/>
      <c r="B1031" s="100" t="s">
        <v>111</v>
      </c>
      <c r="C1031" s="135"/>
      <c r="D1031" s="101" t="s">
        <v>33</v>
      </c>
      <c r="E1031" s="101" t="s">
        <v>114</v>
      </c>
      <c r="F1031" s="123" t="s">
        <v>533</v>
      </c>
      <c r="G1031" s="101" t="s">
        <v>59</v>
      </c>
      <c r="H1031" s="155">
        <f t="shared" si="230"/>
        <v>-14.9</v>
      </c>
      <c r="I1031" s="156">
        <f t="shared" si="234"/>
        <v>0</v>
      </c>
      <c r="J1031" s="156">
        <f t="shared" si="234"/>
        <v>-14.9</v>
      </c>
      <c r="K1031" s="156">
        <f t="shared" si="234"/>
        <v>0</v>
      </c>
      <c r="L1031" s="156">
        <f t="shared" si="234"/>
        <v>0</v>
      </c>
    </row>
    <row r="1032" spans="1:13" s="136" customFormat="1" ht="51">
      <c r="A1032" s="134"/>
      <c r="B1032" s="100" t="s">
        <v>260</v>
      </c>
      <c r="C1032" s="135"/>
      <c r="D1032" s="101" t="s">
        <v>33</v>
      </c>
      <c r="E1032" s="101" t="s">
        <v>114</v>
      </c>
      <c r="F1032" s="123" t="s">
        <v>533</v>
      </c>
      <c r="G1032" s="101" t="s">
        <v>61</v>
      </c>
      <c r="H1032" s="155">
        <f t="shared" si="230"/>
        <v>-14.9</v>
      </c>
      <c r="I1032" s="156">
        <v>0</v>
      </c>
      <c r="J1032" s="156">
        <f>-14.9</f>
        <v>-14.9</v>
      </c>
      <c r="K1032" s="156">
        <v>0</v>
      </c>
      <c r="L1032" s="156">
        <v>0</v>
      </c>
    </row>
    <row r="1033" spans="1:13" s="136" customFormat="1" ht="63.75">
      <c r="A1033" s="134"/>
      <c r="B1033" s="100" t="s">
        <v>157</v>
      </c>
      <c r="C1033" s="100"/>
      <c r="D1033" s="101" t="s">
        <v>33</v>
      </c>
      <c r="E1033" s="101" t="s">
        <v>114</v>
      </c>
      <c r="F1033" s="123" t="s">
        <v>225</v>
      </c>
      <c r="G1033" s="101"/>
      <c r="H1033" s="155">
        <f t="shared" ref="H1033:H1038" si="235">SUM(I1033:L1033)</f>
        <v>16</v>
      </c>
      <c r="I1033" s="310">
        <f>I1034</f>
        <v>16</v>
      </c>
      <c r="J1033" s="310">
        <f t="shared" ref="J1033:L1035" si="236">J1034</f>
        <v>0</v>
      </c>
      <c r="K1033" s="310">
        <f t="shared" si="236"/>
        <v>0</v>
      </c>
      <c r="L1033" s="310">
        <f t="shared" si="236"/>
        <v>0</v>
      </c>
    </row>
    <row r="1034" spans="1:13" s="136" customFormat="1" ht="25.5">
      <c r="A1034" s="134"/>
      <c r="B1034" s="100" t="s">
        <v>217</v>
      </c>
      <c r="C1034" s="100"/>
      <c r="D1034" s="101" t="s">
        <v>33</v>
      </c>
      <c r="E1034" s="101" t="s">
        <v>114</v>
      </c>
      <c r="F1034" s="123" t="s">
        <v>226</v>
      </c>
      <c r="G1034" s="101"/>
      <c r="H1034" s="155">
        <f t="shared" si="235"/>
        <v>16</v>
      </c>
      <c r="I1034" s="310">
        <f>I1035</f>
        <v>16</v>
      </c>
      <c r="J1034" s="310">
        <f t="shared" si="236"/>
        <v>0</v>
      </c>
      <c r="K1034" s="310">
        <f t="shared" si="236"/>
        <v>0</v>
      </c>
      <c r="L1034" s="310">
        <f t="shared" si="236"/>
        <v>0</v>
      </c>
    </row>
    <row r="1035" spans="1:13" s="136" customFormat="1" ht="51">
      <c r="A1035" s="134"/>
      <c r="B1035" s="100" t="s">
        <v>224</v>
      </c>
      <c r="C1035" s="100"/>
      <c r="D1035" s="101" t="s">
        <v>33</v>
      </c>
      <c r="E1035" s="101" t="s">
        <v>114</v>
      </c>
      <c r="F1035" s="123" t="s">
        <v>226</v>
      </c>
      <c r="G1035" s="101" t="s">
        <v>49</v>
      </c>
      <c r="H1035" s="155">
        <f t="shared" si="235"/>
        <v>16</v>
      </c>
      <c r="I1035" s="156">
        <f>I1036</f>
        <v>16</v>
      </c>
      <c r="J1035" s="156">
        <f t="shared" si="236"/>
        <v>0</v>
      </c>
      <c r="K1035" s="156">
        <f t="shared" si="236"/>
        <v>0</v>
      </c>
      <c r="L1035" s="156">
        <f t="shared" si="236"/>
        <v>0</v>
      </c>
    </row>
    <row r="1036" spans="1:13" s="136" customFormat="1" ht="51">
      <c r="A1036" s="134"/>
      <c r="B1036" s="100" t="s">
        <v>227</v>
      </c>
      <c r="C1036" s="100"/>
      <c r="D1036" s="101" t="s">
        <v>33</v>
      </c>
      <c r="E1036" s="101" t="s">
        <v>114</v>
      </c>
      <c r="F1036" s="123" t="s">
        <v>226</v>
      </c>
      <c r="G1036" s="101" t="s">
        <v>228</v>
      </c>
      <c r="H1036" s="155">
        <f t="shared" si="235"/>
        <v>16</v>
      </c>
      <c r="I1036" s="156">
        <v>16</v>
      </c>
      <c r="J1036" s="156">
        <v>0</v>
      </c>
      <c r="K1036" s="156">
        <v>0</v>
      </c>
      <c r="L1036" s="156">
        <v>0</v>
      </c>
    </row>
    <row r="1037" spans="1:13" s="136" customFormat="1" ht="51">
      <c r="A1037" s="4"/>
      <c r="B1037" s="1" t="s">
        <v>648</v>
      </c>
      <c r="C1037" s="65"/>
      <c r="D1037" s="2" t="s">
        <v>33</v>
      </c>
      <c r="E1037" s="2" t="s">
        <v>114</v>
      </c>
      <c r="F1037" s="2" t="s">
        <v>250</v>
      </c>
      <c r="G1037" s="2"/>
      <c r="H1037" s="154">
        <f t="shared" si="235"/>
        <v>14608.5</v>
      </c>
      <c r="I1037" s="296">
        <f>I1038</f>
        <v>0</v>
      </c>
      <c r="J1037" s="296">
        <f>J1038</f>
        <v>14608.5</v>
      </c>
      <c r="K1037" s="296">
        <f>K1038</f>
        <v>0</v>
      </c>
      <c r="L1037" s="296">
        <f>L1038</f>
        <v>0</v>
      </c>
    </row>
    <row r="1038" spans="1:13" s="136" customFormat="1" ht="38.25">
      <c r="A1038" s="4"/>
      <c r="B1038" s="1" t="s">
        <v>251</v>
      </c>
      <c r="C1038" s="62"/>
      <c r="D1038" s="2" t="s">
        <v>33</v>
      </c>
      <c r="E1038" s="2" t="s">
        <v>114</v>
      </c>
      <c r="F1038" s="2" t="s">
        <v>252</v>
      </c>
      <c r="G1038" s="2"/>
      <c r="H1038" s="154">
        <f t="shared" si="235"/>
        <v>14608.5</v>
      </c>
      <c r="I1038" s="296">
        <f>I1039+I950</f>
        <v>0</v>
      </c>
      <c r="J1038" s="296">
        <f>J1039+J1052</f>
        <v>14608.5</v>
      </c>
      <c r="K1038" s="296">
        <v>0</v>
      </c>
      <c r="L1038" s="296">
        <f>L1039+L950</f>
        <v>0</v>
      </c>
    </row>
    <row r="1039" spans="1:13" s="136" customFormat="1" ht="89.25">
      <c r="A1039" s="4"/>
      <c r="B1039" s="1" t="s">
        <v>504</v>
      </c>
      <c r="C1039" s="1"/>
      <c r="D1039" s="2" t="s">
        <v>33</v>
      </c>
      <c r="E1039" s="2" t="s">
        <v>114</v>
      </c>
      <c r="F1039" s="2" t="s">
        <v>649</v>
      </c>
      <c r="G1039" s="2"/>
      <c r="H1039" s="154">
        <f t="shared" ref="H1039:H1051" si="237">I1039+J1039+K1039+L1039</f>
        <v>14494.1</v>
      </c>
      <c r="I1039" s="296">
        <f>I1040+I1045+I1049</f>
        <v>0</v>
      </c>
      <c r="J1039" s="296">
        <f>J1040+J1045+J1049</f>
        <v>14494.1</v>
      </c>
      <c r="K1039" s="296">
        <f>K1040+K1045+K1049</f>
        <v>0</v>
      </c>
      <c r="L1039" s="296">
        <f>L1040+L1045+L1049</f>
        <v>0</v>
      </c>
    </row>
    <row r="1040" spans="1:13" s="136" customFormat="1" ht="89.25">
      <c r="A1040" s="4"/>
      <c r="B1040" s="1" t="s">
        <v>55</v>
      </c>
      <c r="C1040" s="63"/>
      <c r="D1040" s="2" t="s">
        <v>33</v>
      </c>
      <c r="E1040" s="2" t="s">
        <v>114</v>
      </c>
      <c r="F1040" s="2" t="s">
        <v>650</v>
      </c>
      <c r="G1040" s="2" t="s">
        <v>56</v>
      </c>
      <c r="H1040" s="154">
        <f t="shared" si="237"/>
        <v>12855.900000000001</v>
      </c>
      <c r="I1040" s="296">
        <f>I1041</f>
        <v>0</v>
      </c>
      <c r="J1040" s="296">
        <f>J1041</f>
        <v>12855.900000000001</v>
      </c>
      <c r="K1040" s="296">
        <f>K1041</f>
        <v>0</v>
      </c>
      <c r="L1040" s="296">
        <f>L1041</f>
        <v>0</v>
      </c>
    </row>
    <row r="1041" spans="1:15" s="136" customFormat="1" ht="38.25">
      <c r="A1041" s="4"/>
      <c r="B1041" s="1" t="s">
        <v>104</v>
      </c>
      <c r="C1041" s="63"/>
      <c r="D1041" s="2" t="s">
        <v>33</v>
      </c>
      <c r="E1041" s="2" t="s">
        <v>114</v>
      </c>
      <c r="F1041" s="2" t="s">
        <v>650</v>
      </c>
      <c r="G1041" s="2" t="s">
        <v>105</v>
      </c>
      <c r="H1041" s="154">
        <f t="shared" si="237"/>
        <v>12855.900000000001</v>
      </c>
      <c r="I1041" s="296">
        <f>I1042+I1043</f>
        <v>0</v>
      </c>
      <c r="J1041" s="296">
        <f>J1042+J1043+J1044</f>
        <v>12855.900000000001</v>
      </c>
      <c r="K1041" s="296">
        <f>K1042+K1043</f>
        <v>0</v>
      </c>
      <c r="L1041" s="296">
        <f>L1042+L1043</f>
        <v>0</v>
      </c>
    </row>
    <row r="1042" spans="1:15" s="136" customFormat="1" ht="25.5">
      <c r="A1042" s="4"/>
      <c r="B1042" s="1" t="s">
        <v>214</v>
      </c>
      <c r="C1042" s="63"/>
      <c r="D1042" s="2" t="s">
        <v>33</v>
      </c>
      <c r="E1042" s="2" t="s">
        <v>114</v>
      </c>
      <c r="F1042" s="2" t="s">
        <v>650</v>
      </c>
      <c r="G1042" s="2" t="s">
        <v>107</v>
      </c>
      <c r="H1042" s="154">
        <f t="shared" si="237"/>
        <v>9921</v>
      </c>
      <c r="I1042" s="296">
        <v>0</v>
      </c>
      <c r="J1042" s="296">
        <v>9921</v>
      </c>
      <c r="K1042" s="296">
        <v>0</v>
      </c>
      <c r="L1042" s="296">
        <v>0</v>
      </c>
    </row>
    <row r="1043" spans="1:15" s="136" customFormat="1" ht="51">
      <c r="A1043" s="4"/>
      <c r="B1043" s="1" t="s">
        <v>108</v>
      </c>
      <c r="C1043" s="63"/>
      <c r="D1043" s="2" t="s">
        <v>33</v>
      </c>
      <c r="E1043" s="2" t="s">
        <v>114</v>
      </c>
      <c r="F1043" s="2" t="s">
        <v>650</v>
      </c>
      <c r="G1043" s="2" t="s">
        <v>109</v>
      </c>
      <c r="H1043" s="154">
        <f t="shared" si="237"/>
        <v>685.7</v>
      </c>
      <c r="I1043" s="296">
        <v>0</v>
      </c>
      <c r="J1043" s="296">
        <f>454+231.7</f>
        <v>685.7</v>
      </c>
      <c r="K1043" s="296">
        <v>0</v>
      </c>
      <c r="L1043" s="296">
        <v>0</v>
      </c>
    </row>
    <row r="1044" spans="1:15" s="136" customFormat="1" ht="76.5">
      <c r="A1044" s="4"/>
      <c r="B1044" s="1" t="s">
        <v>651</v>
      </c>
      <c r="C1044" s="63"/>
      <c r="D1044" s="2" t="s">
        <v>33</v>
      </c>
      <c r="E1044" s="2" t="s">
        <v>114</v>
      </c>
      <c r="F1044" s="2" t="s">
        <v>650</v>
      </c>
      <c r="G1044" s="2" t="s">
        <v>652</v>
      </c>
      <c r="H1044" s="154">
        <f>I1044+J1044+K1044+L1044</f>
        <v>2249.1999999999998</v>
      </c>
      <c r="I1044" s="296">
        <v>0</v>
      </c>
      <c r="J1044" s="296">
        <v>2249.1999999999998</v>
      </c>
      <c r="K1044" s="296">
        <v>0</v>
      </c>
      <c r="L1044" s="296">
        <v>0</v>
      </c>
    </row>
    <row r="1045" spans="1:15" s="136" customFormat="1" ht="38.25">
      <c r="A1045" s="4"/>
      <c r="B1045" s="1" t="s">
        <v>653</v>
      </c>
      <c r="C1045" s="63"/>
      <c r="D1045" s="2" t="s">
        <v>33</v>
      </c>
      <c r="E1045" s="2" t="s">
        <v>114</v>
      </c>
      <c r="F1045" s="2" t="s">
        <v>650</v>
      </c>
      <c r="G1045" s="2" t="s">
        <v>57</v>
      </c>
      <c r="H1045" s="154">
        <f t="shared" si="237"/>
        <v>1637.8</v>
      </c>
      <c r="I1045" s="296">
        <f>I1046</f>
        <v>0</v>
      </c>
      <c r="J1045" s="296">
        <f>J1046</f>
        <v>1637.8</v>
      </c>
      <c r="K1045" s="296">
        <f>K1046</f>
        <v>0</v>
      </c>
      <c r="L1045" s="296">
        <f>L1046</f>
        <v>0</v>
      </c>
    </row>
    <row r="1046" spans="1:15" s="136" customFormat="1" ht="38.25">
      <c r="A1046" s="4"/>
      <c r="B1046" s="1" t="s">
        <v>111</v>
      </c>
      <c r="C1046" s="63"/>
      <c r="D1046" s="2" t="s">
        <v>33</v>
      </c>
      <c r="E1046" s="2" t="s">
        <v>114</v>
      </c>
      <c r="F1046" s="2" t="s">
        <v>650</v>
      </c>
      <c r="G1046" s="2" t="s">
        <v>59</v>
      </c>
      <c r="H1046" s="154">
        <f t="shared" si="237"/>
        <v>1637.8</v>
      </c>
      <c r="I1046" s="296">
        <f>I1047+I1048</f>
        <v>0</v>
      </c>
      <c r="J1046" s="296">
        <f>J1047+J1048</f>
        <v>1637.8</v>
      </c>
      <c r="K1046" s="296">
        <f>K1047+K1048</f>
        <v>0</v>
      </c>
      <c r="L1046" s="296">
        <f>L1047+L1048</f>
        <v>0</v>
      </c>
    </row>
    <row r="1047" spans="1:15" s="136" customFormat="1" ht="38.25">
      <c r="A1047" s="4"/>
      <c r="B1047" s="1" t="s">
        <v>63</v>
      </c>
      <c r="C1047" s="63"/>
      <c r="D1047" s="2" t="s">
        <v>33</v>
      </c>
      <c r="E1047" s="2" t="s">
        <v>114</v>
      </c>
      <c r="F1047" s="2" t="s">
        <v>650</v>
      </c>
      <c r="G1047" s="2" t="s">
        <v>62</v>
      </c>
      <c r="H1047" s="154">
        <f t="shared" si="237"/>
        <v>249.7</v>
      </c>
      <c r="I1047" s="296">
        <v>0</v>
      </c>
      <c r="J1047" s="296">
        <f>255.6-5.9</f>
        <v>249.7</v>
      </c>
      <c r="K1047" s="296">
        <v>0</v>
      </c>
      <c r="L1047" s="296">
        <v>0</v>
      </c>
    </row>
    <row r="1048" spans="1:15" s="137" customFormat="1" ht="62.25" customHeight="1">
      <c r="A1048" s="4"/>
      <c r="B1048" s="1" t="s">
        <v>260</v>
      </c>
      <c r="C1048" s="63"/>
      <c r="D1048" s="2" t="s">
        <v>33</v>
      </c>
      <c r="E1048" s="2" t="s">
        <v>114</v>
      </c>
      <c r="F1048" s="2" t="s">
        <v>650</v>
      </c>
      <c r="G1048" s="2" t="s">
        <v>61</v>
      </c>
      <c r="H1048" s="154">
        <f t="shared" si="237"/>
        <v>1388.1</v>
      </c>
      <c r="I1048" s="296">
        <v>0</v>
      </c>
      <c r="J1048" s="296">
        <f>1619.8-231.7</f>
        <v>1388.1</v>
      </c>
      <c r="K1048" s="296">
        <v>0</v>
      </c>
      <c r="L1048" s="296">
        <v>0</v>
      </c>
      <c r="M1048" s="261"/>
    </row>
    <row r="1049" spans="1:15" s="189" customFormat="1" ht="15" customHeight="1">
      <c r="A1049" s="4"/>
      <c r="B1049" s="16" t="s">
        <v>71</v>
      </c>
      <c r="C1049" s="63"/>
      <c r="D1049" s="2" t="s">
        <v>33</v>
      </c>
      <c r="E1049" s="2" t="s">
        <v>114</v>
      </c>
      <c r="F1049" s="2" t="s">
        <v>650</v>
      </c>
      <c r="G1049" s="2" t="s">
        <v>72</v>
      </c>
      <c r="H1049" s="154">
        <f t="shared" si="237"/>
        <v>0.4</v>
      </c>
      <c r="I1049" s="296">
        <f>I1050</f>
        <v>0</v>
      </c>
      <c r="J1049" s="296">
        <f t="shared" ref="J1049:L1050" si="238">J1050</f>
        <v>0.4</v>
      </c>
      <c r="K1049" s="296">
        <f t="shared" si="238"/>
        <v>0</v>
      </c>
      <c r="L1049" s="296">
        <f t="shared" si="238"/>
        <v>0</v>
      </c>
    </row>
    <row r="1050" spans="1:15" s="136" customFormat="1" ht="25.5">
      <c r="A1050" s="4"/>
      <c r="B1050" s="16" t="s">
        <v>73</v>
      </c>
      <c r="C1050" s="63"/>
      <c r="D1050" s="2" t="s">
        <v>33</v>
      </c>
      <c r="E1050" s="2" t="s">
        <v>114</v>
      </c>
      <c r="F1050" s="2" t="s">
        <v>650</v>
      </c>
      <c r="G1050" s="2" t="s">
        <v>74</v>
      </c>
      <c r="H1050" s="154">
        <f t="shared" si="237"/>
        <v>0.4</v>
      </c>
      <c r="I1050" s="296">
        <f>I1051</f>
        <v>0</v>
      </c>
      <c r="J1050" s="296">
        <f t="shared" si="238"/>
        <v>0.4</v>
      </c>
      <c r="K1050" s="296">
        <f t="shared" si="238"/>
        <v>0</v>
      </c>
      <c r="L1050" s="296">
        <f t="shared" si="238"/>
        <v>0</v>
      </c>
    </row>
    <row r="1051" spans="1:15" s="136" customFormat="1">
      <c r="A1051" s="4"/>
      <c r="B1051" s="16" t="s">
        <v>261</v>
      </c>
      <c r="C1051" s="63"/>
      <c r="D1051" s="2" t="s">
        <v>33</v>
      </c>
      <c r="E1051" s="2" t="s">
        <v>114</v>
      </c>
      <c r="F1051" s="2" t="s">
        <v>650</v>
      </c>
      <c r="G1051" s="2" t="s">
        <v>76</v>
      </c>
      <c r="H1051" s="154">
        <f t="shared" si="237"/>
        <v>0.4</v>
      </c>
      <c r="I1051" s="296">
        <v>0</v>
      </c>
      <c r="J1051" s="296">
        <v>0.4</v>
      </c>
      <c r="K1051" s="296">
        <v>0</v>
      </c>
      <c r="L1051" s="296"/>
    </row>
    <row r="1052" spans="1:15" s="229" customFormat="1" ht="54.75" customHeight="1">
      <c r="A1052" s="4"/>
      <c r="B1052" s="1" t="s">
        <v>505</v>
      </c>
      <c r="C1052" s="1"/>
      <c r="D1052" s="2" t="s">
        <v>33</v>
      </c>
      <c r="E1052" s="2" t="s">
        <v>114</v>
      </c>
      <c r="F1052" s="3" t="s">
        <v>654</v>
      </c>
      <c r="G1052" s="2"/>
      <c r="H1052" s="154">
        <f>I1052+J1052+K1052+L1052</f>
        <v>114.4</v>
      </c>
      <c r="I1052" s="296">
        <f>I1053+I1057</f>
        <v>0</v>
      </c>
      <c r="J1052" s="296">
        <f>J1053+J1057</f>
        <v>114.4</v>
      </c>
      <c r="K1052" s="296">
        <f>K1053+K1057</f>
        <v>0</v>
      </c>
      <c r="L1052" s="296">
        <f>L1053+L1057</f>
        <v>0</v>
      </c>
    </row>
    <row r="1053" spans="1:15" s="210" customFormat="1" ht="89.25">
      <c r="A1053" s="4"/>
      <c r="B1053" s="1" t="s">
        <v>55</v>
      </c>
      <c r="C1053" s="63"/>
      <c r="D1053" s="2" t="s">
        <v>33</v>
      </c>
      <c r="E1053" s="2" t="s">
        <v>114</v>
      </c>
      <c r="F1053" s="3" t="s">
        <v>654</v>
      </c>
      <c r="G1053" s="2" t="s">
        <v>56</v>
      </c>
      <c r="H1053" s="154">
        <f t="shared" ref="H1053:H1059" si="239">I1053+J1053+K1053+L1053</f>
        <v>99.5</v>
      </c>
      <c r="I1053" s="296">
        <f t="shared" ref="I1053:L1054" si="240">I1054</f>
        <v>0</v>
      </c>
      <c r="J1053" s="296">
        <f t="shared" si="240"/>
        <v>99.5</v>
      </c>
      <c r="K1053" s="296">
        <f t="shared" si="240"/>
        <v>0</v>
      </c>
      <c r="L1053" s="296">
        <f t="shared" si="240"/>
        <v>0</v>
      </c>
    </row>
    <row r="1054" spans="1:15" s="210" customFormat="1" ht="38.25">
      <c r="A1054" s="4"/>
      <c r="B1054" s="1" t="s">
        <v>104</v>
      </c>
      <c r="C1054" s="63"/>
      <c r="D1054" s="2" t="s">
        <v>33</v>
      </c>
      <c r="E1054" s="2" t="s">
        <v>114</v>
      </c>
      <c r="F1054" s="3" t="s">
        <v>654</v>
      </c>
      <c r="G1054" s="2" t="s">
        <v>105</v>
      </c>
      <c r="H1054" s="154">
        <f t="shared" si="239"/>
        <v>99.5</v>
      </c>
      <c r="I1054" s="296">
        <f t="shared" si="240"/>
        <v>0</v>
      </c>
      <c r="J1054" s="296">
        <f>J1055+J1056</f>
        <v>99.5</v>
      </c>
      <c r="K1054" s="296">
        <f t="shared" si="240"/>
        <v>0</v>
      </c>
      <c r="L1054" s="296">
        <f t="shared" si="240"/>
        <v>0</v>
      </c>
    </row>
    <row r="1055" spans="1:15" s="137" customFormat="1" ht="25.5">
      <c r="A1055" s="4"/>
      <c r="B1055" s="1" t="s">
        <v>214</v>
      </c>
      <c r="C1055" s="63"/>
      <c r="D1055" s="2" t="s">
        <v>33</v>
      </c>
      <c r="E1055" s="2" t="s">
        <v>114</v>
      </c>
      <c r="F1055" s="3" t="s">
        <v>654</v>
      </c>
      <c r="G1055" s="2" t="s">
        <v>107</v>
      </c>
      <c r="H1055" s="154">
        <f t="shared" si="239"/>
        <v>76.5</v>
      </c>
      <c r="I1055" s="296">
        <v>0</v>
      </c>
      <c r="J1055" s="296">
        <v>76.5</v>
      </c>
      <c r="K1055" s="296">
        <v>0</v>
      </c>
      <c r="L1055" s="296">
        <v>0</v>
      </c>
      <c r="M1055" s="261"/>
      <c r="O1055" s="261"/>
    </row>
    <row r="1056" spans="1:15" s="137" customFormat="1" ht="76.5">
      <c r="A1056" s="4"/>
      <c r="B1056" s="1" t="s">
        <v>651</v>
      </c>
      <c r="C1056" s="63"/>
      <c r="D1056" s="2" t="s">
        <v>33</v>
      </c>
      <c r="E1056" s="2" t="s">
        <v>114</v>
      </c>
      <c r="F1056" s="3" t="s">
        <v>654</v>
      </c>
      <c r="G1056" s="2" t="s">
        <v>652</v>
      </c>
      <c r="H1056" s="154">
        <f t="shared" si="239"/>
        <v>23</v>
      </c>
      <c r="I1056" s="296">
        <v>0</v>
      </c>
      <c r="J1056" s="296">
        <v>23</v>
      </c>
      <c r="K1056" s="296">
        <v>0</v>
      </c>
      <c r="L1056" s="296">
        <v>0</v>
      </c>
    </row>
    <row r="1057" spans="1:12" s="137" customFormat="1" ht="38.25">
      <c r="A1057" s="4"/>
      <c r="B1057" s="1" t="s">
        <v>653</v>
      </c>
      <c r="C1057" s="63"/>
      <c r="D1057" s="2" t="s">
        <v>33</v>
      </c>
      <c r="E1057" s="2" t="s">
        <v>114</v>
      </c>
      <c r="F1057" s="3" t="s">
        <v>654</v>
      </c>
      <c r="G1057" s="2" t="s">
        <v>57</v>
      </c>
      <c r="H1057" s="154">
        <f t="shared" si="239"/>
        <v>14.9</v>
      </c>
      <c r="I1057" s="296">
        <f t="shared" ref="I1057:L1058" si="241">I1058</f>
        <v>0</v>
      </c>
      <c r="J1057" s="296">
        <f t="shared" si="241"/>
        <v>14.9</v>
      </c>
      <c r="K1057" s="296">
        <f t="shared" si="241"/>
        <v>0</v>
      </c>
      <c r="L1057" s="296">
        <f t="shared" si="241"/>
        <v>0</v>
      </c>
    </row>
    <row r="1058" spans="1:12" s="137" customFormat="1" ht="38.25">
      <c r="A1058" s="4"/>
      <c r="B1058" s="1" t="s">
        <v>111</v>
      </c>
      <c r="C1058" s="63"/>
      <c r="D1058" s="2" t="s">
        <v>33</v>
      </c>
      <c r="E1058" s="2" t="s">
        <v>114</v>
      </c>
      <c r="F1058" s="3" t="s">
        <v>654</v>
      </c>
      <c r="G1058" s="2" t="s">
        <v>59</v>
      </c>
      <c r="H1058" s="154">
        <f t="shared" si="239"/>
        <v>14.9</v>
      </c>
      <c r="I1058" s="296">
        <f t="shared" si="241"/>
        <v>0</v>
      </c>
      <c r="J1058" s="296">
        <f t="shared" si="241"/>
        <v>14.9</v>
      </c>
      <c r="K1058" s="296">
        <f t="shared" si="241"/>
        <v>0</v>
      </c>
      <c r="L1058" s="296">
        <f t="shared" si="241"/>
        <v>0</v>
      </c>
    </row>
    <row r="1059" spans="1:12" s="137" customFormat="1" ht="51">
      <c r="A1059" s="4"/>
      <c r="B1059" s="1" t="s">
        <v>260</v>
      </c>
      <c r="C1059" s="63"/>
      <c r="D1059" s="2" t="s">
        <v>33</v>
      </c>
      <c r="E1059" s="2" t="s">
        <v>114</v>
      </c>
      <c r="F1059" s="3" t="s">
        <v>654</v>
      </c>
      <c r="G1059" s="2" t="s">
        <v>61</v>
      </c>
      <c r="H1059" s="154">
        <f t="shared" si="239"/>
        <v>14.9</v>
      </c>
      <c r="I1059" s="296">
        <v>0</v>
      </c>
      <c r="J1059" s="296">
        <v>14.9</v>
      </c>
      <c r="K1059" s="296">
        <v>0</v>
      </c>
      <c r="L1059" s="296">
        <v>0</v>
      </c>
    </row>
    <row r="1060" spans="1:12" s="137" customFormat="1">
      <c r="A1060" s="187"/>
      <c r="B1060" s="188" t="s">
        <v>36</v>
      </c>
      <c r="C1060" s="257"/>
      <c r="D1060" s="124" t="s">
        <v>41</v>
      </c>
      <c r="E1060" s="124" t="s">
        <v>15</v>
      </c>
      <c r="F1060" s="124"/>
      <c r="G1060" s="124"/>
      <c r="H1060" s="155">
        <f>SUM(I1060:L1060)</f>
        <v>0.79999999999999716</v>
      </c>
      <c r="I1060" s="155">
        <f>I1061</f>
        <v>0.79999999999999716</v>
      </c>
      <c r="J1060" s="155">
        <f>J1061</f>
        <v>0</v>
      </c>
      <c r="K1060" s="155">
        <f>K1061</f>
        <v>0</v>
      </c>
      <c r="L1060" s="155">
        <f>L1061</f>
        <v>0</v>
      </c>
    </row>
    <row r="1061" spans="1:12" s="137" customFormat="1">
      <c r="A1061" s="187"/>
      <c r="B1061" s="188" t="s">
        <v>44</v>
      </c>
      <c r="C1061" s="257"/>
      <c r="D1061" s="124" t="s">
        <v>41</v>
      </c>
      <c r="E1061" s="124" t="s">
        <v>16</v>
      </c>
      <c r="F1061" s="124"/>
      <c r="G1061" s="124"/>
      <c r="H1061" s="155">
        <f>SUM(I1061:L1061)</f>
        <v>0.79999999999999716</v>
      </c>
      <c r="I1061" s="155">
        <f>I1062+I1074</f>
        <v>0.79999999999999716</v>
      </c>
      <c r="J1061" s="155">
        <f>J1062+J1074</f>
        <v>0</v>
      </c>
      <c r="K1061" s="155">
        <f>K1062+K1074</f>
        <v>0</v>
      </c>
      <c r="L1061" s="155">
        <f>L1062+L1074</f>
        <v>0</v>
      </c>
    </row>
    <row r="1062" spans="1:12" s="137" customFormat="1" ht="51">
      <c r="A1062" s="134"/>
      <c r="B1062" s="100" t="s">
        <v>516</v>
      </c>
      <c r="C1062" s="100"/>
      <c r="D1062" s="101" t="s">
        <v>41</v>
      </c>
      <c r="E1062" s="101" t="s">
        <v>16</v>
      </c>
      <c r="F1062" s="101" t="s">
        <v>221</v>
      </c>
      <c r="G1062" s="101"/>
      <c r="H1062" s="155">
        <f>I1062+J1062+K1062+L1062</f>
        <v>0.79999999999999716</v>
      </c>
      <c r="I1062" s="156">
        <f t="shared" ref="I1062:L1063" si="242">I1063</f>
        <v>0.79999999999999716</v>
      </c>
      <c r="J1062" s="156">
        <f t="shared" si="242"/>
        <v>0</v>
      </c>
      <c r="K1062" s="156">
        <f t="shared" si="242"/>
        <v>0</v>
      </c>
      <c r="L1062" s="156">
        <f t="shared" si="242"/>
        <v>0</v>
      </c>
    </row>
    <row r="1063" spans="1:12" s="137" customFormat="1" ht="38.25">
      <c r="A1063" s="134"/>
      <c r="B1063" s="100" t="s">
        <v>241</v>
      </c>
      <c r="C1063" s="100"/>
      <c r="D1063" s="101" t="s">
        <v>41</v>
      </c>
      <c r="E1063" s="101" t="s">
        <v>16</v>
      </c>
      <c r="F1063" s="101" t="s">
        <v>223</v>
      </c>
      <c r="G1063" s="101"/>
      <c r="H1063" s="155">
        <f>SUM(I1063:L1063)</f>
        <v>0.79999999999999716</v>
      </c>
      <c r="I1063" s="156">
        <f t="shared" si="242"/>
        <v>0.79999999999999716</v>
      </c>
      <c r="J1063" s="156">
        <f t="shared" si="242"/>
        <v>0</v>
      </c>
      <c r="K1063" s="156">
        <f t="shared" si="242"/>
        <v>0</v>
      </c>
      <c r="L1063" s="156">
        <f t="shared" si="242"/>
        <v>0</v>
      </c>
    </row>
    <row r="1064" spans="1:12" s="137" customFormat="1" ht="25.5">
      <c r="A1064" s="187"/>
      <c r="B1064" s="100" t="s">
        <v>539</v>
      </c>
      <c r="C1064" s="100"/>
      <c r="D1064" s="101" t="s">
        <v>41</v>
      </c>
      <c r="E1064" s="101" t="s">
        <v>16</v>
      </c>
      <c r="F1064" s="101" t="s">
        <v>549</v>
      </c>
      <c r="G1064" s="101"/>
      <c r="H1064" s="155">
        <f t="shared" ref="H1064:H1072" si="243">I1064+J1064+K1064+L1064</f>
        <v>0.79999999999999716</v>
      </c>
      <c r="I1064" s="156">
        <f>I1065+I1068+I1071</f>
        <v>0.79999999999999716</v>
      </c>
      <c r="J1064" s="156">
        <f>J1065+J1068+J1071</f>
        <v>0</v>
      </c>
      <c r="K1064" s="156">
        <f>K1065+K1068+K1071</f>
        <v>0</v>
      </c>
      <c r="L1064" s="156">
        <f>L1065+L1068+L1071</f>
        <v>0</v>
      </c>
    </row>
    <row r="1065" spans="1:12" s="137" customFormat="1" ht="38.25">
      <c r="A1065" s="134"/>
      <c r="B1065" s="100" t="s">
        <v>86</v>
      </c>
      <c r="C1065" s="135"/>
      <c r="D1065" s="101" t="s">
        <v>41</v>
      </c>
      <c r="E1065" s="101" t="s">
        <v>16</v>
      </c>
      <c r="F1065" s="101" t="s">
        <v>549</v>
      </c>
      <c r="G1065" s="101" t="s">
        <v>57</v>
      </c>
      <c r="H1065" s="155">
        <f t="shared" si="243"/>
        <v>34.9</v>
      </c>
      <c r="I1065" s="156">
        <f t="shared" ref="I1065:L1066" si="244">I1066</f>
        <v>34.9</v>
      </c>
      <c r="J1065" s="156">
        <f t="shared" si="244"/>
        <v>0</v>
      </c>
      <c r="K1065" s="156">
        <f t="shared" si="244"/>
        <v>0</v>
      </c>
      <c r="L1065" s="156">
        <f t="shared" si="244"/>
        <v>0</v>
      </c>
    </row>
    <row r="1066" spans="1:12" s="137" customFormat="1" ht="38.25">
      <c r="A1066" s="134"/>
      <c r="B1066" s="100" t="s">
        <v>111</v>
      </c>
      <c r="C1066" s="135"/>
      <c r="D1066" s="101" t="s">
        <v>41</v>
      </c>
      <c r="E1066" s="101" t="s">
        <v>16</v>
      </c>
      <c r="F1066" s="101" t="s">
        <v>549</v>
      </c>
      <c r="G1066" s="101" t="s">
        <v>59</v>
      </c>
      <c r="H1066" s="155">
        <f t="shared" si="243"/>
        <v>34.9</v>
      </c>
      <c r="I1066" s="156">
        <f t="shared" si="244"/>
        <v>34.9</v>
      </c>
      <c r="J1066" s="156">
        <f t="shared" si="244"/>
        <v>0</v>
      </c>
      <c r="K1066" s="156">
        <f t="shared" si="244"/>
        <v>0</v>
      </c>
      <c r="L1066" s="156">
        <f t="shared" si="244"/>
        <v>0</v>
      </c>
    </row>
    <row r="1067" spans="1:12" s="137" customFormat="1" ht="51">
      <c r="A1067" s="134"/>
      <c r="B1067" s="100" t="s">
        <v>260</v>
      </c>
      <c r="C1067" s="135"/>
      <c r="D1067" s="101" t="s">
        <v>41</v>
      </c>
      <c r="E1067" s="101" t="s">
        <v>16</v>
      </c>
      <c r="F1067" s="101" t="s">
        <v>549</v>
      </c>
      <c r="G1067" s="101" t="s">
        <v>61</v>
      </c>
      <c r="H1067" s="155">
        <f t="shared" si="243"/>
        <v>34.9</v>
      </c>
      <c r="I1067" s="156">
        <v>34.9</v>
      </c>
      <c r="J1067" s="156">
        <v>0</v>
      </c>
      <c r="K1067" s="156">
        <v>0</v>
      </c>
      <c r="L1067" s="156">
        <v>0</v>
      </c>
    </row>
    <row r="1068" spans="1:12" s="137" customFormat="1" ht="38.25">
      <c r="A1068" s="187"/>
      <c r="B1068" s="100" t="s">
        <v>344</v>
      </c>
      <c r="C1068" s="257"/>
      <c r="D1068" s="101" t="s">
        <v>41</v>
      </c>
      <c r="E1068" s="101" t="s">
        <v>16</v>
      </c>
      <c r="F1068" s="101" t="s">
        <v>549</v>
      </c>
      <c r="G1068" s="101" t="s">
        <v>77</v>
      </c>
      <c r="H1068" s="155">
        <f t="shared" si="243"/>
        <v>-34.1</v>
      </c>
      <c r="I1068" s="156">
        <f>I1069</f>
        <v>-34.1</v>
      </c>
      <c r="J1068" s="156">
        <f t="shared" ref="J1068:L1069" si="245">J1069</f>
        <v>0</v>
      </c>
      <c r="K1068" s="156">
        <f t="shared" si="245"/>
        <v>0</v>
      </c>
      <c r="L1068" s="156">
        <f t="shared" si="245"/>
        <v>0</v>
      </c>
    </row>
    <row r="1069" spans="1:12" s="137" customFormat="1">
      <c r="A1069" s="187"/>
      <c r="B1069" s="100" t="s">
        <v>35</v>
      </c>
      <c r="C1069" s="257"/>
      <c r="D1069" s="101" t="s">
        <v>41</v>
      </c>
      <c r="E1069" s="101" t="s">
        <v>16</v>
      </c>
      <c r="F1069" s="101" t="s">
        <v>549</v>
      </c>
      <c r="G1069" s="101" t="s">
        <v>78</v>
      </c>
      <c r="H1069" s="155">
        <f t="shared" si="243"/>
        <v>-34.1</v>
      </c>
      <c r="I1069" s="156">
        <f>I1070</f>
        <v>-34.1</v>
      </c>
      <c r="J1069" s="156">
        <f t="shared" si="245"/>
        <v>0</v>
      </c>
      <c r="K1069" s="156">
        <f t="shared" si="245"/>
        <v>0</v>
      </c>
      <c r="L1069" s="156">
        <f t="shared" si="245"/>
        <v>0</v>
      </c>
    </row>
    <row r="1070" spans="1:12" s="189" customFormat="1" ht="51">
      <c r="A1070" s="187"/>
      <c r="B1070" s="100" t="s">
        <v>90</v>
      </c>
      <c r="C1070" s="257"/>
      <c r="D1070" s="101" t="s">
        <v>41</v>
      </c>
      <c r="E1070" s="101" t="s">
        <v>16</v>
      </c>
      <c r="F1070" s="101" t="s">
        <v>549</v>
      </c>
      <c r="G1070" s="101" t="s">
        <v>91</v>
      </c>
      <c r="H1070" s="155">
        <f t="shared" si="243"/>
        <v>-34.1</v>
      </c>
      <c r="I1070" s="156">
        <f>-34.9+0.8</f>
        <v>-34.1</v>
      </c>
      <c r="J1070" s="156">
        <v>0</v>
      </c>
      <c r="K1070" s="156">
        <v>0</v>
      </c>
      <c r="L1070" s="156">
        <v>0</v>
      </c>
    </row>
    <row r="1071" spans="1:12" s="210" customFormat="1" ht="51" hidden="1">
      <c r="A1071" s="134"/>
      <c r="B1071" s="100" t="s">
        <v>248</v>
      </c>
      <c r="C1071" s="262"/>
      <c r="D1071" s="101" t="s">
        <v>41</v>
      </c>
      <c r="E1071" s="101" t="s">
        <v>16</v>
      </c>
      <c r="F1071" s="101" t="s">
        <v>549</v>
      </c>
      <c r="G1071" s="101" t="s">
        <v>49</v>
      </c>
      <c r="H1071" s="155">
        <f t="shared" si="243"/>
        <v>0</v>
      </c>
      <c r="I1071" s="156">
        <f t="shared" ref="I1071:L1072" si="246">I1072</f>
        <v>0</v>
      </c>
      <c r="J1071" s="156">
        <f t="shared" si="246"/>
        <v>0</v>
      </c>
      <c r="K1071" s="156">
        <f t="shared" si="246"/>
        <v>0</v>
      </c>
      <c r="L1071" s="156">
        <f t="shared" si="246"/>
        <v>0</v>
      </c>
    </row>
    <row r="1072" spans="1:12" s="210" customFormat="1" hidden="1">
      <c r="A1072" s="134"/>
      <c r="B1072" s="100" t="s">
        <v>51</v>
      </c>
      <c r="C1072" s="262"/>
      <c r="D1072" s="101" t="s">
        <v>41</v>
      </c>
      <c r="E1072" s="101" t="s">
        <v>16</v>
      </c>
      <c r="F1072" s="101" t="s">
        <v>549</v>
      </c>
      <c r="G1072" s="101" t="s">
        <v>50</v>
      </c>
      <c r="H1072" s="155">
        <f t="shared" si="243"/>
        <v>0</v>
      </c>
      <c r="I1072" s="156">
        <f t="shared" si="246"/>
        <v>0</v>
      </c>
      <c r="J1072" s="156">
        <f t="shared" si="246"/>
        <v>0</v>
      </c>
      <c r="K1072" s="156">
        <f t="shared" si="246"/>
        <v>0</v>
      </c>
      <c r="L1072" s="156">
        <f t="shared" si="246"/>
        <v>0</v>
      </c>
    </row>
    <row r="1073" spans="1:12" s="219" customFormat="1" ht="25.5" hidden="1">
      <c r="A1073" s="134"/>
      <c r="B1073" s="100" t="s">
        <v>54</v>
      </c>
      <c r="C1073" s="262"/>
      <c r="D1073" s="101" t="s">
        <v>41</v>
      </c>
      <c r="E1073" s="101" t="s">
        <v>16</v>
      </c>
      <c r="F1073" s="101" t="s">
        <v>549</v>
      </c>
      <c r="G1073" s="101" t="s">
        <v>48</v>
      </c>
      <c r="H1073" s="155">
        <f>I1073+J1073+K1073+L1073</f>
        <v>0</v>
      </c>
      <c r="I1073" s="156">
        <v>0</v>
      </c>
      <c r="J1073" s="311">
        <v>0</v>
      </c>
      <c r="K1073" s="311">
        <v>0</v>
      </c>
      <c r="L1073" s="311">
        <v>0</v>
      </c>
    </row>
    <row r="1074" spans="1:12" s="137" customFormat="1" ht="63.75" hidden="1">
      <c r="A1074" s="134"/>
      <c r="B1074" s="100" t="s">
        <v>157</v>
      </c>
      <c r="C1074" s="100"/>
      <c r="D1074" s="101" t="s">
        <v>41</v>
      </c>
      <c r="E1074" s="101" t="s">
        <v>16</v>
      </c>
      <c r="F1074" s="123" t="s">
        <v>225</v>
      </c>
      <c r="G1074" s="101"/>
      <c r="H1074" s="155">
        <f>SUM(I1074:L1074)</f>
        <v>0</v>
      </c>
      <c r="I1074" s="310">
        <f>I1075</f>
        <v>0</v>
      </c>
      <c r="J1074" s="310">
        <f t="shared" ref="J1074:L1076" si="247">J1075</f>
        <v>0</v>
      </c>
      <c r="K1074" s="310">
        <f t="shared" si="247"/>
        <v>0</v>
      </c>
      <c r="L1074" s="310">
        <f t="shared" si="247"/>
        <v>0</v>
      </c>
    </row>
    <row r="1075" spans="1:12" s="137" customFormat="1" ht="25.5" hidden="1">
      <c r="A1075" s="134"/>
      <c r="B1075" s="100" t="s">
        <v>217</v>
      </c>
      <c r="C1075" s="100"/>
      <c r="D1075" s="101" t="s">
        <v>41</v>
      </c>
      <c r="E1075" s="101" t="s">
        <v>16</v>
      </c>
      <c r="F1075" s="123" t="s">
        <v>226</v>
      </c>
      <c r="G1075" s="101"/>
      <c r="H1075" s="155">
        <f>SUM(I1075:L1075)</f>
        <v>0</v>
      </c>
      <c r="I1075" s="310">
        <f>I1076</f>
        <v>0</v>
      </c>
      <c r="J1075" s="310">
        <f t="shared" si="247"/>
        <v>0</v>
      </c>
      <c r="K1075" s="310">
        <f t="shared" si="247"/>
        <v>0</v>
      </c>
      <c r="L1075" s="310">
        <f t="shared" si="247"/>
        <v>0</v>
      </c>
    </row>
    <row r="1076" spans="1:12" s="137" customFormat="1" ht="51" hidden="1">
      <c r="A1076" s="134"/>
      <c r="B1076" s="100" t="s">
        <v>224</v>
      </c>
      <c r="C1076" s="100"/>
      <c r="D1076" s="101" t="s">
        <v>41</v>
      </c>
      <c r="E1076" s="101" t="s">
        <v>16</v>
      </c>
      <c r="F1076" s="123" t="s">
        <v>226</v>
      </c>
      <c r="G1076" s="101" t="s">
        <v>49</v>
      </c>
      <c r="H1076" s="155">
        <f>SUM(I1076:L1076)</f>
        <v>0</v>
      </c>
      <c r="I1076" s="156">
        <f>I1077</f>
        <v>0</v>
      </c>
      <c r="J1076" s="156">
        <f t="shared" si="247"/>
        <v>0</v>
      </c>
      <c r="K1076" s="156">
        <f t="shared" si="247"/>
        <v>0</v>
      </c>
      <c r="L1076" s="156">
        <f t="shared" si="247"/>
        <v>0</v>
      </c>
    </row>
    <row r="1077" spans="1:12" s="137" customFormat="1" ht="51" hidden="1">
      <c r="A1077" s="134"/>
      <c r="B1077" s="100" t="s">
        <v>227</v>
      </c>
      <c r="C1077" s="100"/>
      <c r="D1077" s="101" t="s">
        <v>41</v>
      </c>
      <c r="E1077" s="101" t="s">
        <v>16</v>
      </c>
      <c r="F1077" s="123" t="s">
        <v>226</v>
      </c>
      <c r="G1077" s="101" t="s">
        <v>228</v>
      </c>
      <c r="H1077" s="155">
        <f>SUM(I1077:L1077)</f>
        <v>0</v>
      </c>
      <c r="I1077" s="156">
        <v>0</v>
      </c>
      <c r="J1077" s="156">
        <v>0</v>
      </c>
      <c r="K1077" s="156">
        <v>0</v>
      </c>
      <c r="L1077" s="156">
        <v>0</v>
      </c>
    </row>
    <row r="1078" spans="1:12" s="137" customFormat="1" hidden="1">
      <c r="A1078" s="187"/>
      <c r="B1078" s="188" t="s">
        <v>85</v>
      </c>
      <c r="C1078" s="257"/>
      <c r="D1078" s="124" t="s">
        <v>38</v>
      </c>
      <c r="E1078" s="124" t="s">
        <v>15</v>
      </c>
      <c r="F1078" s="124"/>
      <c r="G1078" s="124"/>
      <c r="H1078" s="155">
        <f t="shared" ref="H1078:L1082" si="248">H1079</f>
        <v>0</v>
      </c>
      <c r="I1078" s="155">
        <f t="shared" si="248"/>
        <v>0</v>
      </c>
      <c r="J1078" s="155">
        <f t="shared" si="248"/>
        <v>0</v>
      </c>
      <c r="K1078" s="155">
        <f t="shared" si="248"/>
        <v>0</v>
      </c>
      <c r="L1078" s="155">
        <f t="shared" si="248"/>
        <v>0</v>
      </c>
    </row>
    <row r="1079" spans="1:12" ht="25.5" hidden="1">
      <c r="A1079" s="187"/>
      <c r="B1079" s="188" t="s">
        <v>32</v>
      </c>
      <c r="C1079" s="257"/>
      <c r="D1079" s="124" t="s">
        <v>38</v>
      </c>
      <c r="E1079" s="124" t="s">
        <v>16</v>
      </c>
      <c r="F1079" s="124"/>
      <c r="G1079" s="124"/>
      <c r="H1079" s="155">
        <f>SUM(I1079:L1079)</f>
        <v>0</v>
      </c>
      <c r="I1079" s="155">
        <f>I1080</f>
        <v>0</v>
      </c>
      <c r="J1079" s="155">
        <f t="shared" si="248"/>
        <v>0</v>
      </c>
      <c r="K1079" s="155">
        <f t="shared" si="248"/>
        <v>0</v>
      </c>
      <c r="L1079" s="155">
        <f t="shared" si="248"/>
        <v>0</v>
      </c>
    </row>
    <row r="1080" spans="1:12" s="137" customFormat="1" ht="38.25" hidden="1">
      <c r="A1080" s="134"/>
      <c r="B1080" s="100" t="s">
        <v>244</v>
      </c>
      <c r="C1080" s="260"/>
      <c r="D1080" s="101" t="s">
        <v>38</v>
      </c>
      <c r="E1080" s="101" t="s">
        <v>16</v>
      </c>
      <c r="F1080" s="101" t="s">
        <v>245</v>
      </c>
      <c r="G1080" s="101"/>
      <c r="H1080" s="155">
        <f t="shared" ref="H1080:H1086" si="249">I1080+J1080+K1080+L1080</f>
        <v>0</v>
      </c>
      <c r="I1080" s="156">
        <f>I1081</f>
        <v>0</v>
      </c>
      <c r="J1080" s="156">
        <f t="shared" si="248"/>
        <v>0</v>
      </c>
      <c r="K1080" s="156">
        <f t="shared" si="248"/>
        <v>0</v>
      </c>
      <c r="L1080" s="156">
        <f t="shared" si="248"/>
        <v>0</v>
      </c>
    </row>
    <row r="1081" spans="1:12" s="136" customFormat="1" ht="41.25" hidden="1" customHeight="1">
      <c r="A1081" s="187"/>
      <c r="B1081" s="100" t="s">
        <v>200</v>
      </c>
      <c r="C1081" s="188"/>
      <c r="D1081" s="101" t="s">
        <v>38</v>
      </c>
      <c r="E1081" s="101" t="s">
        <v>16</v>
      </c>
      <c r="F1081" s="123" t="s">
        <v>246</v>
      </c>
      <c r="G1081" s="101"/>
      <c r="H1081" s="155">
        <f t="shared" si="249"/>
        <v>0</v>
      </c>
      <c r="I1081" s="156">
        <f>I1082</f>
        <v>0</v>
      </c>
      <c r="J1081" s="156">
        <f t="shared" si="248"/>
        <v>0</v>
      </c>
      <c r="K1081" s="156">
        <f t="shared" si="248"/>
        <v>0</v>
      </c>
      <c r="L1081" s="156">
        <f t="shared" si="248"/>
        <v>0</v>
      </c>
    </row>
    <row r="1082" spans="1:12" s="136" customFormat="1" ht="44.25" hidden="1" customHeight="1">
      <c r="A1082" s="134"/>
      <c r="B1082" s="100" t="s">
        <v>88</v>
      </c>
      <c r="C1082" s="262"/>
      <c r="D1082" s="101" t="s">
        <v>38</v>
      </c>
      <c r="E1082" s="101" t="s">
        <v>16</v>
      </c>
      <c r="F1082" s="123" t="s">
        <v>246</v>
      </c>
      <c r="G1082" s="101" t="s">
        <v>49</v>
      </c>
      <c r="H1082" s="155">
        <f t="shared" si="249"/>
        <v>0</v>
      </c>
      <c r="I1082" s="156">
        <f>I1083</f>
        <v>0</v>
      </c>
      <c r="J1082" s="156">
        <f t="shared" si="248"/>
        <v>0</v>
      </c>
      <c r="K1082" s="156">
        <f t="shared" si="248"/>
        <v>0</v>
      </c>
      <c r="L1082" s="156">
        <f t="shared" si="248"/>
        <v>0</v>
      </c>
    </row>
    <row r="1083" spans="1:12" s="136" customFormat="1" hidden="1">
      <c r="A1083" s="134"/>
      <c r="B1083" s="100" t="s">
        <v>51</v>
      </c>
      <c r="C1083" s="262"/>
      <c r="D1083" s="101" t="s">
        <v>38</v>
      </c>
      <c r="E1083" s="101" t="s">
        <v>16</v>
      </c>
      <c r="F1083" s="123" t="s">
        <v>246</v>
      </c>
      <c r="G1083" s="101" t="s">
        <v>50</v>
      </c>
      <c r="H1083" s="155">
        <f t="shared" si="249"/>
        <v>0</v>
      </c>
      <c r="I1083" s="156">
        <f>I1084</f>
        <v>0</v>
      </c>
      <c r="J1083" s="156">
        <f>J1084</f>
        <v>0</v>
      </c>
      <c r="K1083" s="156">
        <f>K1084</f>
        <v>0</v>
      </c>
      <c r="L1083" s="156">
        <f>L1084</f>
        <v>0</v>
      </c>
    </row>
    <row r="1084" spans="1:12" s="137" customFormat="1" ht="76.5" hidden="1">
      <c r="A1084" s="134"/>
      <c r="B1084" s="100" t="s">
        <v>52</v>
      </c>
      <c r="C1084" s="262"/>
      <c r="D1084" s="101" t="s">
        <v>38</v>
      </c>
      <c r="E1084" s="101" t="s">
        <v>16</v>
      </c>
      <c r="F1084" s="123" t="s">
        <v>246</v>
      </c>
      <c r="G1084" s="101" t="s">
        <v>53</v>
      </c>
      <c r="H1084" s="155">
        <f t="shared" si="249"/>
        <v>0</v>
      </c>
      <c r="I1084" s="156">
        <v>0</v>
      </c>
      <c r="J1084" s="311">
        <v>0</v>
      </c>
      <c r="K1084" s="311">
        <v>0</v>
      </c>
      <c r="L1084" s="311">
        <v>0</v>
      </c>
    </row>
    <row r="1085" spans="1:12" s="137" customFormat="1" ht="25.5">
      <c r="A1085" s="187" t="s">
        <v>158</v>
      </c>
      <c r="B1085" s="188" t="s">
        <v>159</v>
      </c>
      <c r="C1085" s="188">
        <v>231</v>
      </c>
      <c r="D1085" s="124"/>
      <c r="E1085" s="124"/>
      <c r="F1085" s="124"/>
      <c r="G1085" s="124"/>
      <c r="H1085" s="155">
        <f t="shared" si="249"/>
        <v>-913</v>
      </c>
      <c r="I1085" s="155">
        <f>I1103+I1110+I1117+I1286+I1086</f>
        <v>680.2</v>
      </c>
      <c r="J1085" s="155">
        <f>J1103+J1110+J1117+J1286+J1086</f>
        <v>0</v>
      </c>
      <c r="K1085" s="155">
        <f>K1103+K1110+K1117+K1286+K1086</f>
        <v>-1643.2</v>
      </c>
      <c r="L1085" s="155">
        <f>L1103+L1110+L1117+L1286+L1086</f>
        <v>50</v>
      </c>
    </row>
    <row r="1086" spans="1:12" s="137" customFormat="1" ht="30" hidden="1" customHeight="1">
      <c r="A1086" s="187"/>
      <c r="B1086" s="188" t="s">
        <v>45</v>
      </c>
      <c r="C1086" s="135"/>
      <c r="D1086" s="124" t="s">
        <v>17</v>
      </c>
      <c r="E1086" s="124" t="s">
        <v>39</v>
      </c>
      <c r="F1086" s="124"/>
      <c r="G1086" s="124"/>
      <c r="H1086" s="155">
        <f t="shared" si="249"/>
        <v>0</v>
      </c>
      <c r="I1086" s="155">
        <f>I1087</f>
        <v>0</v>
      </c>
      <c r="J1086" s="155">
        <f>J1087</f>
        <v>0</v>
      </c>
      <c r="K1086" s="155">
        <f>K1087</f>
        <v>0</v>
      </c>
      <c r="L1086" s="155">
        <f>L1087</f>
        <v>0</v>
      </c>
    </row>
    <row r="1087" spans="1:12" s="137" customFormat="1" ht="51" hidden="1">
      <c r="A1087" s="134"/>
      <c r="B1087" s="100" t="s">
        <v>127</v>
      </c>
      <c r="C1087" s="260"/>
      <c r="D1087" s="101" t="s">
        <v>17</v>
      </c>
      <c r="E1087" s="101" t="s">
        <v>39</v>
      </c>
      <c r="F1087" s="101" t="s">
        <v>264</v>
      </c>
      <c r="G1087" s="101"/>
      <c r="H1087" s="155">
        <f>SUM(I1087:L1087)</f>
        <v>0</v>
      </c>
      <c r="I1087" s="156">
        <f>I1088+I1093+I1098</f>
        <v>0</v>
      </c>
      <c r="J1087" s="156">
        <f>J1088+J1093</f>
        <v>0</v>
      </c>
      <c r="K1087" s="156">
        <f>K1088+K1093</f>
        <v>0</v>
      </c>
      <c r="L1087" s="156">
        <f>L1088+L1093</f>
        <v>0</v>
      </c>
    </row>
    <row r="1088" spans="1:12" s="137" customFormat="1" ht="49.5" hidden="1" customHeight="1">
      <c r="A1088" s="134"/>
      <c r="B1088" s="100" t="s">
        <v>265</v>
      </c>
      <c r="C1088" s="260"/>
      <c r="D1088" s="101" t="s">
        <v>17</v>
      </c>
      <c r="E1088" s="101" t="s">
        <v>39</v>
      </c>
      <c r="F1088" s="101" t="s">
        <v>266</v>
      </c>
      <c r="G1088" s="101"/>
      <c r="H1088" s="155">
        <f>SUM(I1088:L1088)</f>
        <v>0</v>
      </c>
      <c r="I1088" s="156">
        <f>I1089</f>
        <v>0</v>
      </c>
      <c r="J1088" s="156">
        <f t="shared" ref="J1088:L1089" si="250">J1089</f>
        <v>0</v>
      </c>
      <c r="K1088" s="156">
        <f t="shared" si="250"/>
        <v>0</v>
      </c>
      <c r="L1088" s="156">
        <f t="shared" si="250"/>
        <v>0</v>
      </c>
    </row>
    <row r="1089" spans="1:16" s="137" customFormat="1" ht="25.5" hidden="1">
      <c r="A1089" s="134"/>
      <c r="B1089" s="100" t="s">
        <v>539</v>
      </c>
      <c r="C1089" s="257"/>
      <c r="D1089" s="101" t="s">
        <v>17</v>
      </c>
      <c r="E1089" s="101" t="s">
        <v>39</v>
      </c>
      <c r="F1089" s="101" t="s">
        <v>548</v>
      </c>
      <c r="G1089" s="101"/>
      <c r="H1089" s="155">
        <f>SUM(I1089:L1089)</f>
        <v>0</v>
      </c>
      <c r="I1089" s="156">
        <f>I1090</f>
        <v>0</v>
      </c>
      <c r="J1089" s="156">
        <f t="shared" si="250"/>
        <v>0</v>
      </c>
      <c r="K1089" s="156">
        <f t="shared" si="250"/>
        <v>0</v>
      </c>
      <c r="L1089" s="156">
        <f t="shared" si="250"/>
        <v>0</v>
      </c>
    </row>
    <row r="1090" spans="1:16" s="137" customFormat="1" ht="30" hidden="1" customHeight="1">
      <c r="A1090" s="134"/>
      <c r="B1090" s="100" t="s">
        <v>224</v>
      </c>
      <c r="C1090" s="100"/>
      <c r="D1090" s="101" t="s">
        <v>17</v>
      </c>
      <c r="E1090" s="101" t="s">
        <v>39</v>
      </c>
      <c r="F1090" s="101" t="s">
        <v>548</v>
      </c>
      <c r="G1090" s="101" t="s">
        <v>49</v>
      </c>
      <c r="H1090" s="155">
        <f>H1091</f>
        <v>0</v>
      </c>
      <c r="I1090" s="156">
        <f t="shared" ref="I1090:L1091" si="251">I1091</f>
        <v>0</v>
      </c>
      <c r="J1090" s="156">
        <f t="shared" si="251"/>
        <v>0</v>
      </c>
      <c r="K1090" s="156">
        <f t="shared" si="251"/>
        <v>0</v>
      </c>
      <c r="L1090" s="156">
        <f t="shared" si="251"/>
        <v>0</v>
      </c>
    </row>
    <row r="1091" spans="1:16" s="301" customFormat="1" hidden="1">
      <c r="A1091" s="134"/>
      <c r="B1091" s="100" t="s">
        <v>51</v>
      </c>
      <c r="C1091" s="100"/>
      <c r="D1091" s="101" t="s">
        <v>17</v>
      </c>
      <c r="E1091" s="101" t="s">
        <v>39</v>
      </c>
      <c r="F1091" s="101" t="s">
        <v>548</v>
      </c>
      <c r="G1091" s="101" t="s">
        <v>50</v>
      </c>
      <c r="H1091" s="155">
        <f>I1091+J1091+K1091+L1091</f>
        <v>0</v>
      </c>
      <c r="I1091" s="156">
        <f t="shared" si="251"/>
        <v>0</v>
      </c>
      <c r="J1091" s="156">
        <f t="shared" si="251"/>
        <v>0</v>
      </c>
      <c r="K1091" s="156">
        <f t="shared" si="251"/>
        <v>0</v>
      </c>
      <c r="L1091" s="156">
        <f t="shared" si="251"/>
        <v>0</v>
      </c>
      <c r="M1091" s="300"/>
      <c r="N1091" s="300"/>
      <c r="O1091" s="300"/>
      <c r="P1091" s="300"/>
    </row>
    <row r="1092" spans="1:16" s="301" customFormat="1" ht="25.5" hidden="1">
      <c r="A1092" s="134"/>
      <c r="B1092" s="100" t="s">
        <v>54</v>
      </c>
      <c r="C1092" s="100"/>
      <c r="D1092" s="101" t="s">
        <v>17</v>
      </c>
      <c r="E1092" s="101" t="s">
        <v>39</v>
      </c>
      <c r="F1092" s="101" t="s">
        <v>548</v>
      </c>
      <c r="G1092" s="101" t="s">
        <v>48</v>
      </c>
      <c r="H1092" s="155">
        <f>I1092+J1092+K1092+L1092</f>
        <v>0</v>
      </c>
      <c r="I1092" s="310">
        <v>0</v>
      </c>
      <c r="J1092" s="310">
        <v>0</v>
      </c>
      <c r="K1092" s="310">
        <v>0</v>
      </c>
      <c r="L1092" s="310">
        <v>0</v>
      </c>
      <c r="M1092" s="300"/>
      <c r="N1092" s="300"/>
      <c r="O1092" s="300"/>
      <c r="P1092" s="300"/>
    </row>
    <row r="1093" spans="1:16" s="301" customFormat="1" ht="51" hidden="1">
      <c r="A1093" s="134"/>
      <c r="B1093" s="100" t="s">
        <v>285</v>
      </c>
      <c r="C1093" s="100"/>
      <c r="D1093" s="101" t="s">
        <v>17</v>
      </c>
      <c r="E1093" s="101" t="s">
        <v>39</v>
      </c>
      <c r="F1093" s="101" t="s">
        <v>286</v>
      </c>
      <c r="G1093" s="101"/>
      <c r="H1093" s="155">
        <f>SUM(I1093:L1093)</f>
        <v>0</v>
      </c>
      <c r="I1093" s="310">
        <f>I1094</f>
        <v>0</v>
      </c>
      <c r="J1093" s="310">
        <f t="shared" ref="J1093:L1095" si="252">J1094</f>
        <v>0</v>
      </c>
      <c r="K1093" s="310">
        <f t="shared" si="252"/>
        <v>0</v>
      </c>
      <c r="L1093" s="310">
        <f t="shared" si="252"/>
        <v>0</v>
      </c>
      <c r="M1093" s="300"/>
      <c r="N1093" s="300"/>
      <c r="O1093" s="300"/>
      <c r="P1093" s="300"/>
    </row>
    <row r="1094" spans="1:16" s="301" customFormat="1" ht="25.5" hidden="1">
      <c r="A1094" s="134"/>
      <c r="B1094" s="100" t="s">
        <v>539</v>
      </c>
      <c r="C1094" s="100"/>
      <c r="D1094" s="101" t="s">
        <v>17</v>
      </c>
      <c r="E1094" s="101" t="s">
        <v>39</v>
      </c>
      <c r="F1094" s="101" t="s">
        <v>547</v>
      </c>
      <c r="G1094" s="101"/>
      <c r="H1094" s="155">
        <f>SUM(I1094:L1094)</f>
        <v>0</v>
      </c>
      <c r="I1094" s="310">
        <f>I1095</f>
        <v>0</v>
      </c>
      <c r="J1094" s="310">
        <f t="shared" si="252"/>
        <v>0</v>
      </c>
      <c r="K1094" s="310">
        <f t="shared" si="252"/>
        <v>0</v>
      </c>
      <c r="L1094" s="310">
        <f t="shared" si="252"/>
        <v>0</v>
      </c>
      <c r="M1094" s="300"/>
      <c r="N1094" s="300"/>
      <c r="O1094" s="300"/>
      <c r="P1094" s="300"/>
    </row>
    <row r="1095" spans="1:16" s="301" customFormat="1" ht="51" hidden="1">
      <c r="A1095" s="134"/>
      <c r="B1095" s="100" t="s">
        <v>224</v>
      </c>
      <c r="C1095" s="100"/>
      <c r="D1095" s="101" t="s">
        <v>17</v>
      </c>
      <c r="E1095" s="101" t="s">
        <v>39</v>
      </c>
      <c r="F1095" s="101" t="s">
        <v>547</v>
      </c>
      <c r="G1095" s="101" t="s">
        <v>49</v>
      </c>
      <c r="H1095" s="155">
        <f>H1096</f>
        <v>0</v>
      </c>
      <c r="I1095" s="156">
        <f>I1096</f>
        <v>0</v>
      </c>
      <c r="J1095" s="156">
        <f t="shared" si="252"/>
        <v>0</v>
      </c>
      <c r="K1095" s="156">
        <f t="shared" si="252"/>
        <v>0</v>
      </c>
      <c r="L1095" s="156">
        <f t="shared" si="252"/>
        <v>0</v>
      </c>
    </row>
    <row r="1096" spans="1:16" s="137" customFormat="1" hidden="1">
      <c r="A1096" s="134"/>
      <c r="B1096" s="100" t="s">
        <v>51</v>
      </c>
      <c r="C1096" s="100"/>
      <c r="D1096" s="101" t="s">
        <v>17</v>
      </c>
      <c r="E1096" s="101" t="s">
        <v>39</v>
      </c>
      <c r="F1096" s="101" t="s">
        <v>547</v>
      </c>
      <c r="G1096" s="101" t="s">
        <v>50</v>
      </c>
      <c r="H1096" s="155">
        <f>I1096+J1096+K1096+L1096</f>
        <v>0</v>
      </c>
      <c r="I1096" s="156">
        <f>I1097</f>
        <v>0</v>
      </c>
      <c r="J1096" s="156">
        <f>J1097</f>
        <v>0</v>
      </c>
      <c r="K1096" s="156">
        <f>K1097</f>
        <v>0</v>
      </c>
      <c r="L1096" s="156">
        <f>L1097</f>
        <v>0</v>
      </c>
    </row>
    <row r="1097" spans="1:16" s="137" customFormat="1" ht="25.5" hidden="1">
      <c r="A1097" s="134"/>
      <c r="B1097" s="100" t="s">
        <v>54</v>
      </c>
      <c r="C1097" s="100"/>
      <c r="D1097" s="101" t="s">
        <v>17</v>
      </c>
      <c r="E1097" s="101" t="s">
        <v>39</v>
      </c>
      <c r="F1097" s="101" t="s">
        <v>547</v>
      </c>
      <c r="G1097" s="101" t="s">
        <v>48</v>
      </c>
      <c r="H1097" s="155">
        <f>I1097+J1097+K1097+L1097</f>
        <v>0</v>
      </c>
      <c r="I1097" s="310">
        <v>0</v>
      </c>
      <c r="J1097" s="310">
        <v>0</v>
      </c>
      <c r="K1097" s="310">
        <v>0</v>
      </c>
      <c r="L1097" s="310">
        <v>0</v>
      </c>
    </row>
    <row r="1098" spans="1:16" ht="25.5" hidden="1">
      <c r="A1098" s="134"/>
      <c r="B1098" s="100" t="s">
        <v>287</v>
      </c>
      <c r="C1098" s="100"/>
      <c r="D1098" s="101" t="s">
        <v>17</v>
      </c>
      <c r="E1098" s="101" t="s">
        <v>39</v>
      </c>
      <c r="F1098" s="101" t="s">
        <v>288</v>
      </c>
      <c r="G1098" s="101"/>
      <c r="H1098" s="155">
        <f>SUM(I1098:L1098)</f>
        <v>0</v>
      </c>
      <c r="I1098" s="310">
        <f>I1099</f>
        <v>0</v>
      </c>
      <c r="J1098" s="310">
        <f t="shared" ref="J1098:L1100" si="253">J1099</f>
        <v>0</v>
      </c>
      <c r="K1098" s="310">
        <f t="shared" si="253"/>
        <v>0</v>
      </c>
      <c r="L1098" s="310">
        <f t="shared" si="253"/>
        <v>0</v>
      </c>
    </row>
    <row r="1099" spans="1:16" s="137" customFormat="1" ht="25.5" hidden="1">
      <c r="A1099" s="134"/>
      <c r="B1099" s="100" t="s">
        <v>539</v>
      </c>
      <c r="C1099" s="100"/>
      <c r="D1099" s="101" t="s">
        <v>17</v>
      </c>
      <c r="E1099" s="101" t="s">
        <v>39</v>
      </c>
      <c r="F1099" s="101" t="s">
        <v>546</v>
      </c>
      <c r="G1099" s="101"/>
      <c r="H1099" s="155">
        <f>SUM(I1099:L1099)</f>
        <v>0</v>
      </c>
      <c r="I1099" s="310">
        <f>I1100</f>
        <v>0</v>
      </c>
      <c r="J1099" s="310">
        <f t="shared" si="253"/>
        <v>0</v>
      </c>
      <c r="K1099" s="310">
        <f t="shared" si="253"/>
        <v>0</v>
      </c>
      <c r="L1099" s="310">
        <f t="shared" si="253"/>
        <v>0</v>
      </c>
    </row>
    <row r="1100" spans="1:16" s="137" customFormat="1" ht="51" hidden="1">
      <c r="A1100" s="134"/>
      <c r="B1100" s="100" t="s">
        <v>224</v>
      </c>
      <c r="C1100" s="100"/>
      <c r="D1100" s="101" t="s">
        <v>17</v>
      </c>
      <c r="E1100" s="101" t="s">
        <v>39</v>
      </c>
      <c r="F1100" s="101" t="s">
        <v>546</v>
      </c>
      <c r="G1100" s="101" t="s">
        <v>49</v>
      </c>
      <c r="H1100" s="155">
        <f>H1101</f>
        <v>0</v>
      </c>
      <c r="I1100" s="156">
        <f>I1101</f>
        <v>0</v>
      </c>
      <c r="J1100" s="156">
        <f t="shared" si="253"/>
        <v>0</v>
      </c>
      <c r="K1100" s="156">
        <f t="shared" si="253"/>
        <v>0</v>
      </c>
      <c r="L1100" s="156">
        <f t="shared" si="253"/>
        <v>0</v>
      </c>
    </row>
    <row r="1101" spans="1:16" s="137" customFormat="1" hidden="1">
      <c r="A1101" s="134"/>
      <c r="B1101" s="100" t="s">
        <v>51</v>
      </c>
      <c r="C1101" s="100"/>
      <c r="D1101" s="101" t="s">
        <v>17</v>
      </c>
      <c r="E1101" s="101" t="s">
        <v>39</v>
      </c>
      <c r="F1101" s="101" t="s">
        <v>546</v>
      </c>
      <c r="G1101" s="101" t="s">
        <v>50</v>
      </c>
      <c r="H1101" s="155">
        <f t="shared" ref="H1101:H1107" si="254">I1101+J1101+K1101+L1101</f>
        <v>0</v>
      </c>
      <c r="I1101" s="156">
        <f>I1102</f>
        <v>0</v>
      </c>
      <c r="J1101" s="156">
        <f>J1102</f>
        <v>0</v>
      </c>
      <c r="K1101" s="156">
        <f>K1102</f>
        <v>0</v>
      </c>
      <c r="L1101" s="156">
        <f>L1102</f>
        <v>0</v>
      </c>
    </row>
    <row r="1102" spans="1:16" s="137" customFormat="1" ht="25.5" hidden="1">
      <c r="A1102" s="134"/>
      <c r="B1102" s="100" t="s">
        <v>54</v>
      </c>
      <c r="C1102" s="100"/>
      <c r="D1102" s="101" t="s">
        <v>17</v>
      </c>
      <c r="E1102" s="101" t="s">
        <v>39</v>
      </c>
      <c r="F1102" s="101" t="s">
        <v>546</v>
      </c>
      <c r="G1102" s="101" t="s">
        <v>48</v>
      </c>
      <c r="H1102" s="155">
        <f t="shared" si="254"/>
        <v>0</v>
      </c>
      <c r="I1102" s="310">
        <v>0</v>
      </c>
      <c r="J1102" s="310">
        <v>0</v>
      </c>
      <c r="K1102" s="310">
        <v>0</v>
      </c>
      <c r="L1102" s="310">
        <v>0</v>
      </c>
    </row>
    <row r="1103" spans="1:16" s="137" customFormat="1" hidden="1">
      <c r="A1103" s="187"/>
      <c r="B1103" s="257" t="s">
        <v>40</v>
      </c>
      <c r="C1103" s="135"/>
      <c r="D1103" s="124" t="s">
        <v>18</v>
      </c>
      <c r="E1103" s="124" t="s">
        <v>15</v>
      </c>
      <c r="F1103" s="124"/>
      <c r="G1103" s="124"/>
      <c r="H1103" s="155">
        <f t="shared" si="254"/>
        <v>0</v>
      </c>
      <c r="I1103" s="155">
        <f t="shared" ref="I1103:L1108" si="255">I1104</f>
        <v>0</v>
      </c>
      <c r="J1103" s="155">
        <f t="shared" si="255"/>
        <v>0</v>
      </c>
      <c r="K1103" s="155">
        <f t="shared" si="255"/>
        <v>0</v>
      </c>
      <c r="L1103" s="155">
        <f t="shared" si="255"/>
        <v>0</v>
      </c>
    </row>
    <row r="1104" spans="1:16" s="137" customFormat="1" hidden="1">
      <c r="A1104" s="187"/>
      <c r="B1104" s="188" t="s">
        <v>42</v>
      </c>
      <c r="C1104" s="135"/>
      <c r="D1104" s="124" t="s">
        <v>18</v>
      </c>
      <c r="E1104" s="124" t="s">
        <v>33</v>
      </c>
      <c r="F1104" s="124"/>
      <c r="G1104" s="124"/>
      <c r="H1104" s="155">
        <f t="shared" si="254"/>
        <v>0</v>
      </c>
      <c r="I1104" s="155">
        <f t="shared" si="255"/>
        <v>0</v>
      </c>
      <c r="J1104" s="155">
        <f t="shared" si="255"/>
        <v>0</v>
      </c>
      <c r="K1104" s="155">
        <f t="shared" si="255"/>
        <v>0</v>
      </c>
      <c r="L1104" s="155">
        <f t="shared" si="255"/>
        <v>0</v>
      </c>
    </row>
    <row r="1105" spans="1:12" s="137" customFormat="1" ht="38.25" hidden="1">
      <c r="A1105" s="134"/>
      <c r="B1105" s="100" t="s">
        <v>244</v>
      </c>
      <c r="C1105" s="260"/>
      <c r="D1105" s="101" t="s">
        <v>18</v>
      </c>
      <c r="E1105" s="101" t="s">
        <v>33</v>
      </c>
      <c r="F1105" s="101" t="s">
        <v>245</v>
      </c>
      <c r="G1105" s="101"/>
      <c r="H1105" s="155">
        <f t="shared" si="254"/>
        <v>0</v>
      </c>
      <c r="I1105" s="156">
        <f t="shared" si="255"/>
        <v>0</v>
      </c>
      <c r="J1105" s="156">
        <f t="shared" si="255"/>
        <v>0</v>
      </c>
      <c r="K1105" s="156">
        <f t="shared" si="255"/>
        <v>0</v>
      </c>
      <c r="L1105" s="156">
        <f t="shared" si="255"/>
        <v>0</v>
      </c>
    </row>
    <row r="1106" spans="1:12" s="137" customFormat="1" ht="25.5" hidden="1">
      <c r="A1106" s="187"/>
      <c r="B1106" s="100" t="s">
        <v>539</v>
      </c>
      <c r="C1106" s="188"/>
      <c r="D1106" s="101" t="s">
        <v>18</v>
      </c>
      <c r="E1106" s="101" t="s">
        <v>33</v>
      </c>
      <c r="F1106" s="123" t="s">
        <v>249</v>
      </c>
      <c r="G1106" s="101"/>
      <c r="H1106" s="155">
        <f t="shared" si="254"/>
        <v>0</v>
      </c>
      <c r="I1106" s="156">
        <f t="shared" si="255"/>
        <v>0</v>
      </c>
      <c r="J1106" s="156">
        <f t="shared" si="255"/>
        <v>0</v>
      </c>
      <c r="K1106" s="156">
        <f t="shared" si="255"/>
        <v>0</v>
      </c>
      <c r="L1106" s="156">
        <f t="shared" si="255"/>
        <v>0</v>
      </c>
    </row>
    <row r="1107" spans="1:12" s="137" customFormat="1" ht="51" hidden="1">
      <c r="A1107" s="134"/>
      <c r="B1107" s="100" t="s">
        <v>247</v>
      </c>
      <c r="C1107" s="262"/>
      <c r="D1107" s="101" t="s">
        <v>18</v>
      </c>
      <c r="E1107" s="101" t="s">
        <v>33</v>
      </c>
      <c r="F1107" s="123" t="s">
        <v>249</v>
      </c>
      <c r="G1107" s="101" t="s">
        <v>49</v>
      </c>
      <c r="H1107" s="155">
        <f t="shared" si="254"/>
        <v>0</v>
      </c>
      <c r="I1107" s="156">
        <f t="shared" si="255"/>
        <v>0</v>
      </c>
      <c r="J1107" s="156">
        <f t="shared" si="255"/>
        <v>0</v>
      </c>
      <c r="K1107" s="156">
        <f t="shared" si="255"/>
        <v>0</v>
      </c>
      <c r="L1107" s="156">
        <f t="shared" si="255"/>
        <v>0</v>
      </c>
    </row>
    <row r="1108" spans="1:12" s="137" customFormat="1" hidden="1">
      <c r="A1108" s="134"/>
      <c r="B1108" s="100" t="s">
        <v>66</v>
      </c>
      <c r="C1108" s="262"/>
      <c r="D1108" s="101" t="s">
        <v>18</v>
      </c>
      <c r="E1108" s="101" t="s">
        <v>33</v>
      </c>
      <c r="F1108" s="123" t="s">
        <v>249</v>
      </c>
      <c r="G1108" s="101" t="s">
        <v>64</v>
      </c>
      <c r="H1108" s="155">
        <f>SUM(I1108:L1108)</f>
        <v>0</v>
      </c>
      <c r="I1108" s="156">
        <f t="shared" si="255"/>
        <v>0</v>
      </c>
      <c r="J1108" s="156">
        <f t="shared" si="255"/>
        <v>0</v>
      </c>
      <c r="K1108" s="156">
        <f t="shared" si="255"/>
        <v>0</v>
      </c>
      <c r="L1108" s="156">
        <f t="shared" si="255"/>
        <v>0</v>
      </c>
    </row>
    <row r="1109" spans="1:12" s="137" customFormat="1" ht="25.5" hidden="1">
      <c r="A1109" s="134"/>
      <c r="B1109" s="100" t="s">
        <v>84</v>
      </c>
      <c r="C1109" s="262"/>
      <c r="D1109" s="101" t="s">
        <v>18</v>
      </c>
      <c r="E1109" s="101" t="s">
        <v>33</v>
      </c>
      <c r="F1109" s="123" t="s">
        <v>249</v>
      </c>
      <c r="G1109" s="101" t="s">
        <v>82</v>
      </c>
      <c r="H1109" s="155">
        <f>SUM(I1109:L1109)</f>
        <v>0</v>
      </c>
      <c r="I1109" s="156">
        <v>0</v>
      </c>
      <c r="J1109" s="156">
        <v>0</v>
      </c>
      <c r="K1109" s="156">
        <v>0</v>
      </c>
      <c r="L1109" s="156">
        <v>0</v>
      </c>
    </row>
    <row r="1110" spans="1:12" s="137" customFormat="1">
      <c r="A1110" s="249"/>
      <c r="B1110" s="188" t="s">
        <v>401</v>
      </c>
      <c r="C1110" s="188"/>
      <c r="D1110" s="250" t="s">
        <v>114</v>
      </c>
      <c r="E1110" s="250" t="s">
        <v>15</v>
      </c>
      <c r="F1110" s="250"/>
      <c r="G1110" s="250"/>
      <c r="H1110" s="155">
        <f>I1110+J1110+K1110+L1110</f>
        <v>55.2</v>
      </c>
      <c r="I1110" s="326">
        <f t="shared" ref="I1110:L1114" si="256">I1111</f>
        <v>55.2</v>
      </c>
      <c r="J1110" s="326">
        <f t="shared" si="256"/>
        <v>0</v>
      </c>
      <c r="K1110" s="326">
        <f t="shared" si="256"/>
        <v>0</v>
      </c>
      <c r="L1110" s="326">
        <f t="shared" si="256"/>
        <v>0</v>
      </c>
    </row>
    <row r="1111" spans="1:12" s="137" customFormat="1" ht="25.5">
      <c r="A1111" s="249"/>
      <c r="B1111" s="188" t="s">
        <v>402</v>
      </c>
      <c r="C1111" s="188"/>
      <c r="D1111" s="250" t="s">
        <v>114</v>
      </c>
      <c r="E1111" s="250" t="s">
        <v>19</v>
      </c>
      <c r="F1111" s="250"/>
      <c r="G1111" s="250"/>
      <c r="H1111" s="155">
        <f>I1111+J1111+K1111+L1111</f>
        <v>55.2</v>
      </c>
      <c r="I1111" s="326">
        <f t="shared" si="256"/>
        <v>55.2</v>
      </c>
      <c r="J1111" s="326">
        <f t="shared" si="256"/>
        <v>0</v>
      </c>
      <c r="K1111" s="326">
        <f t="shared" si="256"/>
        <v>0</v>
      </c>
      <c r="L1111" s="326">
        <f t="shared" si="256"/>
        <v>0</v>
      </c>
    </row>
    <row r="1112" spans="1:12" s="137" customFormat="1" ht="38.25">
      <c r="A1112" s="134"/>
      <c r="B1112" s="100" t="s">
        <v>403</v>
      </c>
      <c r="C1112" s="257"/>
      <c r="D1112" s="101" t="s">
        <v>114</v>
      </c>
      <c r="E1112" s="101" t="s">
        <v>19</v>
      </c>
      <c r="F1112" s="101" t="s">
        <v>404</v>
      </c>
      <c r="G1112" s="101"/>
      <c r="H1112" s="155">
        <f>SUM(I1112:L1112)</f>
        <v>55.2</v>
      </c>
      <c r="I1112" s="156">
        <f t="shared" si="256"/>
        <v>55.2</v>
      </c>
      <c r="J1112" s="156">
        <f t="shared" si="256"/>
        <v>0</v>
      </c>
      <c r="K1112" s="156">
        <f t="shared" si="256"/>
        <v>0</v>
      </c>
      <c r="L1112" s="156">
        <f t="shared" si="256"/>
        <v>0</v>
      </c>
    </row>
    <row r="1113" spans="1:12" s="137" customFormat="1" ht="25.5">
      <c r="A1113" s="134"/>
      <c r="B1113" s="100" t="s">
        <v>539</v>
      </c>
      <c r="C1113" s="257"/>
      <c r="D1113" s="101" t="s">
        <v>114</v>
      </c>
      <c r="E1113" s="101" t="s">
        <v>19</v>
      </c>
      <c r="F1113" s="101" t="s">
        <v>405</v>
      </c>
      <c r="G1113" s="101"/>
      <c r="H1113" s="155">
        <f>SUM(I1113:L1113)</f>
        <v>55.2</v>
      </c>
      <c r="I1113" s="156">
        <f>I1114</f>
        <v>55.2</v>
      </c>
      <c r="J1113" s="156">
        <f t="shared" si="256"/>
        <v>0</v>
      </c>
      <c r="K1113" s="156">
        <f t="shared" si="256"/>
        <v>0</v>
      </c>
      <c r="L1113" s="156">
        <f t="shared" si="256"/>
        <v>0</v>
      </c>
    </row>
    <row r="1114" spans="1:12" s="137" customFormat="1" ht="51">
      <c r="A1114" s="134"/>
      <c r="B1114" s="100" t="s">
        <v>88</v>
      </c>
      <c r="C1114" s="262"/>
      <c r="D1114" s="101" t="s">
        <v>114</v>
      </c>
      <c r="E1114" s="101" t="s">
        <v>19</v>
      </c>
      <c r="F1114" s="101" t="s">
        <v>405</v>
      </c>
      <c r="G1114" s="101" t="s">
        <v>49</v>
      </c>
      <c r="H1114" s="155">
        <f t="shared" ref="H1114:H1120" si="257">I1114+J1114+K1114+L1114</f>
        <v>55.2</v>
      </c>
      <c r="I1114" s="156">
        <f>I1115</f>
        <v>55.2</v>
      </c>
      <c r="J1114" s="156">
        <f t="shared" si="256"/>
        <v>0</v>
      </c>
      <c r="K1114" s="156">
        <f t="shared" si="256"/>
        <v>0</v>
      </c>
      <c r="L1114" s="156">
        <f t="shared" si="256"/>
        <v>0</v>
      </c>
    </row>
    <row r="1115" spans="1:12" s="137" customFormat="1">
      <c r="A1115" s="134"/>
      <c r="B1115" s="100" t="s">
        <v>51</v>
      </c>
      <c r="C1115" s="262"/>
      <c r="D1115" s="101" t="s">
        <v>114</v>
      </c>
      <c r="E1115" s="101" t="s">
        <v>19</v>
      </c>
      <c r="F1115" s="101" t="s">
        <v>405</v>
      </c>
      <c r="G1115" s="101" t="s">
        <v>50</v>
      </c>
      <c r="H1115" s="155">
        <f t="shared" si="257"/>
        <v>55.2</v>
      </c>
      <c r="I1115" s="156">
        <f>I1116</f>
        <v>55.2</v>
      </c>
      <c r="J1115" s="156">
        <f>J1116</f>
        <v>0</v>
      </c>
      <c r="K1115" s="156">
        <f>K1116</f>
        <v>0</v>
      </c>
      <c r="L1115" s="156">
        <f>L1116</f>
        <v>0</v>
      </c>
    </row>
    <row r="1116" spans="1:12" s="137" customFormat="1" ht="25.5">
      <c r="A1116" s="134"/>
      <c r="B1116" s="100" t="s">
        <v>54</v>
      </c>
      <c r="C1116" s="262"/>
      <c r="D1116" s="101" t="s">
        <v>114</v>
      </c>
      <c r="E1116" s="101" t="s">
        <v>19</v>
      </c>
      <c r="F1116" s="101" t="s">
        <v>405</v>
      </c>
      <c r="G1116" s="101" t="s">
        <v>48</v>
      </c>
      <c r="H1116" s="155">
        <f t="shared" si="257"/>
        <v>55.2</v>
      </c>
      <c r="I1116" s="156">
        <v>55.2</v>
      </c>
      <c r="J1116" s="311">
        <v>0</v>
      </c>
      <c r="K1116" s="311">
        <v>0</v>
      </c>
      <c r="L1116" s="311">
        <v>0</v>
      </c>
    </row>
    <row r="1117" spans="1:12" s="137" customFormat="1">
      <c r="A1117" s="187"/>
      <c r="B1117" s="188" t="s">
        <v>29</v>
      </c>
      <c r="C1117" s="188"/>
      <c r="D1117" s="124" t="s">
        <v>20</v>
      </c>
      <c r="E1117" s="124" t="s">
        <v>15</v>
      </c>
      <c r="F1117" s="124"/>
      <c r="G1117" s="124"/>
      <c r="H1117" s="155">
        <f t="shared" si="257"/>
        <v>-968.2</v>
      </c>
      <c r="I1117" s="155">
        <f>I1118+I1151+I1202+I1236</f>
        <v>625</v>
      </c>
      <c r="J1117" s="155">
        <f>J1118+J1151+J1202+J1236</f>
        <v>0</v>
      </c>
      <c r="K1117" s="155">
        <f>K1118+K1151+K1202+K1236</f>
        <v>-1643.2</v>
      </c>
      <c r="L1117" s="155">
        <f>L1118+L1151+L1202+L1236</f>
        <v>50</v>
      </c>
    </row>
    <row r="1118" spans="1:12" s="137" customFormat="1">
      <c r="A1118" s="187"/>
      <c r="B1118" s="188" t="s">
        <v>160</v>
      </c>
      <c r="C1118" s="188"/>
      <c r="D1118" s="124" t="s">
        <v>20</v>
      </c>
      <c r="E1118" s="124" t="s">
        <v>14</v>
      </c>
      <c r="F1118" s="124"/>
      <c r="G1118" s="124"/>
      <c r="H1118" s="155">
        <f t="shared" si="257"/>
        <v>-650.5</v>
      </c>
      <c r="I1118" s="155">
        <f>I1119</f>
        <v>-650.5</v>
      </c>
      <c r="J1118" s="155">
        <f>J1119</f>
        <v>0</v>
      </c>
      <c r="K1118" s="155">
        <f>K1119</f>
        <v>0</v>
      </c>
      <c r="L1118" s="155">
        <f>L1119</f>
        <v>0</v>
      </c>
    </row>
    <row r="1119" spans="1:12" s="137" customFormat="1" ht="38.25">
      <c r="A1119" s="187"/>
      <c r="B1119" s="100" t="s">
        <v>161</v>
      </c>
      <c r="C1119" s="188"/>
      <c r="D1119" s="101" t="s">
        <v>20</v>
      </c>
      <c r="E1119" s="101" t="s">
        <v>14</v>
      </c>
      <c r="F1119" s="101" t="s">
        <v>301</v>
      </c>
      <c r="G1119" s="124"/>
      <c r="H1119" s="155">
        <f t="shared" si="257"/>
        <v>-650.5</v>
      </c>
      <c r="I1119" s="156">
        <f>I1120+I1134+I1139</f>
        <v>-650.5</v>
      </c>
      <c r="J1119" s="156">
        <f>J1120+J1139</f>
        <v>0</v>
      </c>
      <c r="K1119" s="156">
        <f>K1120+K1139</f>
        <v>0</v>
      </c>
      <c r="L1119" s="156">
        <f>L1120+L1139</f>
        <v>0</v>
      </c>
    </row>
    <row r="1120" spans="1:12" s="137" customFormat="1" ht="25.5">
      <c r="A1120" s="187"/>
      <c r="B1120" s="100" t="s">
        <v>302</v>
      </c>
      <c r="C1120" s="100"/>
      <c r="D1120" s="101" t="s">
        <v>20</v>
      </c>
      <c r="E1120" s="101" t="s">
        <v>14</v>
      </c>
      <c r="F1120" s="101" t="s">
        <v>303</v>
      </c>
      <c r="G1120" s="124"/>
      <c r="H1120" s="155">
        <f t="shared" si="257"/>
        <v>-1441.3</v>
      </c>
      <c r="I1120" s="156">
        <f>I1121</f>
        <v>-1441.3</v>
      </c>
      <c r="J1120" s="156">
        <f>J1121</f>
        <v>0</v>
      </c>
      <c r="K1120" s="156">
        <f>K1121</f>
        <v>0</v>
      </c>
      <c r="L1120" s="156">
        <f>L1121</f>
        <v>0</v>
      </c>
    </row>
    <row r="1121" spans="1:12" s="229" customFormat="1" ht="25.5">
      <c r="A1121" s="187"/>
      <c r="B1121" s="100" t="s">
        <v>304</v>
      </c>
      <c r="C1121" s="100"/>
      <c r="D1121" s="101" t="s">
        <v>20</v>
      </c>
      <c r="E1121" s="101" t="s">
        <v>14</v>
      </c>
      <c r="F1121" s="101" t="s">
        <v>305</v>
      </c>
      <c r="G1121" s="124"/>
      <c r="H1121" s="155">
        <f>SUM(I1121:L1121)</f>
        <v>-1441.3</v>
      </c>
      <c r="I1121" s="156">
        <f>I1122+I1126+I1130</f>
        <v>-1441.3</v>
      </c>
      <c r="J1121" s="156">
        <f>J1122+J1126+J1130</f>
        <v>0</v>
      </c>
      <c r="K1121" s="156">
        <f>K1122+K1126+K1130</f>
        <v>0</v>
      </c>
      <c r="L1121" s="156">
        <f>L1122+L1126+L1130</f>
        <v>0</v>
      </c>
    </row>
    <row r="1122" spans="1:12" s="137" customFormat="1" ht="57" customHeight="1">
      <c r="A1122" s="134"/>
      <c r="B1122" s="100" t="s">
        <v>200</v>
      </c>
      <c r="C1122" s="100"/>
      <c r="D1122" s="101" t="s">
        <v>14</v>
      </c>
      <c r="E1122" s="101" t="s">
        <v>14</v>
      </c>
      <c r="F1122" s="101" t="s">
        <v>306</v>
      </c>
      <c r="G1122" s="101"/>
      <c r="H1122" s="155">
        <f t="shared" ref="H1122:H1129" si="258">I1122+J1122+K1122+L1122</f>
        <v>-1441.3</v>
      </c>
      <c r="I1122" s="156">
        <f t="shared" ref="I1122:L1124" si="259">I1123</f>
        <v>-1441.3</v>
      </c>
      <c r="J1122" s="156">
        <f t="shared" si="259"/>
        <v>0</v>
      </c>
      <c r="K1122" s="156">
        <f t="shared" si="259"/>
        <v>0</v>
      </c>
      <c r="L1122" s="156">
        <f t="shared" si="259"/>
        <v>0</v>
      </c>
    </row>
    <row r="1123" spans="1:12" s="137" customFormat="1" ht="51">
      <c r="A1123" s="134"/>
      <c r="B1123" s="100" t="s">
        <v>88</v>
      </c>
      <c r="C1123" s="100"/>
      <c r="D1123" s="101" t="s">
        <v>20</v>
      </c>
      <c r="E1123" s="101" t="s">
        <v>14</v>
      </c>
      <c r="F1123" s="101" t="s">
        <v>306</v>
      </c>
      <c r="G1123" s="101" t="s">
        <v>49</v>
      </c>
      <c r="H1123" s="155">
        <f t="shared" si="258"/>
        <v>-1441.3</v>
      </c>
      <c r="I1123" s="156">
        <f>I1124</f>
        <v>-1441.3</v>
      </c>
      <c r="J1123" s="156">
        <f t="shared" si="259"/>
        <v>0</v>
      </c>
      <c r="K1123" s="156">
        <f t="shared" si="259"/>
        <v>0</v>
      </c>
      <c r="L1123" s="156">
        <f t="shared" si="259"/>
        <v>0</v>
      </c>
    </row>
    <row r="1124" spans="1:12" s="137" customFormat="1">
      <c r="A1124" s="134"/>
      <c r="B1124" s="100" t="s">
        <v>51</v>
      </c>
      <c r="C1124" s="100"/>
      <c r="D1124" s="101" t="s">
        <v>20</v>
      </c>
      <c r="E1124" s="101" t="s">
        <v>14</v>
      </c>
      <c r="F1124" s="101" t="s">
        <v>306</v>
      </c>
      <c r="G1124" s="101" t="s">
        <v>50</v>
      </c>
      <c r="H1124" s="155">
        <f t="shared" si="258"/>
        <v>-1441.3</v>
      </c>
      <c r="I1124" s="156">
        <f>I1125</f>
        <v>-1441.3</v>
      </c>
      <c r="J1124" s="156">
        <f t="shared" si="259"/>
        <v>0</v>
      </c>
      <c r="K1124" s="156">
        <f t="shared" si="259"/>
        <v>0</v>
      </c>
      <c r="L1124" s="156">
        <f t="shared" si="259"/>
        <v>0</v>
      </c>
    </row>
    <row r="1125" spans="1:12" s="136" customFormat="1" ht="76.5">
      <c r="A1125" s="134"/>
      <c r="B1125" s="100" t="s">
        <v>52</v>
      </c>
      <c r="C1125" s="100"/>
      <c r="D1125" s="101" t="s">
        <v>20</v>
      </c>
      <c r="E1125" s="101" t="s">
        <v>14</v>
      </c>
      <c r="F1125" s="101" t="s">
        <v>306</v>
      </c>
      <c r="G1125" s="101" t="s">
        <v>53</v>
      </c>
      <c r="H1125" s="155">
        <f t="shared" si="258"/>
        <v>-1441.3</v>
      </c>
      <c r="I1125" s="156">
        <f>-1441.3</f>
        <v>-1441.3</v>
      </c>
      <c r="J1125" s="156">
        <v>0</v>
      </c>
      <c r="K1125" s="156">
        <v>0</v>
      </c>
      <c r="L1125" s="156">
        <v>0</v>
      </c>
    </row>
    <row r="1126" spans="1:12" s="136" customFormat="1" ht="140.25" hidden="1">
      <c r="A1126" s="134"/>
      <c r="B1126" s="259" t="s">
        <v>506</v>
      </c>
      <c r="C1126" s="100"/>
      <c r="D1126" s="101" t="s">
        <v>20</v>
      </c>
      <c r="E1126" s="101" t="s">
        <v>14</v>
      </c>
      <c r="F1126" s="101" t="s">
        <v>307</v>
      </c>
      <c r="G1126" s="101"/>
      <c r="H1126" s="155">
        <f t="shared" si="258"/>
        <v>0</v>
      </c>
      <c r="I1126" s="156">
        <f>I1127</f>
        <v>0</v>
      </c>
      <c r="J1126" s="156">
        <f>J1127</f>
        <v>0</v>
      </c>
      <c r="K1126" s="156">
        <f>K1127</f>
        <v>0</v>
      </c>
      <c r="L1126" s="156">
        <f>L1127</f>
        <v>0</v>
      </c>
    </row>
    <row r="1127" spans="1:12" ht="51" hidden="1">
      <c r="A1127" s="134"/>
      <c r="B1127" s="100" t="s">
        <v>88</v>
      </c>
      <c r="C1127" s="100"/>
      <c r="D1127" s="101" t="s">
        <v>20</v>
      </c>
      <c r="E1127" s="101" t="s">
        <v>14</v>
      </c>
      <c r="F1127" s="101" t="s">
        <v>307</v>
      </c>
      <c r="G1127" s="101" t="s">
        <v>49</v>
      </c>
      <c r="H1127" s="155">
        <f t="shared" si="258"/>
        <v>0</v>
      </c>
      <c r="I1127" s="156">
        <f>I1128</f>
        <v>0</v>
      </c>
      <c r="J1127" s="156">
        <f t="shared" ref="J1127:L1128" si="260">J1128</f>
        <v>0</v>
      </c>
      <c r="K1127" s="156">
        <f t="shared" si="260"/>
        <v>0</v>
      </c>
      <c r="L1127" s="156">
        <f t="shared" si="260"/>
        <v>0</v>
      </c>
    </row>
    <row r="1128" spans="1:12" s="137" customFormat="1" hidden="1">
      <c r="A1128" s="134"/>
      <c r="B1128" s="100" t="s">
        <v>51</v>
      </c>
      <c r="C1128" s="100"/>
      <c r="D1128" s="101" t="s">
        <v>20</v>
      </c>
      <c r="E1128" s="101" t="s">
        <v>14</v>
      </c>
      <c r="F1128" s="101" t="s">
        <v>307</v>
      </c>
      <c r="G1128" s="101" t="s">
        <v>50</v>
      </c>
      <c r="H1128" s="155">
        <f t="shared" si="258"/>
        <v>0</v>
      </c>
      <c r="I1128" s="156">
        <f>I1129</f>
        <v>0</v>
      </c>
      <c r="J1128" s="156">
        <f t="shared" si="260"/>
        <v>0</v>
      </c>
      <c r="K1128" s="156">
        <f t="shared" si="260"/>
        <v>0</v>
      </c>
      <c r="L1128" s="156">
        <f t="shared" si="260"/>
        <v>0</v>
      </c>
    </row>
    <row r="1129" spans="1:12" s="137" customFormat="1" ht="76.5" hidden="1">
      <c r="A1129" s="134"/>
      <c r="B1129" s="100" t="s">
        <v>52</v>
      </c>
      <c r="C1129" s="100"/>
      <c r="D1129" s="101" t="s">
        <v>20</v>
      </c>
      <c r="E1129" s="101" t="s">
        <v>14</v>
      </c>
      <c r="F1129" s="101" t="s">
        <v>307</v>
      </c>
      <c r="G1129" s="101" t="s">
        <v>53</v>
      </c>
      <c r="H1129" s="155">
        <f t="shared" si="258"/>
        <v>0</v>
      </c>
      <c r="I1129" s="156">
        <v>0</v>
      </c>
      <c r="J1129" s="156">
        <v>0</v>
      </c>
      <c r="K1129" s="156">
        <v>0</v>
      </c>
      <c r="L1129" s="156">
        <v>0</v>
      </c>
    </row>
    <row r="1130" spans="1:12" s="137" customFormat="1" ht="25.5" hidden="1">
      <c r="A1130" s="134"/>
      <c r="B1130" s="100" t="s">
        <v>539</v>
      </c>
      <c r="C1130" s="100"/>
      <c r="D1130" s="101" t="s">
        <v>20</v>
      </c>
      <c r="E1130" s="101" t="s">
        <v>14</v>
      </c>
      <c r="F1130" s="101" t="s">
        <v>545</v>
      </c>
      <c r="G1130" s="101"/>
      <c r="H1130" s="155">
        <f t="shared" ref="H1130:H1138" si="261">SUM(I1130:L1130)</f>
        <v>0</v>
      </c>
      <c r="I1130" s="156">
        <f>I1131</f>
        <v>0</v>
      </c>
      <c r="J1130" s="156">
        <f t="shared" ref="J1130:L1132" si="262">J1131</f>
        <v>0</v>
      </c>
      <c r="K1130" s="156">
        <f t="shared" si="262"/>
        <v>0</v>
      </c>
      <c r="L1130" s="156">
        <f t="shared" si="262"/>
        <v>0</v>
      </c>
    </row>
    <row r="1131" spans="1:12" s="137" customFormat="1" ht="51" hidden="1">
      <c r="A1131" s="134"/>
      <c r="B1131" s="100" t="s">
        <v>88</v>
      </c>
      <c r="C1131" s="100"/>
      <c r="D1131" s="101" t="s">
        <v>20</v>
      </c>
      <c r="E1131" s="101" t="s">
        <v>14</v>
      </c>
      <c r="F1131" s="101" t="s">
        <v>545</v>
      </c>
      <c r="G1131" s="101" t="s">
        <v>49</v>
      </c>
      <c r="H1131" s="155">
        <f t="shared" si="261"/>
        <v>0</v>
      </c>
      <c r="I1131" s="156">
        <f>I1132</f>
        <v>0</v>
      </c>
      <c r="J1131" s="156">
        <f t="shared" si="262"/>
        <v>0</v>
      </c>
      <c r="K1131" s="156">
        <f t="shared" si="262"/>
        <v>0</v>
      </c>
      <c r="L1131" s="156">
        <f t="shared" si="262"/>
        <v>0</v>
      </c>
    </row>
    <row r="1132" spans="1:12" s="137" customFormat="1" hidden="1">
      <c r="A1132" s="134"/>
      <c r="B1132" s="100" t="s">
        <v>51</v>
      </c>
      <c r="C1132" s="100"/>
      <c r="D1132" s="101" t="s">
        <v>20</v>
      </c>
      <c r="E1132" s="101" t="s">
        <v>14</v>
      </c>
      <c r="F1132" s="101" t="s">
        <v>545</v>
      </c>
      <c r="G1132" s="101" t="s">
        <v>50</v>
      </c>
      <c r="H1132" s="155">
        <f t="shared" si="261"/>
        <v>0</v>
      </c>
      <c r="I1132" s="156">
        <f>I1133</f>
        <v>0</v>
      </c>
      <c r="J1132" s="156">
        <f t="shared" si="262"/>
        <v>0</v>
      </c>
      <c r="K1132" s="156">
        <f t="shared" si="262"/>
        <v>0</v>
      </c>
      <c r="L1132" s="156">
        <f t="shared" si="262"/>
        <v>0</v>
      </c>
    </row>
    <row r="1133" spans="1:12" s="137" customFormat="1" ht="25.5" hidden="1">
      <c r="A1133" s="134"/>
      <c r="B1133" s="100" t="s">
        <v>54</v>
      </c>
      <c r="C1133" s="100"/>
      <c r="D1133" s="101" t="s">
        <v>20</v>
      </c>
      <c r="E1133" s="101" t="s">
        <v>14</v>
      </c>
      <c r="F1133" s="101" t="s">
        <v>545</v>
      </c>
      <c r="G1133" s="101" t="s">
        <v>48</v>
      </c>
      <c r="H1133" s="155">
        <f t="shared" si="261"/>
        <v>0</v>
      </c>
      <c r="I1133" s="156">
        <v>0</v>
      </c>
      <c r="J1133" s="156">
        <v>0</v>
      </c>
      <c r="K1133" s="156">
        <v>0</v>
      </c>
      <c r="L1133" s="156">
        <v>0</v>
      </c>
    </row>
    <row r="1134" spans="1:12" s="137" customFormat="1" ht="25.5">
      <c r="A1134" s="134"/>
      <c r="B1134" s="100" t="s">
        <v>327</v>
      </c>
      <c r="C1134" s="100"/>
      <c r="D1134" s="101" t="s">
        <v>20</v>
      </c>
      <c r="E1134" s="101" t="s">
        <v>14</v>
      </c>
      <c r="F1134" s="101" t="s">
        <v>328</v>
      </c>
      <c r="G1134" s="101"/>
      <c r="H1134" s="155">
        <f t="shared" si="261"/>
        <v>40.799999999999997</v>
      </c>
      <c r="I1134" s="156">
        <f>I1135</f>
        <v>40.799999999999997</v>
      </c>
      <c r="J1134" s="156">
        <f t="shared" ref="J1134:L1136" si="263">J1135</f>
        <v>0</v>
      </c>
      <c r="K1134" s="156">
        <f t="shared" si="263"/>
        <v>0</v>
      </c>
      <c r="L1134" s="296">
        <f t="shared" si="263"/>
        <v>0</v>
      </c>
    </row>
    <row r="1135" spans="1:12" s="137" customFormat="1" ht="25.5">
      <c r="A1135" s="134"/>
      <c r="B1135" s="100" t="s">
        <v>539</v>
      </c>
      <c r="C1135" s="100"/>
      <c r="D1135" s="101" t="s">
        <v>20</v>
      </c>
      <c r="E1135" s="101" t="s">
        <v>14</v>
      </c>
      <c r="F1135" s="101" t="s">
        <v>541</v>
      </c>
      <c r="G1135" s="101"/>
      <c r="H1135" s="155">
        <f t="shared" si="261"/>
        <v>40.799999999999997</v>
      </c>
      <c r="I1135" s="156">
        <f>I1136</f>
        <v>40.799999999999997</v>
      </c>
      <c r="J1135" s="156">
        <f t="shared" si="263"/>
        <v>0</v>
      </c>
      <c r="K1135" s="156">
        <f t="shared" si="263"/>
        <v>0</v>
      </c>
      <c r="L1135" s="296">
        <f t="shared" si="263"/>
        <v>0</v>
      </c>
    </row>
    <row r="1136" spans="1:12" s="137" customFormat="1" ht="51">
      <c r="A1136" s="134"/>
      <c r="B1136" s="100" t="s">
        <v>88</v>
      </c>
      <c r="C1136" s="100"/>
      <c r="D1136" s="101" t="s">
        <v>20</v>
      </c>
      <c r="E1136" s="101" t="s">
        <v>14</v>
      </c>
      <c r="F1136" s="101" t="s">
        <v>541</v>
      </c>
      <c r="G1136" s="101" t="s">
        <v>49</v>
      </c>
      <c r="H1136" s="155">
        <f t="shared" si="261"/>
        <v>40.799999999999997</v>
      </c>
      <c r="I1136" s="156">
        <f>I1137</f>
        <v>40.799999999999997</v>
      </c>
      <c r="J1136" s="156">
        <f t="shared" si="263"/>
        <v>0</v>
      </c>
      <c r="K1136" s="156">
        <f t="shared" si="263"/>
        <v>0</v>
      </c>
      <c r="L1136" s="156">
        <f t="shared" si="263"/>
        <v>0</v>
      </c>
    </row>
    <row r="1137" spans="1:14" s="137" customFormat="1">
      <c r="A1137" s="134"/>
      <c r="B1137" s="100" t="s">
        <v>51</v>
      </c>
      <c r="C1137" s="100"/>
      <c r="D1137" s="101" t="s">
        <v>20</v>
      </c>
      <c r="E1137" s="101" t="s">
        <v>14</v>
      </c>
      <c r="F1137" s="101" t="s">
        <v>541</v>
      </c>
      <c r="G1137" s="101" t="s">
        <v>50</v>
      </c>
      <c r="H1137" s="155">
        <f t="shared" si="261"/>
        <v>40.799999999999997</v>
      </c>
      <c r="I1137" s="156">
        <f>I1138</f>
        <v>40.799999999999997</v>
      </c>
      <c r="J1137" s="156">
        <f>J1138</f>
        <v>0</v>
      </c>
      <c r="K1137" s="156">
        <f>K1138</f>
        <v>0</v>
      </c>
      <c r="L1137" s="296">
        <f>L1138</f>
        <v>0</v>
      </c>
    </row>
    <row r="1138" spans="1:14" s="137" customFormat="1" ht="25.5">
      <c r="A1138" s="134"/>
      <c r="B1138" s="100" t="s">
        <v>54</v>
      </c>
      <c r="C1138" s="100"/>
      <c r="D1138" s="101" t="s">
        <v>20</v>
      </c>
      <c r="E1138" s="101" t="s">
        <v>14</v>
      </c>
      <c r="F1138" s="101" t="s">
        <v>541</v>
      </c>
      <c r="G1138" s="101" t="s">
        <v>48</v>
      </c>
      <c r="H1138" s="155">
        <f t="shared" si="261"/>
        <v>40.799999999999997</v>
      </c>
      <c r="I1138" s="156">
        <v>40.799999999999997</v>
      </c>
      <c r="J1138" s="156">
        <v>0</v>
      </c>
      <c r="K1138" s="156">
        <v>0</v>
      </c>
      <c r="L1138" s="156">
        <v>0</v>
      </c>
    </row>
    <row r="1139" spans="1:14" s="137" customFormat="1" ht="38.25">
      <c r="A1139" s="134"/>
      <c r="B1139" s="100" t="s">
        <v>316</v>
      </c>
      <c r="C1139" s="100"/>
      <c r="D1139" s="101" t="s">
        <v>20</v>
      </c>
      <c r="E1139" s="101" t="s">
        <v>14</v>
      </c>
      <c r="F1139" s="101" t="s">
        <v>317</v>
      </c>
      <c r="G1139" s="101"/>
      <c r="H1139" s="155">
        <f>I1139+J1139+K1139+L1139</f>
        <v>750</v>
      </c>
      <c r="I1139" s="156">
        <f>I1140+I1147</f>
        <v>750</v>
      </c>
      <c r="J1139" s="156">
        <f>J1140+J1147</f>
        <v>0</v>
      </c>
      <c r="K1139" s="156">
        <f>K1140+K1147</f>
        <v>0</v>
      </c>
      <c r="L1139" s="156">
        <f>L1140+L1147</f>
        <v>0</v>
      </c>
    </row>
    <row r="1140" spans="1:14" s="137" customFormat="1" ht="25.5">
      <c r="A1140" s="134"/>
      <c r="B1140" s="100" t="s">
        <v>539</v>
      </c>
      <c r="C1140" s="100"/>
      <c r="D1140" s="101" t="s">
        <v>20</v>
      </c>
      <c r="E1140" s="101" t="s">
        <v>14</v>
      </c>
      <c r="F1140" s="101" t="s">
        <v>544</v>
      </c>
      <c r="G1140" s="101"/>
      <c r="H1140" s="155">
        <f>SUM(I1140:L1140)</f>
        <v>750</v>
      </c>
      <c r="I1140" s="156">
        <f>I1141+I1144</f>
        <v>750</v>
      </c>
      <c r="J1140" s="156">
        <f>J1141+J1144</f>
        <v>0</v>
      </c>
      <c r="K1140" s="156">
        <f>K1141+K1144</f>
        <v>0</v>
      </c>
      <c r="L1140" s="156">
        <f>L1141+L1144</f>
        <v>0</v>
      </c>
    </row>
    <row r="1141" spans="1:14" s="137" customFormat="1" ht="38.25" hidden="1">
      <c r="A1141" s="134"/>
      <c r="B1141" s="100" t="s">
        <v>86</v>
      </c>
      <c r="C1141" s="135"/>
      <c r="D1141" s="101" t="s">
        <v>20</v>
      </c>
      <c r="E1141" s="101" t="s">
        <v>14</v>
      </c>
      <c r="F1141" s="101" t="s">
        <v>544</v>
      </c>
      <c r="G1141" s="101" t="s">
        <v>57</v>
      </c>
      <c r="H1141" s="155">
        <f t="shared" ref="H1141:H1146" si="264">I1141+J1141+K1141+L1141</f>
        <v>0</v>
      </c>
      <c r="I1141" s="156">
        <f t="shared" ref="I1141:L1142" si="265">I1142</f>
        <v>0</v>
      </c>
      <c r="J1141" s="156">
        <f t="shared" si="265"/>
        <v>0</v>
      </c>
      <c r="K1141" s="156">
        <f t="shared" si="265"/>
        <v>0</v>
      </c>
      <c r="L1141" s="156">
        <f t="shared" si="265"/>
        <v>0</v>
      </c>
    </row>
    <row r="1142" spans="1:14" s="137" customFormat="1" ht="30" hidden="1" customHeight="1">
      <c r="A1142" s="134"/>
      <c r="B1142" s="100" t="s">
        <v>111</v>
      </c>
      <c r="C1142" s="135"/>
      <c r="D1142" s="101" t="s">
        <v>20</v>
      </c>
      <c r="E1142" s="101" t="s">
        <v>14</v>
      </c>
      <c r="F1142" s="101" t="s">
        <v>544</v>
      </c>
      <c r="G1142" s="101" t="s">
        <v>59</v>
      </c>
      <c r="H1142" s="155">
        <f t="shared" si="264"/>
        <v>0</v>
      </c>
      <c r="I1142" s="156">
        <f t="shared" si="265"/>
        <v>0</v>
      </c>
      <c r="J1142" s="156">
        <f t="shared" si="265"/>
        <v>0</v>
      </c>
      <c r="K1142" s="156">
        <f t="shared" si="265"/>
        <v>0</v>
      </c>
      <c r="L1142" s="156">
        <f t="shared" si="265"/>
        <v>0</v>
      </c>
    </row>
    <row r="1143" spans="1:14" s="137" customFormat="1" ht="51" hidden="1">
      <c r="A1143" s="134"/>
      <c r="B1143" s="100" t="s">
        <v>260</v>
      </c>
      <c r="C1143" s="135"/>
      <c r="D1143" s="101" t="s">
        <v>20</v>
      </c>
      <c r="E1143" s="101" t="s">
        <v>14</v>
      </c>
      <c r="F1143" s="101" t="s">
        <v>544</v>
      </c>
      <c r="G1143" s="101" t="s">
        <v>61</v>
      </c>
      <c r="H1143" s="155">
        <f t="shared" si="264"/>
        <v>0</v>
      </c>
      <c r="I1143" s="156">
        <v>0</v>
      </c>
      <c r="J1143" s="156">
        <v>0</v>
      </c>
      <c r="K1143" s="156">
        <v>0</v>
      </c>
      <c r="L1143" s="156">
        <v>0</v>
      </c>
    </row>
    <row r="1144" spans="1:14" s="137" customFormat="1" ht="51">
      <c r="A1144" s="134"/>
      <c r="B1144" s="100" t="s">
        <v>88</v>
      </c>
      <c r="C1144" s="100"/>
      <c r="D1144" s="101" t="s">
        <v>20</v>
      </c>
      <c r="E1144" s="101" t="s">
        <v>14</v>
      </c>
      <c r="F1144" s="101" t="s">
        <v>544</v>
      </c>
      <c r="G1144" s="101" t="s">
        <v>49</v>
      </c>
      <c r="H1144" s="155">
        <f t="shared" si="264"/>
        <v>750</v>
      </c>
      <c r="I1144" s="156">
        <f t="shared" ref="I1144:L1145" si="266">I1145</f>
        <v>750</v>
      </c>
      <c r="J1144" s="156">
        <f t="shared" si="266"/>
        <v>0</v>
      </c>
      <c r="K1144" s="156">
        <f t="shared" si="266"/>
        <v>0</v>
      </c>
      <c r="L1144" s="156">
        <f t="shared" si="266"/>
        <v>0</v>
      </c>
    </row>
    <row r="1145" spans="1:14" s="137" customFormat="1">
      <c r="A1145" s="134"/>
      <c r="B1145" s="100" t="s">
        <v>51</v>
      </c>
      <c r="C1145" s="100"/>
      <c r="D1145" s="101" t="s">
        <v>20</v>
      </c>
      <c r="E1145" s="101" t="s">
        <v>14</v>
      </c>
      <c r="F1145" s="101" t="s">
        <v>544</v>
      </c>
      <c r="G1145" s="101" t="s">
        <v>50</v>
      </c>
      <c r="H1145" s="155">
        <f t="shared" si="264"/>
        <v>750</v>
      </c>
      <c r="I1145" s="156">
        <f t="shared" si="266"/>
        <v>750</v>
      </c>
      <c r="J1145" s="156">
        <f t="shared" si="266"/>
        <v>0</v>
      </c>
      <c r="K1145" s="156">
        <f t="shared" si="266"/>
        <v>0</v>
      </c>
      <c r="L1145" s="156">
        <f t="shared" si="266"/>
        <v>0</v>
      </c>
    </row>
    <row r="1146" spans="1:14" s="137" customFormat="1" ht="25.5">
      <c r="A1146" s="134"/>
      <c r="B1146" s="100" t="s">
        <v>54</v>
      </c>
      <c r="C1146" s="100"/>
      <c r="D1146" s="101" t="s">
        <v>20</v>
      </c>
      <c r="E1146" s="101" t="s">
        <v>14</v>
      </c>
      <c r="F1146" s="101" t="s">
        <v>544</v>
      </c>
      <c r="G1146" s="101" t="s">
        <v>48</v>
      </c>
      <c r="H1146" s="155">
        <f t="shared" si="264"/>
        <v>750</v>
      </c>
      <c r="I1146" s="156">
        <v>750</v>
      </c>
      <c r="J1146" s="156">
        <v>0</v>
      </c>
      <c r="K1146" s="156">
        <v>0</v>
      </c>
      <c r="L1146" s="156">
        <v>0</v>
      </c>
    </row>
    <row r="1147" spans="1:14" s="137" customFormat="1" ht="63.75" hidden="1">
      <c r="A1147" s="134"/>
      <c r="B1147" s="100" t="s">
        <v>588</v>
      </c>
      <c r="C1147" s="100"/>
      <c r="D1147" s="101" t="s">
        <v>20</v>
      </c>
      <c r="E1147" s="101" t="s">
        <v>14</v>
      </c>
      <c r="F1147" s="101" t="s">
        <v>593</v>
      </c>
      <c r="G1147" s="101"/>
      <c r="H1147" s="155">
        <f>SUM(I1147:L1147)</f>
        <v>0</v>
      </c>
      <c r="I1147" s="156">
        <f t="shared" ref="I1147:L1149" si="267">I1148</f>
        <v>0</v>
      </c>
      <c r="J1147" s="156">
        <f t="shared" si="267"/>
        <v>0</v>
      </c>
      <c r="K1147" s="156">
        <f t="shared" si="267"/>
        <v>0</v>
      </c>
      <c r="L1147" s="156">
        <f t="shared" si="267"/>
        <v>0</v>
      </c>
    </row>
    <row r="1148" spans="1:14" s="137" customFormat="1" ht="51" hidden="1">
      <c r="A1148" s="134"/>
      <c r="B1148" s="100" t="s">
        <v>88</v>
      </c>
      <c r="C1148" s="100"/>
      <c r="D1148" s="101" t="s">
        <v>20</v>
      </c>
      <c r="E1148" s="101" t="s">
        <v>14</v>
      </c>
      <c r="F1148" s="101" t="s">
        <v>593</v>
      </c>
      <c r="G1148" s="101" t="s">
        <v>49</v>
      </c>
      <c r="H1148" s="155">
        <f>I1148+J1148+K1148+L1148</f>
        <v>0</v>
      </c>
      <c r="I1148" s="156">
        <f t="shared" si="267"/>
        <v>0</v>
      </c>
      <c r="J1148" s="156">
        <f t="shared" si="267"/>
        <v>0</v>
      </c>
      <c r="K1148" s="156">
        <f t="shared" si="267"/>
        <v>0</v>
      </c>
      <c r="L1148" s="156">
        <f t="shared" si="267"/>
        <v>0</v>
      </c>
      <c r="N1148" s="261"/>
    </row>
    <row r="1149" spans="1:14" s="137" customFormat="1" hidden="1">
      <c r="A1149" s="134"/>
      <c r="B1149" s="100" t="s">
        <v>51</v>
      </c>
      <c r="C1149" s="100"/>
      <c r="D1149" s="101" t="s">
        <v>20</v>
      </c>
      <c r="E1149" s="101" t="s">
        <v>14</v>
      </c>
      <c r="F1149" s="101" t="s">
        <v>593</v>
      </c>
      <c r="G1149" s="101" t="s">
        <v>50</v>
      </c>
      <c r="H1149" s="155">
        <f>I1149+J1149+K1149+L1149</f>
        <v>0</v>
      </c>
      <c r="I1149" s="156">
        <f t="shared" si="267"/>
        <v>0</v>
      </c>
      <c r="J1149" s="156">
        <f t="shared" si="267"/>
        <v>0</v>
      </c>
      <c r="K1149" s="156">
        <f t="shared" si="267"/>
        <v>0</v>
      </c>
      <c r="L1149" s="156">
        <f t="shared" si="267"/>
        <v>0</v>
      </c>
      <c r="N1149" s="261"/>
    </row>
    <row r="1150" spans="1:14" s="137" customFormat="1" ht="25.5" hidden="1">
      <c r="A1150" s="134"/>
      <c r="B1150" s="100" t="s">
        <v>54</v>
      </c>
      <c r="C1150" s="100"/>
      <c r="D1150" s="101" t="s">
        <v>20</v>
      </c>
      <c r="E1150" s="101" t="s">
        <v>14</v>
      </c>
      <c r="F1150" s="101" t="s">
        <v>593</v>
      </c>
      <c r="G1150" s="101" t="s">
        <v>48</v>
      </c>
      <c r="H1150" s="155">
        <f>I1150+J1150+K1150+L1150</f>
        <v>0</v>
      </c>
      <c r="I1150" s="156">
        <v>0</v>
      </c>
      <c r="J1150" s="156">
        <v>0</v>
      </c>
      <c r="K1150" s="156">
        <v>0</v>
      </c>
      <c r="L1150" s="156"/>
    </row>
    <row r="1151" spans="1:14" s="137" customFormat="1">
      <c r="A1151" s="187"/>
      <c r="B1151" s="257" t="s">
        <v>30</v>
      </c>
      <c r="C1151" s="188"/>
      <c r="D1151" s="124" t="s">
        <v>20</v>
      </c>
      <c r="E1151" s="124" t="s">
        <v>16</v>
      </c>
      <c r="F1151" s="124"/>
      <c r="G1151" s="124"/>
      <c r="H1151" s="155">
        <f>I1151+J1151+K1151+L1151</f>
        <v>1188.5</v>
      </c>
      <c r="I1151" s="155">
        <f>I1152</f>
        <v>1150.5</v>
      </c>
      <c r="J1151" s="155">
        <f>J1152</f>
        <v>0</v>
      </c>
      <c r="K1151" s="155">
        <f>K1152</f>
        <v>0</v>
      </c>
      <c r="L1151" s="155">
        <f>L1152</f>
        <v>38</v>
      </c>
    </row>
    <row r="1152" spans="1:14" s="137" customFormat="1" ht="38.25">
      <c r="A1152" s="187"/>
      <c r="B1152" s="100" t="s">
        <v>161</v>
      </c>
      <c r="C1152" s="188"/>
      <c r="D1152" s="101" t="s">
        <v>20</v>
      </c>
      <c r="E1152" s="101" t="s">
        <v>16</v>
      </c>
      <c r="F1152" s="101" t="s">
        <v>301</v>
      </c>
      <c r="G1152" s="124"/>
      <c r="H1152" s="155">
        <f>I1152+J1152+K1152+L1152</f>
        <v>1188.5</v>
      </c>
      <c r="I1152" s="156">
        <f>I1153+I1182+I1175</f>
        <v>1150.5</v>
      </c>
      <c r="J1152" s="156">
        <f>J1153+J1182+J1175</f>
        <v>0</v>
      </c>
      <c r="K1152" s="156">
        <f>K1153+K1182+K1175</f>
        <v>0</v>
      </c>
      <c r="L1152" s="156">
        <f>L1153+L1182+L1175</f>
        <v>38</v>
      </c>
    </row>
    <row r="1153" spans="1:12" s="137" customFormat="1" ht="25.5">
      <c r="A1153" s="187"/>
      <c r="B1153" s="100" t="s">
        <v>315</v>
      </c>
      <c r="C1153" s="188"/>
      <c r="D1153" s="101" t="s">
        <v>20</v>
      </c>
      <c r="E1153" s="101" t="s">
        <v>16</v>
      </c>
      <c r="F1153" s="101" t="s">
        <v>303</v>
      </c>
      <c r="G1153" s="124"/>
      <c r="H1153" s="155">
        <f>SUM(I1153:L1153)</f>
        <v>803.7</v>
      </c>
      <c r="I1153" s="156">
        <f>I1154</f>
        <v>803.7</v>
      </c>
      <c r="J1153" s="156">
        <f>J1154</f>
        <v>0</v>
      </c>
      <c r="K1153" s="156">
        <f>K1154</f>
        <v>0</v>
      </c>
      <c r="L1153" s="156">
        <f>L1154</f>
        <v>0</v>
      </c>
    </row>
    <row r="1154" spans="1:12" s="137" customFormat="1" ht="25.5">
      <c r="A1154" s="187"/>
      <c r="B1154" s="100" t="s">
        <v>308</v>
      </c>
      <c r="C1154" s="188"/>
      <c r="D1154" s="101" t="s">
        <v>20</v>
      </c>
      <c r="E1154" s="101" t="s">
        <v>16</v>
      </c>
      <c r="F1154" s="101" t="s">
        <v>309</v>
      </c>
      <c r="G1154" s="124"/>
      <c r="H1154" s="155">
        <f>SUM(I1154:L1154)</f>
        <v>803.7</v>
      </c>
      <c r="I1154" s="156">
        <f>I1155+I1159+I1163+I1167+I1171</f>
        <v>803.7</v>
      </c>
      <c r="J1154" s="156">
        <f>J1155+J1159+J1163+J1167+J1171</f>
        <v>0</v>
      </c>
      <c r="K1154" s="156">
        <f>K1155+K1159+K1163+K1167+K1171</f>
        <v>0</v>
      </c>
      <c r="L1154" s="156">
        <f>L1155+L1159+L1163+L1167+L1171</f>
        <v>0</v>
      </c>
    </row>
    <row r="1155" spans="1:12" s="137" customFormat="1" ht="38.25">
      <c r="A1155" s="134"/>
      <c r="B1155" s="100" t="s">
        <v>310</v>
      </c>
      <c r="C1155" s="100"/>
      <c r="D1155" s="101" t="s">
        <v>20</v>
      </c>
      <c r="E1155" s="101" t="s">
        <v>16</v>
      </c>
      <c r="F1155" s="101" t="s">
        <v>311</v>
      </c>
      <c r="G1155" s="101"/>
      <c r="H1155" s="155">
        <f t="shared" ref="H1155:H1162" si="268">I1155+J1155+K1155+L1155</f>
        <v>803.7</v>
      </c>
      <c r="I1155" s="156">
        <f t="shared" ref="I1155:L1157" si="269">I1156</f>
        <v>803.7</v>
      </c>
      <c r="J1155" s="156">
        <f t="shared" si="269"/>
        <v>0</v>
      </c>
      <c r="K1155" s="156">
        <f t="shared" si="269"/>
        <v>0</v>
      </c>
      <c r="L1155" s="156">
        <f t="shared" si="269"/>
        <v>0</v>
      </c>
    </row>
    <row r="1156" spans="1:12" s="137" customFormat="1" ht="51">
      <c r="A1156" s="134"/>
      <c r="B1156" s="100" t="s">
        <v>88</v>
      </c>
      <c r="C1156" s="100"/>
      <c r="D1156" s="101" t="s">
        <v>20</v>
      </c>
      <c r="E1156" s="101" t="s">
        <v>16</v>
      </c>
      <c r="F1156" s="101" t="s">
        <v>311</v>
      </c>
      <c r="G1156" s="101" t="s">
        <v>49</v>
      </c>
      <c r="H1156" s="155">
        <f t="shared" si="268"/>
        <v>803.7</v>
      </c>
      <c r="I1156" s="156">
        <f>I1157</f>
        <v>803.7</v>
      </c>
      <c r="J1156" s="156">
        <f t="shared" si="269"/>
        <v>0</v>
      </c>
      <c r="K1156" s="156">
        <f t="shared" si="269"/>
        <v>0</v>
      </c>
      <c r="L1156" s="156">
        <f t="shared" si="269"/>
        <v>0</v>
      </c>
    </row>
    <row r="1157" spans="1:12" s="137" customFormat="1">
      <c r="A1157" s="134"/>
      <c r="B1157" s="100" t="s">
        <v>51</v>
      </c>
      <c r="C1157" s="100"/>
      <c r="D1157" s="101" t="s">
        <v>20</v>
      </c>
      <c r="E1157" s="101" t="s">
        <v>16</v>
      </c>
      <c r="F1157" s="101" t="s">
        <v>311</v>
      </c>
      <c r="G1157" s="101" t="s">
        <v>50</v>
      </c>
      <c r="H1157" s="155">
        <f t="shared" si="268"/>
        <v>803.7</v>
      </c>
      <c r="I1157" s="156">
        <f>I1158</f>
        <v>803.7</v>
      </c>
      <c r="J1157" s="156">
        <f t="shared" si="269"/>
        <v>0</v>
      </c>
      <c r="K1157" s="156">
        <f t="shared" si="269"/>
        <v>0</v>
      </c>
      <c r="L1157" s="156">
        <f t="shared" si="269"/>
        <v>0</v>
      </c>
    </row>
    <row r="1158" spans="1:12" s="137" customFormat="1" ht="76.5">
      <c r="A1158" s="134"/>
      <c r="B1158" s="100" t="s">
        <v>52</v>
      </c>
      <c r="C1158" s="100"/>
      <c r="D1158" s="101" t="s">
        <v>20</v>
      </c>
      <c r="E1158" s="101" t="s">
        <v>16</v>
      </c>
      <c r="F1158" s="101" t="s">
        <v>311</v>
      </c>
      <c r="G1158" s="101" t="s">
        <v>53</v>
      </c>
      <c r="H1158" s="155">
        <f t="shared" si="268"/>
        <v>803.7</v>
      </c>
      <c r="I1158" s="156">
        <f>839.7-36</f>
        <v>803.7</v>
      </c>
      <c r="J1158" s="156">
        <v>0</v>
      </c>
      <c r="K1158" s="156">
        <v>0</v>
      </c>
      <c r="L1158" s="156">
        <v>0</v>
      </c>
    </row>
    <row r="1159" spans="1:12" s="137" customFormat="1" ht="318.75" hidden="1">
      <c r="A1159" s="134"/>
      <c r="B1159" s="64" t="s">
        <v>494</v>
      </c>
      <c r="C1159" s="100"/>
      <c r="D1159" s="101" t="s">
        <v>20</v>
      </c>
      <c r="E1159" s="101" t="s">
        <v>16</v>
      </c>
      <c r="F1159" s="101" t="s">
        <v>312</v>
      </c>
      <c r="G1159" s="101"/>
      <c r="H1159" s="155">
        <f t="shared" si="268"/>
        <v>0</v>
      </c>
      <c r="I1159" s="156">
        <f>I1160</f>
        <v>0</v>
      </c>
      <c r="J1159" s="156">
        <f t="shared" ref="J1159:L1161" si="270">J1160</f>
        <v>0</v>
      </c>
      <c r="K1159" s="156">
        <f t="shared" si="270"/>
        <v>0</v>
      </c>
      <c r="L1159" s="156">
        <f t="shared" si="270"/>
        <v>0</v>
      </c>
    </row>
    <row r="1160" spans="1:12" s="137" customFormat="1" ht="51" hidden="1">
      <c r="A1160" s="134"/>
      <c r="B1160" s="100" t="s">
        <v>88</v>
      </c>
      <c r="C1160" s="100"/>
      <c r="D1160" s="101" t="s">
        <v>20</v>
      </c>
      <c r="E1160" s="101" t="s">
        <v>16</v>
      </c>
      <c r="F1160" s="101" t="s">
        <v>312</v>
      </c>
      <c r="G1160" s="101" t="s">
        <v>49</v>
      </c>
      <c r="H1160" s="155">
        <f t="shared" si="268"/>
        <v>0</v>
      </c>
      <c r="I1160" s="156">
        <f>I1161</f>
        <v>0</v>
      </c>
      <c r="J1160" s="156">
        <f t="shared" si="270"/>
        <v>0</v>
      </c>
      <c r="K1160" s="156">
        <f t="shared" si="270"/>
        <v>0</v>
      </c>
      <c r="L1160" s="156">
        <f t="shared" si="270"/>
        <v>0</v>
      </c>
    </row>
    <row r="1161" spans="1:12" s="137" customFormat="1" hidden="1">
      <c r="A1161" s="134"/>
      <c r="B1161" s="100" t="s">
        <v>51</v>
      </c>
      <c r="C1161" s="100"/>
      <c r="D1161" s="101" t="s">
        <v>20</v>
      </c>
      <c r="E1161" s="101" t="s">
        <v>16</v>
      </c>
      <c r="F1161" s="101" t="s">
        <v>312</v>
      </c>
      <c r="G1161" s="101" t="s">
        <v>50</v>
      </c>
      <c r="H1161" s="155">
        <f t="shared" si="268"/>
        <v>0</v>
      </c>
      <c r="I1161" s="156">
        <f>I1162</f>
        <v>0</v>
      </c>
      <c r="J1161" s="156">
        <f t="shared" si="270"/>
        <v>0</v>
      </c>
      <c r="K1161" s="156">
        <f t="shared" si="270"/>
        <v>0</v>
      </c>
      <c r="L1161" s="156">
        <f t="shared" si="270"/>
        <v>0</v>
      </c>
    </row>
    <row r="1162" spans="1:12" s="137" customFormat="1" ht="76.5" hidden="1">
      <c r="A1162" s="134"/>
      <c r="B1162" s="100" t="s">
        <v>52</v>
      </c>
      <c r="C1162" s="100"/>
      <c r="D1162" s="101" t="s">
        <v>20</v>
      </c>
      <c r="E1162" s="101" t="s">
        <v>16</v>
      </c>
      <c r="F1162" s="101" t="s">
        <v>312</v>
      </c>
      <c r="G1162" s="101" t="s">
        <v>53</v>
      </c>
      <c r="H1162" s="155">
        <f t="shared" si="268"/>
        <v>0</v>
      </c>
      <c r="I1162" s="156">
        <v>0</v>
      </c>
      <c r="J1162" s="156">
        <v>0</v>
      </c>
      <c r="K1162" s="156">
        <v>0</v>
      </c>
      <c r="L1162" s="156">
        <v>0</v>
      </c>
    </row>
    <row r="1163" spans="1:12" s="137" customFormat="1" ht="102" hidden="1">
      <c r="A1163" s="134"/>
      <c r="B1163" s="259" t="s">
        <v>507</v>
      </c>
      <c r="C1163" s="100"/>
      <c r="D1163" s="101" t="s">
        <v>20</v>
      </c>
      <c r="E1163" s="101" t="s">
        <v>16</v>
      </c>
      <c r="F1163" s="101" t="s">
        <v>313</v>
      </c>
      <c r="G1163" s="101"/>
      <c r="H1163" s="155">
        <f t="shared" ref="H1163:H1170" si="271">I1163+J1163+K1163+L1163</f>
        <v>0</v>
      </c>
      <c r="I1163" s="156">
        <f t="shared" ref="I1163:L1165" si="272">I1164</f>
        <v>0</v>
      </c>
      <c r="J1163" s="156">
        <f t="shared" si="272"/>
        <v>0</v>
      </c>
      <c r="K1163" s="156">
        <f t="shared" si="272"/>
        <v>0</v>
      </c>
      <c r="L1163" s="156">
        <f t="shared" si="272"/>
        <v>0</v>
      </c>
    </row>
    <row r="1164" spans="1:12" s="229" customFormat="1" ht="51" hidden="1">
      <c r="A1164" s="134"/>
      <c r="B1164" s="100" t="s">
        <v>88</v>
      </c>
      <c r="C1164" s="100"/>
      <c r="D1164" s="101" t="s">
        <v>20</v>
      </c>
      <c r="E1164" s="101" t="s">
        <v>16</v>
      </c>
      <c r="F1164" s="101" t="s">
        <v>313</v>
      </c>
      <c r="G1164" s="101" t="s">
        <v>49</v>
      </c>
      <c r="H1164" s="155">
        <f t="shared" si="271"/>
        <v>0</v>
      </c>
      <c r="I1164" s="156">
        <f t="shared" si="272"/>
        <v>0</v>
      </c>
      <c r="J1164" s="156">
        <f t="shared" si="272"/>
        <v>0</v>
      </c>
      <c r="K1164" s="156">
        <f t="shared" si="272"/>
        <v>0</v>
      </c>
      <c r="L1164" s="156">
        <f t="shared" si="272"/>
        <v>0</v>
      </c>
    </row>
    <row r="1165" spans="1:12" s="229" customFormat="1" ht="55.5" hidden="1" customHeight="1">
      <c r="A1165" s="134"/>
      <c r="B1165" s="100" t="s">
        <v>51</v>
      </c>
      <c r="C1165" s="100"/>
      <c r="D1165" s="101" t="s">
        <v>20</v>
      </c>
      <c r="E1165" s="101" t="s">
        <v>16</v>
      </c>
      <c r="F1165" s="101" t="s">
        <v>313</v>
      </c>
      <c r="G1165" s="101" t="s">
        <v>50</v>
      </c>
      <c r="H1165" s="155">
        <f t="shared" si="271"/>
        <v>0</v>
      </c>
      <c r="I1165" s="156">
        <f t="shared" si="272"/>
        <v>0</v>
      </c>
      <c r="J1165" s="156">
        <f t="shared" si="272"/>
        <v>0</v>
      </c>
      <c r="K1165" s="156">
        <f t="shared" si="272"/>
        <v>0</v>
      </c>
      <c r="L1165" s="156">
        <f t="shared" si="272"/>
        <v>0</v>
      </c>
    </row>
    <row r="1166" spans="1:12" s="229" customFormat="1" ht="76.5" hidden="1">
      <c r="A1166" s="134"/>
      <c r="B1166" s="100" t="s">
        <v>52</v>
      </c>
      <c r="C1166" s="100"/>
      <c r="D1166" s="101" t="s">
        <v>20</v>
      </c>
      <c r="E1166" s="101" t="s">
        <v>16</v>
      </c>
      <c r="F1166" s="101" t="s">
        <v>313</v>
      </c>
      <c r="G1166" s="101" t="s">
        <v>53</v>
      </c>
      <c r="H1166" s="155">
        <f t="shared" si="271"/>
        <v>0</v>
      </c>
      <c r="I1166" s="156">
        <v>0</v>
      </c>
      <c r="J1166" s="156">
        <v>0</v>
      </c>
      <c r="K1166" s="156">
        <v>0</v>
      </c>
      <c r="L1166" s="156">
        <v>0</v>
      </c>
    </row>
    <row r="1167" spans="1:12" s="229" customFormat="1" ht="140.25" hidden="1">
      <c r="A1167" s="134"/>
      <c r="B1167" s="259" t="s">
        <v>508</v>
      </c>
      <c r="C1167" s="100"/>
      <c r="D1167" s="101" t="s">
        <v>20</v>
      </c>
      <c r="E1167" s="101" t="s">
        <v>16</v>
      </c>
      <c r="F1167" s="101" t="s">
        <v>314</v>
      </c>
      <c r="G1167" s="101"/>
      <c r="H1167" s="155">
        <f t="shared" si="271"/>
        <v>0</v>
      </c>
      <c r="I1167" s="156">
        <f t="shared" ref="I1167:L1169" si="273">I1168</f>
        <v>0</v>
      </c>
      <c r="J1167" s="156">
        <f t="shared" si="273"/>
        <v>0</v>
      </c>
      <c r="K1167" s="156">
        <f t="shared" si="273"/>
        <v>0</v>
      </c>
      <c r="L1167" s="156">
        <f t="shared" si="273"/>
        <v>0</v>
      </c>
    </row>
    <row r="1168" spans="1:12" s="229" customFormat="1" ht="22.5" hidden="1" customHeight="1">
      <c r="A1168" s="134"/>
      <c r="B1168" s="100" t="s">
        <v>88</v>
      </c>
      <c r="C1168" s="100"/>
      <c r="D1168" s="101" t="s">
        <v>20</v>
      </c>
      <c r="E1168" s="101" t="s">
        <v>16</v>
      </c>
      <c r="F1168" s="101" t="s">
        <v>314</v>
      </c>
      <c r="G1168" s="101" t="s">
        <v>49</v>
      </c>
      <c r="H1168" s="155">
        <f t="shared" si="271"/>
        <v>0</v>
      </c>
      <c r="I1168" s="156">
        <f t="shared" si="273"/>
        <v>0</v>
      </c>
      <c r="J1168" s="156">
        <f t="shared" si="273"/>
        <v>0</v>
      </c>
      <c r="K1168" s="156">
        <f t="shared" si="273"/>
        <v>0</v>
      </c>
      <c r="L1168" s="156">
        <f t="shared" si="273"/>
        <v>0</v>
      </c>
    </row>
    <row r="1169" spans="1:12" s="229" customFormat="1" ht="22.5" hidden="1" customHeight="1">
      <c r="A1169" s="134"/>
      <c r="B1169" s="100" t="s">
        <v>51</v>
      </c>
      <c r="C1169" s="100"/>
      <c r="D1169" s="101" t="s">
        <v>20</v>
      </c>
      <c r="E1169" s="101" t="s">
        <v>16</v>
      </c>
      <c r="F1169" s="101" t="s">
        <v>314</v>
      </c>
      <c r="G1169" s="101" t="s">
        <v>50</v>
      </c>
      <c r="H1169" s="155">
        <f t="shared" si="271"/>
        <v>0</v>
      </c>
      <c r="I1169" s="156">
        <f t="shared" si="273"/>
        <v>0</v>
      </c>
      <c r="J1169" s="156">
        <f t="shared" si="273"/>
        <v>0</v>
      </c>
      <c r="K1169" s="156">
        <f t="shared" si="273"/>
        <v>0</v>
      </c>
      <c r="L1169" s="156">
        <f t="shared" si="273"/>
        <v>0</v>
      </c>
    </row>
    <row r="1170" spans="1:12" s="229" customFormat="1" ht="76.5" hidden="1">
      <c r="A1170" s="134"/>
      <c r="B1170" s="100" t="s">
        <v>52</v>
      </c>
      <c r="C1170" s="100"/>
      <c r="D1170" s="101" t="s">
        <v>20</v>
      </c>
      <c r="E1170" s="101" t="s">
        <v>16</v>
      </c>
      <c r="F1170" s="101" t="s">
        <v>314</v>
      </c>
      <c r="G1170" s="101" t="s">
        <v>53</v>
      </c>
      <c r="H1170" s="155">
        <f t="shared" si="271"/>
        <v>0</v>
      </c>
      <c r="I1170" s="156">
        <v>0</v>
      </c>
      <c r="J1170" s="156">
        <v>0</v>
      </c>
      <c r="K1170" s="156">
        <v>0</v>
      </c>
      <c r="L1170" s="156">
        <v>0</v>
      </c>
    </row>
    <row r="1171" spans="1:12" s="229" customFormat="1" ht="22.5" hidden="1" customHeight="1">
      <c r="A1171" s="134"/>
      <c r="B1171" s="100" t="s">
        <v>539</v>
      </c>
      <c r="C1171" s="100"/>
      <c r="D1171" s="101" t="s">
        <v>20</v>
      </c>
      <c r="E1171" s="101" t="s">
        <v>16</v>
      </c>
      <c r="F1171" s="101" t="s">
        <v>543</v>
      </c>
      <c r="G1171" s="101"/>
      <c r="H1171" s="155">
        <f t="shared" ref="H1171:H1181" si="274">SUM(I1171:L1171)</f>
        <v>0</v>
      </c>
      <c r="I1171" s="156">
        <f>I1172</f>
        <v>0</v>
      </c>
      <c r="J1171" s="156">
        <f t="shared" ref="J1171:L1173" si="275">J1172</f>
        <v>0</v>
      </c>
      <c r="K1171" s="156">
        <f t="shared" si="275"/>
        <v>0</v>
      </c>
      <c r="L1171" s="156">
        <f t="shared" si="275"/>
        <v>0</v>
      </c>
    </row>
    <row r="1172" spans="1:12" s="229" customFormat="1" ht="51" hidden="1">
      <c r="A1172" s="134"/>
      <c r="B1172" s="100" t="s">
        <v>88</v>
      </c>
      <c r="C1172" s="100"/>
      <c r="D1172" s="101" t="s">
        <v>20</v>
      </c>
      <c r="E1172" s="101" t="s">
        <v>16</v>
      </c>
      <c r="F1172" s="101" t="s">
        <v>543</v>
      </c>
      <c r="G1172" s="101" t="s">
        <v>49</v>
      </c>
      <c r="H1172" s="155">
        <f t="shared" si="274"/>
        <v>0</v>
      </c>
      <c r="I1172" s="156">
        <f>I1173</f>
        <v>0</v>
      </c>
      <c r="J1172" s="156">
        <f t="shared" si="275"/>
        <v>0</v>
      </c>
      <c r="K1172" s="156">
        <f t="shared" si="275"/>
        <v>0</v>
      </c>
      <c r="L1172" s="156">
        <f t="shared" si="275"/>
        <v>0</v>
      </c>
    </row>
    <row r="1173" spans="1:12" s="137" customFormat="1" hidden="1">
      <c r="A1173" s="134"/>
      <c r="B1173" s="100" t="s">
        <v>51</v>
      </c>
      <c r="C1173" s="100"/>
      <c r="D1173" s="101" t="s">
        <v>20</v>
      </c>
      <c r="E1173" s="101" t="s">
        <v>16</v>
      </c>
      <c r="F1173" s="101" t="s">
        <v>543</v>
      </c>
      <c r="G1173" s="101" t="s">
        <v>50</v>
      </c>
      <c r="H1173" s="155">
        <f t="shared" si="274"/>
        <v>0</v>
      </c>
      <c r="I1173" s="156">
        <f>I1174</f>
        <v>0</v>
      </c>
      <c r="J1173" s="156">
        <f t="shared" si="275"/>
        <v>0</v>
      </c>
      <c r="K1173" s="156">
        <f t="shared" si="275"/>
        <v>0</v>
      </c>
      <c r="L1173" s="156">
        <f t="shared" si="275"/>
        <v>0</v>
      </c>
    </row>
    <row r="1174" spans="1:12" s="137" customFormat="1" ht="43.5" hidden="1" customHeight="1">
      <c r="A1174" s="134"/>
      <c r="B1174" s="100" t="s">
        <v>54</v>
      </c>
      <c r="C1174" s="100"/>
      <c r="D1174" s="101" t="s">
        <v>20</v>
      </c>
      <c r="E1174" s="101" t="s">
        <v>16</v>
      </c>
      <c r="F1174" s="101" t="s">
        <v>543</v>
      </c>
      <c r="G1174" s="101" t="s">
        <v>48</v>
      </c>
      <c r="H1174" s="155">
        <f t="shared" si="274"/>
        <v>0</v>
      </c>
      <c r="I1174" s="156"/>
      <c r="J1174" s="156">
        <v>0</v>
      </c>
      <c r="K1174" s="156">
        <v>0</v>
      </c>
      <c r="L1174" s="156">
        <v>0</v>
      </c>
    </row>
    <row r="1175" spans="1:12" s="137" customFormat="1" ht="25.5">
      <c r="A1175" s="134"/>
      <c r="B1175" s="100" t="s">
        <v>327</v>
      </c>
      <c r="C1175" s="100"/>
      <c r="D1175" s="101" t="s">
        <v>20</v>
      </c>
      <c r="E1175" s="101" t="s">
        <v>16</v>
      </c>
      <c r="F1175" s="101" t="s">
        <v>328</v>
      </c>
      <c r="G1175" s="101"/>
      <c r="H1175" s="155">
        <f t="shared" si="274"/>
        <v>40.799999999999997</v>
      </c>
      <c r="I1175" s="156">
        <f>I1176</f>
        <v>40.799999999999997</v>
      </c>
      <c r="J1175" s="156">
        <f t="shared" ref="J1175:L1180" si="276">J1176</f>
        <v>0</v>
      </c>
      <c r="K1175" s="156">
        <f t="shared" si="276"/>
        <v>0</v>
      </c>
      <c r="L1175" s="156">
        <f t="shared" si="276"/>
        <v>0</v>
      </c>
    </row>
    <row r="1176" spans="1:12" s="137" customFormat="1" ht="25.5">
      <c r="A1176" s="134"/>
      <c r="B1176" s="100" t="s">
        <v>539</v>
      </c>
      <c r="C1176" s="100"/>
      <c r="D1176" s="101" t="s">
        <v>20</v>
      </c>
      <c r="E1176" s="101" t="s">
        <v>16</v>
      </c>
      <c r="F1176" s="101" t="s">
        <v>541</v>
      </c>
      <c r="G1176" s="101"/>
      <c r="H1176" s="155">
        <f t="shared" si="274"/>
        <v>40.799999999999997</v>
      </c>
      <c r="I1176" s="156">
        <f>I1177</f>
        <v>40.799999999999997</v>
      </c>
      <c r="J1176" s="156">
        <f t="shared" si="276"/>
        <v>0</v>
      </c>
      <c r="K1176" s="156">
        <f t="shared" si="276"/>
        <v>0</v>
      </c>
      <c r="L1176" s="156">
        <f t="shared" si="276"/>
        <v>0</v>
      </c>
    </row>
    <row r="1177" spans="1:12" s="137" customFormat="1" ht="51">
      <c r="A1177" s="134"/>
      <c r="B1177" s="100" t="s">
        <v>88</v>
      </c>
      <c r="C1177" s="100"/>
      <c r="D1177" s="101" t="s">
        <v>20</v>
      </c>
      <c r="E1177" s="101" t="s">
        <v>16</v>
      </c>
      <c r="F1177" s="101" t="s">
        <v>541</v>
      </c>
      <c r="G1177" s="101" t="s">
        <v>49</v>
      </c>
      <c r="H1177" s="155">
        <f t="shared" si="274"/>
        <v>40.799999999999997</v>
      </c>
      <c r="I1177" s="156">
        <f>I1178+I1180</f>
        <v>40.799999999999997</v>
      </c>
      <c r="J1177" s="156">
        <f>J1178+J1180</f>
        <v>0</v>
      </c>
      <c r="K1177" s="156">
        <f>K1178+K1180</f>
        <v>0</v>
      </c>
      <c r="L1177" s="156">
        <f>L1178+L1180</f>
        <v>0</v>
      </c>
    </row>
    <row r="1178" spans="1:12" s="137" customFormat="1">
      <c r="A1178" s="134"/>
      <c r="B1178" s="100" t="s">
        <v>51</v>
      </c>
      <c r="C1178" s="100"/>
      <c r="D1178" s="101" t="s">
        <v>20</v>
      </c>
      <c r="E1178" s="101" t="s">
        <v>16</v>
      </c>
      <c r="F1178" s="101" t="s">
        <v>541</v>
      </c>
      <c r="G1178" s="101" t="s">
        <v>50</v>
      </c>
      <c r="H1178" s="155">
        <f t="shared" si="274"/>
        <v>40.799999999999997</v>
      </c>
      <c r="I1178" s="156">
        <f>I1179</f>
        <v>40.799999999999997</v>
      </c>
      <c r="J1178" s="156">
        <f>J1179</f>
        <v>0</v>
      </c>
      <c r="K1178" s="156">
        <f>K1179</f>
        <v>0</v>
      </c>
      <c r="L1178" s="156">
        <f>L1179</f>
        <v>0</v>
      </c>
    </row>
    <row r="1179" spans="1:12" s="137" customFormat="1" ht="25.5">
      <c r="A1179" s="134"/>
      <c r="B1179" s="100" t="s">
        <v>54</v>
      </c>
      <c r="C1179" s="100"/>
      <c r="D1179" s="101" t="s">
        <v>20</v>
      </c>
      <c r="E1179" s="101" t="s">
        <v>16</v>
      </c>
      <c r="F1179" s="101" t="s">
        <v>541</v>
      </c>
      <c r="G1179" s="101" t="s">
        <v>48</v>
      </c>
      <c r="H1179" s="155">
        <f t="shared" si="274"/>
        <v>40.799999999999997</v>
      </c>
      <c r="I1179" s="156">
        <v>40.799999999999997</v>
      </c>
      <c r="J1179" s="156">
        <v>0</v>
      </c>
      <c r="K1179" s="156">
        <v>0</v>
      </c>
      <c r="L1179" s="156">
        <v>0</v>
      </c>
    </row>
    <row r="1180" spans="1:12" s="137" customFormat="1" hidden="1">
      <c r="A1180" s="134"/>
      <c r="B1180" s="100" t="s">
        <v>66</v>
      </c>
      <c r="C1180" s="100"/>
      <c r="D1180" s="101" t="s">
        <v>20</v>
      </c>
      <c r="E1180" s="101" t="s">
        <v>16</v>
      </c>
      <c r="F1180" s="101" t="s">
        <v>541</v>
      </c>
      <c r="G1180" s="101" t="s">
        <v>64</v>
      </c>
      <c r="H1180" s="155">
        <f t="shared" si="274"/>
        <v>0</v>
      </c>
      <c r="I1180" s="156">
        <f>I1181</f>
        <v>0</v>
      </c>
      <c r="J1180" s="156">
        <f t="shared" si="276"/>
        <v>0</v>
      </c>
      <c r="K1180" s="156">
        <f t="shared" si="276"/>
        <v>0</v>
      </c>
      <c r="L1180" s="156">
        <f t="shared" si="276"/>
        <v>0</v>
      </c>
    </row>
    <row r="1181" spans="1:12" s="137" customFormat="1" ht="25.5" hidden="1">
      <c r="A1181" s="134"/>
      <c r="B1181" s="100" t="s">
        <v>84</v>
      </c>
      <c r="C1181" s="100"/>
      <c r="D1181" s="101" t="s">
        <v>20</v>
      </c>
      <c r="E1181" s="101" t="s">
        <v>16</v>
      </c>
      <c r="F1181" s="101" t="s">
        <v>541</v>
      </c>
      <c r="G1181" s="101" t="s">
        <v>82</v>
      </c>
      <c r="H1181" s="155">
        <f t="shared" si="274"/>
        <v>0</v>
      </c>
      <c r="I1181" s="156"/>
      <c r="J1181" s="156">
        <v>0</v>
      </c>
      <c r="K1181" s="156">
        <v>0</v>
      </c>
      <c r="L1181" s="156">
        <v>0</v>
      </c>
    </row>
    <row r="1182" spans="1:12" s="137" customFormat="1" ht="38.25">
      <c r="A1182" s="134"/>
      <c r="B1182" s="100" t="s">
        <v>316</v>
      </c>
      <c r="C1182" s="100"/>
      <c r="D1182" s="101" t="s">
        <v>20</v>
      </c>
      <c r="E1182" s="101" t="s">
        <v>16</v>
      </c>
      <c r="F1182" s="101" t="s">
        <v>317</v>
      </c>
      <c r="G1182" s="101"/>
      <c r="H1182" s="155">
        <f>I1182+J1182+K1182+L1182</f>
        <v>344</v>
      </c>
      <c r="I1182" s="156">
        <f>I1183+I1188+I1193+I1198</f>
        <v>306</v>
      </c>
      <c r="J1182" s="156">
        <f>J1183+J1188+J1193+J1198</f>
        <v>0</v>
      </c>
      <c r="K1182" s="156">
        <f>K1183+K1188+K1193+K1198</f>
        <v>0</v>
      </c>
      <c r="L1182" s="156">
        <f>L1183+L1188+L1193+L1198</f>
        <v>38</v>
      </c>
    </row>
    <row r="1183" spans="1:12" s="137" customFormat="1" ht="140.25" hidden="1">
      <c r="A1183" s="134"/>
      <c r="B1183" s="64" t="s">
        <v>509</v>
      </c>
      <c r="C1183" s="100"/>
      <c r="D1183" s="101" t="s">
        <v>20</v>
      </c>
      <c r="E1183" s="101" t="s">
        <v>16</v>
      </c>
      <c r="F1183" s="101" t="s">
        <v>318</v>
      </c>
      <c r="G1183" s="101"/>
      <c r="H1183" s="155">
        <f>I1183+J1183+K1183+L1183</f>
        <v>0</v>
      </c>
      <c r="I1183" s="156">
        <f t="shared" ref="I1183:L1184" si="277">I1184</f>
        <v>0</v>
      </c>
      <c r="J1183" s="156">
        <f t="shared" si="277"/>
        <v>0</v>
      </c>
      <c r="K1183" s="156">
        <f t="shared" si="277"/>
        <v>0</v>
      </c>
      <c r="L1183" s="156">
        <f t="shared" si="277"/>
        <v>0</v>
      </c>
    </row>
    <row r="1184" spans="1:12" s="137" customFormat="1" ht="51" hidden="1">
      <c r="A1184" s="134"/>
      <c r="B1184" s="100" t="s">
        <v>88</v>
      </c>
      <c r="C1184" s="100"/>
      <c r="D1184" s="101" t="s">
        <v>20</v>
      </c>
      <c r="E1184" s="101" t="s">
        <v>16</v>
      </c>
      <c r="F1184" s="101" t="s">
        <v>318</v>
      </c>
      <c r="G1184" s="101" t="s">
        <v>49</v>
      </c>
      <c r="H1184" s="155">
        <f>I1184+J1184+K1184+L1184</f>
        <v>0</v>
      </c>
      <c r="I1184" s="156">
        <f t="shared" si="277"/>
        <v>0</v>
      </c>
      <c r="J1184" s="156">
        <f t="shared" si="277"/>
        <v>0</v>
      </c>
      <c r="K1184" s="156">
        <f t="shared" si="277"/>
        <v>0</v>
      </c>
      <c r="L1184" s="156">
        <f t="shared" si="277"/>
        <v>0</v>
      </c>
    </row>
    <row r="1185" spans="1:12" s="137" customFormat="1" hidden="1">
      <c r="A1185" s="134"/>
      <c r="B1185" s="100" t="s">
        <v>51</v>
      </c>
      <c r="C1185" s="100"/>
      <c r="D1185" s="101" t="s">
        <v>20</v>
      </c>
      <c r="E1185" s="101" t="s">
        <v>16</v>
      </c>
      <c r="F1185" s="101" t="s">
        <v>318</v>
      </c>
      <c r="G1185" s="101" t="s">
        <v>50</v>
      </c>
      <c r="H1185" s="155">
        <f>SUM(I1185:L1185)</f>
        <v>0</v>
      </c>
      <c r="I1185" s="156">
        <f>I1186+I1187</f>
        <v>0</v>
      </c>
      <c r="J1185" s="156">
        <f>J1186+J1187</f>
        <v>0</v>
      </c>
      <c r="K1185" s="156">
        <f>K1186+K1187</f>
        <v>0</v>
      </c>
      <c r="L1185" s="156">
        <f>L1186+L1187</f>
        <v>0</v>
      </c>
    </row>
    <row r="1186" spans="1:12" s="137" customFormat="1" ht="76.5" hidden="1">
      <c r="A1186" s="134"/>
      <c r="B1186" s="100" t="s">
        <v>52</v>
      </c>
      <c r="C1186" s="100"/>
      <c r="D1186" s="101" t="s">
        <v>20</v>
      </c>
      <c r="E1186" s="101" t="s">
        <v>16</v>
      </c>
      <c r="F1186" s="101" t="s">
        <v>318</v>
      </c>
      <c r="G1186" s="101" t="s">
        <v>53</v>
      </c>
      <c r="H1186" s="155">
        <f>SUM(I1186:L1186)</f>
        <v>0</v>
      </c>
      <c r="I1186" s="156">
        <v>0</v>
      </c>
      <c r="J1186" s="156">
        <v>0</v>
      </c>
      <c r="K1186" s="156"/>
      <c r="L1186" s="156">
        <v>0</v>
      </c>
    </row>
    <row r="1187" spans="1:12" s="137" customFormat="1" ht="25.5" hidden="1">
      <c r="A1187" s="134"/>
      <c r="B1187" s="100" t="s">
        <v>54</v>
      </c>
      <c r="C1187" s="100"/>
      <c r="D1187" s="101" t="s">
        <v>20</v>
      </c>
      <c r="E1187" s="101" t="s">
        <v>16</v>
      </c>
      <c r="F1187" s="101" t="s">
        <v>318</v>
      </c>
      <c r="G1187" s="101" t="s">
        <v>48</v>
      </c>
      <c r="H1187" s="155">
        <f>I1187+J1187+K1187+L1187</f>
        <v>0</v>
      </c>
      <c r="I1187" s="156">
        <v>0</v>
      </c>
      <c r="J1187" s="156">
        <v>0</v>
      </c>
      <c r="K1187" s="156"/>
      <c r="L1187" s="156">
        <v>0</v>
      </c>
    </row>
    <row r="1188" spans="1:12" s="137" customFormat="1" ht="191.25" hidden="1">
      <c r="A1188" s="134"/>
      <c r="B1188" s="64" t="s">
        <v>510</v>
      </c>
      <c r="C1188" s="100"/>
      <c r="D1188" s="101" t="s">
        <v>20</v>
      </c>
      <c r="E1188" s="101" t="s">
        <v>16</v>
      </c>
      <c r="F1188" s="101" t="s">
        <v>319</v>
      </c>
      <c r="G1188" s="101"/>
      <c r="H1188" s="155">
        <f>I1188+J1188+K1188+L1188</f>
        <v>0</v>
      </c>
      <c r="I1188" s="156">
        <f t="shared" ref="I1188:L1189" si="278">I1189</f>
        <v>0</v>
      </c>
      <c r="J1188" s="156">
        <f t="shared" si="278"/>
        <v>0</v>
      </c>
      <c r="K1188" s="156">
        <f t="shared" si="278"/>
        <v>0</v>
      </c>
      <c r="L1188" s="156">
        <f t="shared" si="278"/>
        <v>0</v>
      </c>
    </row>
    <row r="1189" spans="1:12" s="137" customFormat="1" ht="51" hidden="1">
      <c r="A1189" s="134"/>
      <c r="B1189" s="100" t="s">
        <v>88</v>
      </c>
      <c r="C1189" s="100"/>
      <c r="D1189" s="101" t="s">
        <v>20</v>
      </c>
      <c r="E1189" s="101" t="s">
        <v>16</v>
      </c>
      <c r="F1189" s="101" t="s">
        <v>319</v>
      </c>
      <c r="G1189" s="101" t="s">
        <v>49</v>
      </c>
      <c r="H1189" s="155">
        <f>I1189+J1189+K1189+L1189</f>
        <v>0</v>
      </c>
      <c r="I1189" s="156">
        <f t="shared" si="278"/>
        <v>0</v>
      </c>
      <c r="J1189" s="156">
        <f t="shared" si="278"/>
        <v>0</v>
      </c>
      <c r="K1189" s="156">
        <f t="shared" si="278"/>
        <v>0</v>
      </c>
      <c r="L1189" s="156">
        <f t="shared" si="278"/>
        <v>0</v>
      </c>
    </row>
    <row r="1190" spans="1:12" s="137" customFormat="1" hidden="1">
      <c r="A1190" s="134"/>
      <c r="B1190" s="100" t="s">
        <v>51</v>
      </c>
      <c r="C1190" s="100"/>
      <c r="D1190" s="101" t="s">
        <v>20</v>
      </c>
      <c r="E1190" s="101" t="s">
        <v>16</v>
      </c>
      <c r="F1190" s="101" t="s">
        <v>319</v>
      </c>
      <c r="G1190" s="101" t="s">
        <v>50</v>
      </c>
      <c r="H1190" s="155">
        <f>I1190+J1190+K1190+L1190</f>
        <v>0</v>
      </c>
      <c r="I1190" s="156">
        <f>I1191+I1192</f>
        <v>0</v>
      </c>
      <c r="J1190" s="156">
        <f>J1191+J1192</f>
        <v>0</v>
      </c>
      <c r="K1190" s="156">
        <f>K1191+K1192</f>
        <v>0</v>
      </c>
      <c r="L1190" s="156">
        <f>L1191+L1192</f>
        <v>0</v>
      </c>
    </row>
    <row r="1191" spans="1:12" s="137" customFormat="1" ht="76.5" hidden="1">
      <c r="A1191" s="134"/>
      <c r="B1191" s="100" t="s">
        <v>52</v>
      </c>
      <c r="C1191" s="100"/>
      <c r="D1191" s="101" t="s">
        <v>20</v>
      </c>
      <c r="E1191" s="101" t="s">
        <v>16</v>
      </c>
      <c r="F1191" s="101" t="s">
        <v>319</v>
      </c>
      <c r="G1191" s="101" t="s">
        <v>53</v>
      </c>
      <c r="H1191" s="155">
        <f>SUM(I1191:L1191)</f>
        <v>0</v>
      </c>
      <c r="I1191" s="156">
        <v>0</v>
      </c>
      <c r="J1191" s="156"/>
      <c r="K1191" s="156">
        <v>0</v>
      </c>
      <c r="L1191" s="156">
        <v>0</v>
      </c>
    </row>
    <row r="1192" spans="1:12" s="137" customFormat="1" ht="25.5" hidden="1">
      <c r="A1192" s="134"/>
      <c r="B1192" s="100" t="s">
        <v>54</v>
      </c>
      <c r="C1192" s="100"/>
      <c r="D1192" s="101" t="s">
        <v>20</v>
      </c>
      <c r="E1192" s="101" t="s">
        <v>16</v>
      </c>
      <c r="F1192" s="101" t="s">
        <v>319</v>
      </c>
      <c r="G1192" s="101" t="s">
        <v>48</v>
      </c>
      <c r="H1192" s="155">
        <f>I1192+J1192+K1192+L1192</f>
        <v>0</v>
      </c>
      <c r="I1192" s="156">
        <v>0</v>
      </c>
      <c r="J1192" s="156"/>
      <c r="K1192" s="156">
        <v>0</v>
      </c>
      <c r="L1192" s="156">
        <v>0</v>
      </c>
    </row>
    <row r="1193" spans="1:12" s="137" customFormat="1" ht="25.5">
      <c r="A1193" s="134"/>
      <c r="B1193" s="100" t="s">
        <v>539</v>
      </c>
      <c r="C1193" s="100"/>
      <c r="D1193" s="101" t="s">
        <v>20</v>
      </c>
      <c r="E1193" s="101" t="s">
        <v>16</v>
      </c>
      <c r="F1193" s="101" t="s">
        <v>544</v>
      </c>
      <c r="G1193" s="101"/>
      <c r="H1193" s="155">
        <f>SUM(I1193:L1193)</f>
        <v>306</v>
      </c>
      <c r="I1193" s="156">
        <f>I1194</f>
        <v>306</v>
      </c>
      <c r="J1193" s="156">
        <f t="shared" ref="J1193:L1194" si="279">J1194</f>
        <v>0</v>
      </c>
      <c r="K1193" s="156">
        <f t="shared" si="279"/>
        <v>0</v>
      </c>
      <c r="L1193" s="156">
        <f t="shared" si="279"/>
        <v>0</v>
      </c>
    </row>
    <row r="1194" spans="1:12" s="137" customFormat="1" ht="51">
      <c r="A1194" s="134"/>
      <c r="B1194" s="100" t="s">
        <v>88</v>
      </c>
      <c r="C1194" s="100"/>
      <c r="D1194" s="101" t="s">
        <v>20</v>
      </c>
      <c r="E1194" s="101" t="s">
        <v>16</v>
      </c>
      <c r="F1194" s="101" t="s">
        <v>544</v>
      </c>
      <c r="G1194" s="101" t="s">
        <v>49</v>
      </c>
      <c r="H1194" s="155">
        <f>I1194+J1194+K1194+L1194</f>
        <v>306</v>
      </c>
      <c r="I1194" s="156">
        <f>I1195</f>
        <v>306</v>
      </c>
      <c r="J1194" s="156">
        <f t="shared" si="279"/>
        <v>0</v>
      </c>
      <c r="K1194" s="156">
        <f t="shared" si="279"/>
        <v>0</v>
      </c>
      <c r="L1194" s="156">
        <f t="shared" si="279"/>
        <v>0</v>
      </c>
    </row>
    <row r="1195" spans="1:12" s="137" customFormat="1">
      <c r="A1195" s="134"/>
      <c r="B1195" s="100" t="s">
        <v>51</v>
      </c>
      <c r="C1195" s="100"/>
      <c r="D1195" s="101" t="s">
        <v>20</v>
      </c>
      <c r="E1195" s="101" t="s">
        <v>16</v>
      </c>
      <c r="F1195" s="101" t="s">
        <v>544</v>
      </c>
      <c r="G1195" s="101" t="s">
        <v>50</v>
      </c>
      <c r="H1195" s="155">
        <f>I1195+J1195+K1195+L1195</f>
        <v>306</v>
      </c>
      <c r="I1195" s="156">
        <f>I1196+I1197</f>
        <v>306</v>
      </c>
      <c r="J1195" s="156">
        <f>J1196+J1197</f>
        <v>0</v>
      </c>
      <c r="K1195" s="156">
        <f>K1196+K1197</f>
        <v>0</v>
      </c>
      <c r="L1195" s="156">
        <f>L1196+L1197</f>
        <v>0</v>
      </c>
    </row>
    <row r="1196" spans="1:12" s="137" customFormat="1" ht="76.5" hidden="1">
      <c r="A1196" s="134"/>
      <c r="B1196" s="100" t="s">
        <v>52</v>
      </c>
      <c r="C1196" s="100"/>
      <c r="D1196" s="101" t="s">
        <v>20</v>
      </c>
      <c r="E1196" s="101" t="s">
        <v>16</v>
      </c>
      <c r="F1196" s="101" t="s">
        <v>544</v>
      </c>
      <c r="G1196" s="101" t="s">
        <v>53</v>
      </c>
      <c r="H1196" s="155">
        <f>SUM(I1196:L1196)</f>
        <v>0</v>
      </c>
      <c r="I1196" s="156">
        <v>0</v>
      </c>
      <c r="J1196" s="156">
        <v>0</v>
      </c>
      <c r="K1196" s="156">
        <v>0</v>
      </c>
      <c r="L1196" s="156">
        <v>0</v>
      </c>
    </row>
    <row r="1197" spans="1:12" s="137" customFormat="1" ht="25.5">
      <c r="A1197" s="134"/>
      <c r="B1197" s="100" t="s">
        <v>54</v>
      </c>
      <c r="C1197" s="100"/>
      <c r="D1197" s="101" t="s">
        <v>20</v>
      </c>
      <c r="E1197" s="101" t="s">
        <v>16</v>
      </c>
      <c r="F1197" s="101" t="s">
        <v>544</v>
      </c>
      <c r="G1197" s="101" t="s">
        <v>48</v>
      </c>
      <c r="H1197" s="155">
        <f>I1197+J1197+K1197+L1197</f>
        <v>306</v>
      </c>
      <c r="I1197" s="156">
        <f>270+36</f>
        <v>306</v>
      </c>
      <c r="J1197" s="156">
        <v>0</v>
      </c>
      <c r="K1197" s="156">
        <v>0</v>
      </c>
      <c r="L1197" s="156">
        <v>0</v>
      </c>
    </row>
    <row r="1198" spans="1:12" s="133" customFormat="1" ht="38.25">
      <c r="A1198" s="108"/>
      <c r="B1198" s="337" t="s">
        <v>633</v>
      </c>
      <c r="C1198" s="60"/>
      <c r="D1198" s="2" t="s">
        <v>20</v>
      </c>
      <c r="E1198" s="2" t="s">
        <v>16</v>
      </c>
      <c r="F1198" s="2" t="s">
        <v>634</v>
      </c>
      <c r="G1198" s="2"/>
      <c r="H1198" s="154">
        <f>SUM(I1198:L1198)</f>
        <v>38</v>
      </c>
      <c r="I1198" s="156">
        <f>I1200</f>
        <v>0</v>
      </c>
      <c r="J1198" s="156">
        <f>J1200</f>
        <v>0</v>
      </c>
      <c r="K1198" s="156">
        <f>K1200</f>
        <v>0</v>
      </c>
      <c r="L1198" s="156">
        <f>L1200</f>
        <v>38</v>
      </c>
    </row>
    <row r="1199" spans="1:12" s="133" customFormat="1" ht="51">
      <c r="A1199" s="108"/>
      <c r="B1199" s="157" t="s">
        <v>88</v>
      </c>
      <c r="C1199" s="1"/>
      <c r="D1199" s="2" t="s">
        <v>20</v>
      </c>
      <c r="E1199" s="2" t="s">
        <v>16</v>
      </c>
      <c r="F1199" s="2" t="s">
        <v>634</v>
      </c>
      <c r="G1199" s="2" t="s">
        <v>49</v>
      </c>
      <c r="H1199" s="154">
        <f>I1199+J1199+K1199+L1199</f>
        <v>38</v>
      </c>
      <c r="I1199" s="156">
        <f t="shared" ref="I1199:L1200" si="280">I1200</f>
        <v>0</v>
      </c>
      <c r="J1199" s="156">
        <f t="shared" si="280"/>
        <v>0</v>
      </c>
      <c r="K1199" s="156">
        <f t="shared" si="280"/>
        <v>0</v>
      </c>
      <c r="L1199" s="156">
        <f t="shared" si="280"/>
        <v>38</v>
      </c>
    </row>
    <row r="1200" spans="1:12" s="136" customFormat="1">
      <c r="A1200" s="108"/>
      <c r="B1200" s="1" t="s">
        <v>51</v>
      </c>
      <c r="C1200" s="1"/>
      <c r="D1200" s="2" t="s">
        <v>20</v>
      </c>
      <c r="E1200" s="2" t="s">
        <v>16</v>
      </c>
      <c r="F1200" s="2" t="s">
        <v>634</v>
      </c>
      <c r="G1200" s="2" t="s">
        <v>50</v>
      </c>
      <c r="H1200" s="154">
        <f>I1200+J1200+K1200+L1200</f>
        <v>38</v>
      </c>
      <c r="I1200" s="156">
        <f t="shared" si="280"/>
        <v>0</v>
      </c>
      <c r="J1200" s="156">
        <f t="shared" si="280"/>
        <v>0</v>
      </c>
      <c r="K1200" s="156">
        <f t="shared" si="280"/>
        <v>0</v>
      </c>
      <c r="L1200" s="156">
        <f t="shared" si="280"/>
        <v>38</v>
      </c>
    </row>
    <row r="1201" spans="1:12" s="137" customFormat="1" ht="76.5">
      <c r="A1201" s="108"/>
      <c r="B1201" s="100" t="s">
        <v>52</v>
      </c>
      <c r="C1201" s="1"/>
      <c r="D1201" s="2" t="s">
        <v>20</v>
      </c>
      <c r="E1201" s="2" t="s">
        <v>16</v>
      </c>
      <c r="F1201" s="2" t="s">
        <v>634</v>
      </c>
      <c r="G1201" s="2" t="s">
        <v>53</v>
      </c>
      <c r="H1201" s="154">
        <f>I1201+J1201+K1201+L1201</f>
        <v>38</v>
      </c>
      <c r="I1201" s="156">
        <v>0</v>
      </c>
      <c r="J1201" s="156">
        <v>0</v>
      </c>
      <c r="K1201" s="156">
        <v>0</v>
      </c>
      <c r="L1201" s="156">
        <v>38</v>
      </c>
    </row>
    <row r="1202" spans="1:12" s="137" customFormat="1" ht="25.5">
      <c r="A1202" s="187"/>
      <c r="B1202" s="188" t="s">
        <v>31</v>
      </c>
      <c r="C1202" s="188"/>
      <c r="D1202" s="124" t="s">
        <v>20</v>
      </c>
      <c r="E1202" s="124" t="s">
        <v>20</v>
      </c>
      <c r="F1202" s="124"/>
      <c r="G1202" s="124"/>
      <c r="H1202" s="155">
        <f>I1202+J1202+K1202+L1202</f>
        <v>-1518.2</v>
      </c>
      <c r="I1202" s="155">
        <f>I1203+I1231</f>
        <v>125</v>
      </c>
      <c r="J1202" s="155">
        <f>J1203+J1231</f>
        <v>0</v>
      </c>
      <c r="K1202" s="155">
        <f>K1203+K1231</f>
        <v>-1643.2</v>
      </c>
      <c r="L1202" s="155">
        <f>L1203+L1231</f>
        <v>0</v>
      </c>
    </row>
    <row r="1203" spans="1:12" s="137" customFormat="1" ht="38.25">
      <c r="A1203" s="187"/>
      <c r="B1203" s="265" t="s">
        <v>161</v>
      </c>
      <c r="C1203" s="188"/>
      <c r="D1203" s="101" t="s">
        <v>20</v>
      </c>
      <c r="E1203" s="101" t="s">
        <v>20</v>
      </c>
      <c r="F1203" s="101" t="s">
        <v>301</v>
      </c>
      <c r="G1203" s="124"/>
      <c r="H1203" s="155">
        <f>I1203+J1203+K1203+L1203</f>
        <v>-1518.2</v>
      </c>
      <c r="I1203" s="156">
        <f>I1204</f>
        <v>125</v>
      </c>
      <c r="J1203" s="156">
        <f>J1204</f>
        <v>0</v>
      </c>
      <c r="K1203" s="156">
        <f>K1204</f>
        <v>-1643.2</v>
      </c>
      <c r="L1203" s="156">
        <f>L1204</f>
        <v>0</v>
      </c>
    </row>
    <row r="1204" spans="1:12" s="137" customFormat="1" ht="38.25">
      <c r="A1204" s="187"/>
      <c r="B1204" s="265" t="s">
        <v>205</v>
      </c>
      <c r="C1204" s="188"/>
      <c r="D1204" s="101" t="s">
        <v>20</v>
      </c>
      <c r="E1204" s="101" t="s">
        <v>20</v>
      </c>
      <c r="F1204" s="101" t="s">
        <v>323</v>
      </c>
      <c r="G1204" s="124"/>
      <c r="H1204" s="155">
        <f>SUM(I1204:L1204)</f>
        <v>-1518.2</v>
      </c>
      <c r="I1204" s="156">
        <f>I1205+I1213+I1218+I1223</f>
        <v>125</v>
      </c>
      <c r="J1204" s="156">
        <f>J1205+J1213+J1218+J1223</f>
        <v>0</v>
      </c>
      <c r="K1204" s="156">
        <f>K1205+K1213+K1218+K1223</f>
        <v>-1643.2</v>
      </c>
      <c r="L1204" s="156">
        <f>L1205+L1213+L1218+L1223</f>
        <v>0</v>
      </c>
    </row>
    <row r="1205" spans="1:12" s="137" customFormat="1" ht="114.75">
      <c r="A1205" s="134"/>
      <c r="B1205" s="64" t="s">
        <v>511</v>
      </c>
      <c r="C1205" s="100"/>
      <c r="D1205" s="101" t="s">
        <v>20</v>
      </c>
      <c r="E1205" s="101" t="s">
        <v>20</v>
      </c>
      <c r="F1205" s="101" t="s">
        <v>320</v>
      </c>
      <c r="G1205" s="124"/>
      <c r="H1205" s="155">
        <f>I1205+J1205+K1205+L1205</f>
        <v>-1643.2</v>
      </c>
      <c r="I1205" s="156">
        <f t="shared" ref="I1205:L1206" si="281">I1206</f>
        <v>0</v>
      </c>
      <c r="J1205" s="156">
        <f t="shared" si="281"/>
        <v>0</v>
      </c>
      <c r="K1205" s="156">
        <f t="shared" si="281"/>
        <v>-1643.2</v>
      </c>
      <c r="L1205" s="156">
        <f t="shared" si="281"/>
        <v>0</v>
      </c>
    </row>
    <row r="1206" spans="1:12" s="229" customFormat="1" ht="51">
      <c r="A1206" s="134"/>
      <c r="B1206" s="100" t="s">
        <v>88</v>
      </c>
      <c r="C1206" s="100"/>
      <c r="D1206" s="101" t="s">
        <v>20</v>
      </c>
      <c r="E1206" s="101" t="s">
        <v>20</v>
      </c>
      <c r="F1206" s="101" t="s">
        <v>320</v>
      </c>
      <c r="G1206" s="101" t="s">
        <v>49</v>
      </c>
      <c r="H1206" s="155">
        <f>I1206+J1206+K1206+L1206</f>
        <v>-1643.2</v>
      </c>
      <c r="I1206" s="156">
        <f t="shared" si="281"/>
        <v>0</v>
      </c>
      <c r="J1206" s="156">
        <f t="shared" si="281"/>
        <v>0</v>
      </c>
      <c r="K1206" s="156">
        <f>K1207+K1210</f>
        <v>-1643.2</v>
      </c>
      <c r="L1206" s="156">
        <f>L1207</f>
        <v>0</v>
      </c>
    </row>
    <row r="1207" spans="1:12" s="137" customFormat="1">
      <c r="A1207" s="134"/>
      <c r="B1207" s="100" t="s">
        <v>51</v>
      </c>
      <c r="C1207" s="100"/>
      <c r="D1207" s="101" t="s">
        <v>20</v>
      </c>
      <c r="E1207" s="101" t="s">
        <v>20</v>
      </c>
      <c r="F1207" s="101" t="s">
        <v>320</v>
      </c>
      <c r="G1207" s="101" t="s">
        <v>50</v>
      </c>
      <c r="H1207" s="155">
        <f>I1207+J1207+K1207+L1207</f>
        <v>-1643.2</v>
      </c>
      <c r="I1207" s="156">
        <f>I1208+I1209</f>
        <v>0</v>
      </c>
      <c r="J1207" s="156">
        <f>J1208+J1209</f>
        <v>0</v>
      </c>
      <c r="K1207" s="156">
        <f>K1208+K1209</f>
        <v>-1643.2</v>
      </c>
      <c r="L1207" s="156">
        <f>L1208+L1209</f>
        <v>0</v>
      </c>
    </row>
    <row r="1208" spans="1:12" s="136" customFormat="1" ht="76.5">
      <c r="A1208" s="134"/>
      <c r="B1208" s="100" t="s">
        <v>52</v>
      </c>
      <c r="C1208" s="100"/>
      <c r="D1208" s="101" t="s">
        <v>20</v>
      </c>
      <c r="E1208" s="101" t="s">
        <v>20</v>
      </c>
      <c r="F1208" s="101" t="s">
        <v>320</v>
      </c>
      <c r="G1208" s="101" t="s">
        <v>53</v>
      </c>
      <c r="H1208" s="155">
        <f>SUM(I1208:L1208)</f>
        <v>-1643.2</v>
      </c>
      <c r="I1208" s="156">
        <v>0</v>
      </c>
      <c r="J1208" s="156">
        <v>0</v>
      </c>
      <c r="K1208" s="156">
        <f>-1643.2</f>
        <v>-1643.2</v>
      </c>
      <c r="L1208" s="156">
        <v>0</v>
      </c>
    </row>
    <row r="1209" spans="1:12" s="136" customFormat="1" ht="25.5" hidden="1">
      <c r="A1209" s="134"/>
      <c r="B1209" s="100" t="s">
        <v>54</v>
      </c>
      <c r="C1209" s="100"/>
      <c r="D1209" s="101" t="s">
        <v>20</v>
      </c>
      <c r="E1209" s="101" t="s">
        <v>20</v>
      </c>
      <c r="F1209" s="101" t="s">
        <v>320</v>
      </c>
      <c r="G1209" s="101" t="s">
        <v>48</v>
      </c>
      <c r="H1209" s="155">
        <f>I1209+J1209+K1209+L1209</f>
        <v>0</v>
      </c>
      <c r="I1209" s="156">
        <v>0</v>
      </c>
      <c r="J1209" s="156">
        <v>0</v>
      </c>
      <c r="K1209" s="156"/>
      <c r="L1209" s="156">
        <v>0</v>
      </c>
    </row>
    <row r="1210" spans="1:12" s="137" customFormat="1" hidden="1">
      <c r="A1210" s="134"/>
      <c r="B1210" s="100" t="s">
        <v>66</v>
      </c>
      <c r="C1210" s="100"/>
      <c r="D1210" s="101" t="s">
        <v>20</v>
      </c>
      <c r="E1210" s="101" t="s">
        <v>20</v>
      </c>
      <c r="F1210" s="101" t="s">
        <v>320</v>
      </c>
      <c r="G1210" s="101" t="s">
        <v>64</v>
      </c>
      <c r="H1210" s="155">
        <f>I1210+J1210+K1210+L1210</f>
        <v>0</v>
      </c>
      <c r="I1210" s="156">
        <f>I1211+I1212</f>
        <v>0</v>
      </c>
      <c r="J1210" s="156">
        <f>J1211+J1212</f>
        <v>0</v>
      </c>
      <c r="K1210" s="156">
        <f>K1211+K1212</f>
        <v>0</v>
      </c>
      <c r="L1210" s="156">
        <f>L1211+L1212</f>
        <v>0</v>
      </c>
    </row>
    <row r="1211" spans="1:12" s="137" customFormat="1" ht="30" hidden="1" customHeight="1">
      <c r="A1211" s="134"/>
      <c r="B1211" s="100" t="s">
        <v>83</v>
      </c>
      <c r="C1211" s="100"/>
      <c r="D1211" s="101" t="s">
        <v>20</v>
      </c>
      <c r="E1211" s="101" t="s">
        <v>20</v>
      </c>
      <c r="F1211" s="101" t="s">
        <v>320</v>
      </c>
      <c r="G1211" s="101" t="s">
        <v>65</v>
      </c>
      <c r="H1211" s="155">
        <f>SUM(I1211:L1211)</f>
        <v>0</v>
      </c>
      <c r="I1211" s="156">
        <v>0</v>
      </c>
      <c r="J1211" s="156">
        <v>0</v>
      </c>
      <c r="K1211" s="156">
        <v>0</v>
      </c>
      <c r="L1211" s="156">
        <v>0</v>
      </c>
    </row>
    <row r="1212" spans="1:12" ht="25.5" hidden="1">
      <c r="A1212" s="134"/>
      <c r="B1212" s="100" t="s">
        <v>84</v>
      </c>
      <c r="C1212" s="100"/>
      <c r="D1212" s="101" t="s">
        <v>20</v>
      </c>
      <c r="E1212" s="101" t="s">
        <v>20</v>
      </c>
      <c r="F1212" s="101" t="s">
        <v>320</v>
      </c>
      <c r="G1212" s="101" t="s">
        <v>82</v>
      </c>
      <c r="H1212" s="155">
        <f>I1212+J1212+K1212+L1212</f>
        <v>0</v>
      </c>
      <c r="I1212" s="156">
        <v>0</v>
      </c>
      <c r="J1212" s="156">
        <v>0</v>
      </c>
      <c r="K1212" s="156">
        <v>0</v>
      </c>
      <c r="L1212" s="156">
        <v>0</v>
      </c>
    </row>
    <row r="1213" spans="1:12" s="137" customFormat="1" ht="140.25">
      <c r="A1213" s="134"/>
      <c r="B1213" s="64" t="s">
        <v>512</v>
      </c>
      <c r="C1213" s="100"/>
      <c r="D1213" s="101" t="s">
        <v>20</v>
      </c>
      <c r="E1213" s="101" t="s">
        <v>20</v>
      </c>
      <c r="F1213" s="101" t="s">
        <v>321</v>
      </c>
      <c r="G1213" s="101"/>
      <c r="H1213" s="155">
        <f>I1213+J1213+K1213+L1213</f>
        <v>210</v>
      </c>
      <c r="I1213" s="156">
        <f t="shared" ref="I1213:L1214" si="282">I1214</f>
        <v>210</v>
      </c>
      <c r="J1213" s="156">
        <f t="shared" si="282"/>
        <v>0</v>
      </c>
      <c r="K1213" s="156">
        <f t="shared" si="282"/>
        <v>0</v>
      </c>
      <c r="L1213" s="156">
        <f t="shared" si="282"/>
        <v>0</v>
      </c>
    </row>
    <row r="1214" spans="1:12" s="137" customFormat="1" ht="51">
      <c r="A1214" s="134"/>
      <c r="B1214" s="100" t="s">
        <v>88</v>
      </c>
      <c r="C1214" s="100"/>
      <c r="D1214" s="101" t="s">
        <v>20</v>
      </c>
      <c r="E1214" s="101" t="s">
        <v>20</v>
      </c>
      <c r="F1214" s="101" t="s">
        <v>321</v>
      </c>
      <c r="G1214" s="101" t="s">
        <v>49</v>
      </c>
      <c r="H1214" s="155">
        <f>SUM(I1214:L1214)</f>
        <v>210</v>
      </c>
      <c r="I1214" s="156">
        <f t="shared" si="282"/>
        <v>210</v>
      </c>
      <c r="J1214" s="156">
        <f t="shared" si="282"/>
        <v>0</v>
      </c>
      <c r="K1214" s="156">
        <f t="shared" si="282"/>
        <v>0</v>
      </c>
      <c r="L1214" s="156">
        <f t="shared" si="282"/>
        <v>0</v>
      </c>
    </row>
    <row r="1215" spans="1:12" s="137" customFormat="1">
      <c r="A1215" s="134"/>
      <c r="B1215" s="100" t="s">
        <v>51</v>
      </c>
      <c r="C1215" s="100"/>
      <c r="D1215" s="101" t="s">
        <v>20</v>
      </c>
      <c r="E1215" s="101" t="s">
        <v>20</v>
      </c>
      <c r="F1215" s="101" t="s">
        <v>321</v>
      </c>
      <c r="G1215" s="101" t="s">
        <v>50</v>
      </c>
      <c r="H1215" s="155">
        <f>I1215+J1215+K1215+L1215</f>
        <v>210</v>
      </c>
      <c r="I1215" s="156">
        <f>I1216+I1217</f>
        <v>210</v>
      </c>
      <c r="J1215" s="156">
        <f>J1216+J1217</f>
        <v>0</v>
      </c>
      <c r="K1215" s="156">
        <f>K1216+K1217</f>
        <v>0</v>
      </c>
      <c r="L1215" s="156">
        <f>L1216+L1217</f>
        <v>0</v>
      </c>
    </row>
    <row r="1216" spans="1:12" s="137" customFormat="1" ht="30" customHeight="1">
      <c r="A1216" s="134"/>
      <c r="B1216" s="100" t="s">
        <v>52</v>
      </c>
      <c r="C1216" s="100"/>
      <c r="D1216" s="101" t="s">
        <v>20</v>
      </c>
      <c r="E1216" s="101" t="s">
        <v>20</v>
      </c>
      <c r="F1216" s="101" t="s">
        <v>321</v>
      </c>
      <c r="G1216" s="101" t="s">
        <v>53</v>
      </c>
      <c r="H1216" s="155">
        <f>SUM(I1216:L1216)</f>
        <v>210</v>
      </c>
      <c r="I1216" s="156">
        <v>210</v>
      </c>
      <c r="J1216" s="156">
        <v>0</v>
      </c>
      <c r="K1216" s="156">
        <v>0</v>
      </c>
      <c r="L1216" s="156">
        <v>0</v>
      </c>
    </row>
    <row r="1217" spans="1:12" s="137" customFormat="1" ht="25.5">
      <c r="A1217" s="134"/>
      <c r="B1217" s="100" t="s">
        <v>54</v>
      </c>
      <c r="C1217" s="100"/>
      <c r="D1217" s="101" t="s">
        <v>20</v>
      </c>
      <c r="E1217" s="101" t="s">
        <v>20</v>
      </c>
      <c r="F1217" s="101" t="s">
        <v>321</v>
      </c>
      <c r="G1217" s="101" t="s">
        <v>48</v>
      </c>
      <c r="H1217" s="155">
        <f>I1217+J1217+K1217+L1217</f>
        <v>0</v>
      </c>
      <c r="I1217" s="156"/>
      <c r="J1217" s="156">
        <v>0</v>
      </c>
      <c r="K1217" s="156">
        <v>0</v>
      </c>
      <c r="L1217" s="156">
        <v>0</v>
      </c>
    </row>
    <row r="1218" spans="1:12" s="137" customFormat="1" ht="49.5" hidden="1" customHeight="1">
      <c r="A1218" s="134"/>
      <c r="B1218" s="64" t="s">
        <v>495</v>
      </c>
      <c r="C1218" s="100"/>
      <c r="D1218" s="101" t="s">
        <v>20</v>
      </c>
      <c r="E1218" s="101" t="s">
        <v>20</v>
      </c>
      <c r="F1218" s="101" t="s">
        <v>322</v>
      </c>
      <c r="G1218" s="101"/>
      <c r="H1218" s="155">
        <f>I1218+J1218+K1218+L1218</f>
        <v>0</v>
      </c>
      <c r="I1218" s="156">
        <f t="shared" ref="I1218:L1219" si="283">I1219</f>
        <v>0</v>
      </c>
      <c r="J1218" s="156">
        <f t="shared" si="283"/>
        <v>0</v>
      </c>
      <c r="K1218" s="156">
        <f t="shared" si="283"/>
        <v>0</v>
      </c>
      <c r="L1218" s="156">
        <f t="shared" si="283"/>
        <v>0</v>
      </c>
    </row>
    <row r="1219" spans="1:12" s="137" customFormat="1" ht="51" hidden="1">
      <c r="A1219" s="134"/>
      <c r="B1219" s="100" t="s">
        <v>88</v>
      </c>
      <c r="C1219" s="100"/>
      <c r="D1219" s="101" t="s">
        <v>20</v>
      </c>
      <c r="E1219" s="101" t="s">
        <v>20</v>
      </c>
      <c r="F1219" s="101" t="s">
        <v>322</v>
      </c>
      <c r="G1219" s="101" t="s">
        <v>49</v>
      </c>
      <c r="H1219" s="155">
        <f>I1219+J1219+K1219+L1219</f>
        <v>0</v>
      </c>
      <c r="I1219" s="156">
        <f>I1220</f>
        <v>0</v>
      </c>
      <c r="J1219" s="156">
        <f>J1220</f>
        <v>0</v>
      </c>
      <c r="K1219" s="156">
        <f t="shared" si="283"/>
        <v>0</v>
      </c>
      <c r="L1219" s="156">
        <f t="shared" si="283"/>
        <v>0</v>
      </c>
    </row>
    <row r="1220" spans="1:12" s="137" customFormat="1" ht="30" hidden="1" customHeight="1">
      <c r="A1220" s="134"/>
      <c r="B1220" s="100" t="s">
        <v>66</v>
      </c>
      <c r="C1220" s="100"/>
      <c r="D1220" s="101" t="s">
        <v>20</v>
      </c>
      <c r="E1220" s="101" t="s">
        <v>20</v>
      </c>
      <c r="F1220" s="101" t="s">
        <v>322</v>
      </c>
      <c r="G1220" s="101" t="s">
        <v>64</v>
      </c>
      <c r="H1220" s="155">
        <f>I1220+J1220+K1220+L1220</f>
        <v>0</v>
      </c>
      <c r="I1220" s="156">
        <f>I1221+I1222</f>
        <v>0</v>
      </c>
      <c r="J1220" s="156">
        <f>J1221+J1222</f>
        <v>0</v>
      </c>
      <c r="K1220" s="156">
        <f>K1221+K1222</f>
        <v>0</v>
      </c>
      <c r="L1220" s="156">
        <f>L1221+L1222</f>
        <v>0</v>
      </c>
    </row>
    <row r="1221" spans="1:12" s="137" customFormat="1" ht="76.5" hidden="1">
      <c r="A1221" s="134"/>
      <c r="B1221" s="100" t="s">
        <v>83</v>
      </c>
      <c r="C1221" s="100"/>
      <c r="D1221" s="101" t="s">
        <v>20</v>
      </c>
      <c r="E1221" s="101" t="s">
        <v>20</v>
      </c>
      <c r="F1221" s="101" t="s">
        <v>322</v>
      </c>
      <c r="G1221" s="101" t="s">
        <v>65</v>
      </c>
      <c r="H1221" s="155">
        <f>SUM(I1221:L1221)</f>
        <v>0</v>
      </c>
      <c r="I1221" s="156">
        <v>0</v>
      </c>
      <c r="J1221" s="156"/>
      <c r="K1221" s="156">
        <v>0</v>
      </c>
      <c r="L1221" s="156">
        <v>0</v>
      </c>
    </row>
    <row r="1222" spans="1:12" s="137" customFormat="1" ht="25.5" hidden="1">
      <c r="A1222" s="134"/>
      <c r="B1222" s="100" t="s">
        <v>84</v>
      </c>
      <c r="C1222" s="100"/>
      <c r="D1222" s="101" t="s">
        <v>20</v>
      </c>
      <c r="E1222" s="101" t="s">
        <v>20</v>
      </c>
      <c r="F1222" s="101" t="s">
        <v>322</v>
      </c>
      <c r="G1222" s="101" t="s">
        <v>82</v>
      </c>
      <c r="H1222" s="155">
        <f>I1222+J1222+K1222+L1222</f>
        <v>0</v>
      </c>
      <c r="I1222" s="156">
        <v>0</v>
      </c>
      <c r="J1222" s="156"/>
      <c r="K1222" s="156">
        <v>0</v>
      </c>
      <c r="L1222" s="156">
        <v>0</v>
      </c>
    </row>
    <row r="1223" spans="1:12" s="137" customFormat="1" ht="25.5">
      <c r="A1223" s="134"/>
      <c r="B1223" s="100" t="s">
        <v>539</v>
      </c>
      <c r="C1223" s="100"/>
      <c r="D1223" s="101" t="s">
        <v>20</v>
      </c>
      <c r="E1223" s="101" t="s">
        <v>20</v>
      </c>
      <c r="F1223" s="101" t="s">
        <v>542</v>
      </c>
      <c r="G1223" s="101"/>
      <c r="H1223" s="155">
        <f>SUM(I1223:L1223)</f>
        <v>-85</v>
      </c>
      <c r="I1223" s="156">
        <f>I1224</f>
        <v>-85</v>
      </c>
      <c r="J1223" s="156">
        <f t="shared" ref="J1223:L1224" si="284">J1224</f>
        <v>0</v>
      </c>
      <c r="K1223" s="156">
        <f t="shared" si="284"/>
        <v>0</v>
      </c>
      <c r="L1223" s="156">
        <f t="shared" si="284"/>
        <v>0</v>
      </c>
    </row>
    <row r="1224" spans="1:12" s="137" customFormat="1" ht="51">
      <c r="A1224" s="134"/>
      <c r="B1224" s="100" t="s">
        <v>88</v>
      </c>
      <c r="C1224" s="100"/>
      <c r="D1224" s="101" t="s">
        <v>20</v>
      </c>
      <c r="E1224" s="101" t="s">
        <v>20</v>
      </c>
      <c r="F1224" s="101" t="s">
        <v>542</v>
      </c>
      <c r="G1224" s="101" t="s">
        <v>49</v>
      </c>
      <c r="H1224" s="155">
        <f t="shared" ref="H1224:H1230" si="285">I1224+J1224+K1224+L1224</f>
        <v>-85</v>
      </c>
      <c r="I1224" s="156">
        <f>I1225+I1228</f>
        <v>-85</v>
      </c>
      <c r="J1224" s="156">
        <f>J1225</f>
        <v>0</v>
      </c>
      <c r="K1224" s="156">
        <f t="shared" si="284"/>
        <v>0</v>
      </c>
      <c r="L1224" s="156">
        <f t="shared" si="284"/>
        <v>0</v>
      </c>
    </row>
    <row r="1225" spans="1:12" s="137" customFormat="1">
      <c r="A1225" s="134"/>
      <c r="B1225" s="100" t="s">
        <v>51</v>
      </c>
      <c r="C1225" s="100"/>
      <c r="D1225" s="101" t="s">
        <v>20</v>
      </c>
      <c r="E1225" s="101" t="s">
        <v>20</v>
      </c>
      <c r="F1225" s="101" t="s">
        <v>542</v>
      </c>
      <c r="G1225" s="101" t="s">
        <v>50</v>
      </c>
      <c r="H1225" s="155">
        <f t="shared" si="285"/>
        <v>-85</v>
      </c>
      <c r="I1225" s="156">
        <f>I1226+I1227</f>
        <v>-85</v>
      </c>
      <c r="J1225" s="156">
        <f>J1226+J1227</f>
        <v>0</v>
      </c>
      <c r="K1225" s="156">
        <f>K1226+K1227</f>
        <v>0</v>
      </c>
      <c r="L1225" s="156">
        <f>L1226+L1227</f>
        <v>0</v>
      </c>
    </row>
    <row r="1226" spans="1:12" s="137" customFormat="1" ht="76.5">
      <c r="A1226" s="134"/>
      <c r="B1226" s="100" t="s">
        <v>52</v>
      </c>
      <c r="C1226" s="100"/>
      <c r="D1226" s="101" t="s">
        <v>20</v>
      </c>
      <c r="E1226" s="101" t="s">
        <v>20</v>
      </c>
      <c r="F1226" s="101" t="s">
        <v>542</v>
      </c>
      <c r="G1226" s="101" t="s">
        <v>53</v>
      </c>
      <c r="H1226" s="155">
        <f>SUM(I1226:L1226)</f>
        <v>-85</v>
      </c>
      <c r="I1226" s="156">
        <f>190-45-230</f>
        <v>-85</v>
      </c>
      <c r="J1226" s="156">
        <v>0</v>
      </c>
      <c r="K1226" s="156">
        <v>0</v>
      </c>
      <c r="L1226" s="156">
        <v>0</v>
      </c>
    </row>
    <row r="1227" spans="1:12" s="137" customFormat="1" ht="25.5" hidden="1">
      <c r="A1227" s="134"/>
      <c r="B1227" s="100" t="s">
        <v>54</v>
      </c>
      <c r="C1227" s="100"/>
      <c r="D1227" s="101" t="s">
        <v>20</v>
      </c>
      <c r="E1227" s="101" t="s">
        <v>20</v>
      </c>
      <c r="F1227" s="101" t="s">
        <v>542</v>
      </c>
      <c r="G1227" s="101" t="s">
        <v>48</v>
      </c>
      <c r="H1227" s="155">
        <f t="shared" si="285"/>
        <v>0</v>
      </c>
      <c r="I1227" s="156"/>
      <c r="J1227" s="156">
        <v>0</v>
      </c>
      <c r="K1227" s="156">
        <v>0</v>
      </c>
      <c r="L1227" s="156">
        <v>0</v>
      </c>
    </row>
    <row r="1228" spans="1:12" s="219" customFormat="1" hidden="1">
      <c r="A1228" s="134"/>
      <c r="B1228" s="100" t="s">
        <v>66</v>
      </c>
      <c r="C1228" s="100"/>
      <c r="D1228" s="101" t="s">
        <v>20</v>
      </c>
      <c r="E1228" s="101" t="s">
        <v>20</v>
      </c>
      <c r="F1228" s="101" t="s">
        <v>542</v>
      </c>
      <c r="G1228" s="101" t="s">
        <v>64</v>
      </c>
      <c r="H1228" s="155">
        <f t="shared" si="285"/>
        <v>0</v>
      </c>
      <c r="I1228" s="156">
        <f>I1229+I1230</f>
        <v>0</v>
      </c>
      <c r="J1228" s="156">
        <f>J1229+J1230</f>
        <v>0</v>
      </c>
      <c r="K1228" s="156">
        <f>K1229+K1230</f>
        <v>0</v>
      </c>
      <c r="L1228" s="156">
        <f>L1229+L1230</f>
        <v>0</v>
      </c>
    </row>
    <row r="1229" spans="1:12" s="219" customFormat="1" ht="76.5" hidden="1">
      <c r="A1229" s="134"/>
      <c r="B1229" s="100" t="s">
        <v>83</v>
      </c>
      <c r="C1229" s="100"/>
      <c r="D1229" s="101" t="s">
        <v>20</v>
      </c>
      <c r="E1229" s="101" t="s">
        <v>20</v>
      </c>
      <c r="F1229" s="101" t="s">
        <v>542</v>
      </c>
      <c r="G1229" s="101" t="s">
        <v>65</v>
      </c>
      <c r="H1229" s="155">
        <f>SUM(I1229:L1229)</f>
        <v>0</v>
      </c>
      <c r="I1229" s="156"/>
      <c r="J1229" s="156">
        <v>0</v>
      </c>
      <c r="K1229" s="156">
        <v>0</v>
      </c>
      <c r="L1229" s="156">
        <v>0</v>
      </c>
    </row>
    <row r="1230" spans="1:12" s="133" customFormat="1" ht="25.5" hidden="1">
      <c r="A1230" s="134"/>
      <c r="B1230" s="100" t="s">
        <v>84</v>
      </c>
      <c r="C1230" s="100"/>
      <c r="D1230" s="101" t="s">
        <v>20</v>
      </c>
      <c r="E1230" s="101" t="s">
        <v>20</v>
      </c>
      <c r="F1230" s="101" t="s">
        <v>542</v>
      </c>
      <c r="G1230" s="101" t="s">
        <v>82</v>
      </c>
      <c r="H1230" s="155">
        <f t="shared" si="285"/>
        <v>0</v>
      </c>
      <c r="I1230" s="156"/>
      <c r="J1230" s="156">
        <v>0</v>
      </c>
      <c r="K1230" s="156">
        <v>0</v>
      </c>
      <c r="L1230" s="156">
        <v>0</v>
      </c>
    </row>
    <row r="1231" spans="1:12" s="137" customFormat="1" ht="38.25" hidden="1">
      <c r="A1231" s="187"/>
      <c r="B1231" s="100" t="s">
        <v>215</v>
      </c>
      <c r="C1231" s="188"/>
      <c r="D1231" s="123" t="s">
        <v>20</v>
      </c>
      <c r="E1231" s="123" t="s">
        <v>20</v>
      </c>
      <c r="F1231" s="123" t="s">
        <v>216</v>
      </c>
      <c r="G1231" s="124"/>
      <c r="H1231" s="155">
        <f t="shared" ref="H1231:H1238" si="286">I1231+J1231+K1231+L1231</f>
        <v>0</v>
      </c>
      <c r="I1231" s="156">
        <f>I1232</f>
        <v>0</v>
      </c>
      <c r="J1231" s="156">
        <f t="shared" ref="J1231:L1234" si="287">J1232</f>
        <v>0</v>
      </c>
      <c r="K1231" s="156">
        <f t="shared" si="287"/>
        <v>0</v>
      </c>
      <c r="L1231" s="156">
        <f t="shared" si="287"/>
        <v>0</v>
      </c>
    </row>
    <row r="1232" spans="1:12" s="189" customFormat="1" ht="30" hidden="1" customHeight="1">
      <c r="A1232" s="134"/>
      <c r="B1232" s="100" t="s">
        <v>539</v>
      </c>
      <c r="C1232" s="262"/>
      <c r="D1232" s="101" t="s">
        <v>20</v>
      </c>
      <c r="E1232" s="101" t="s">
        <v>20</v>
      </c>
      <c r="F1232" s="123" t="s">
        <v>218</v>
      </c>
      <c r="G1232" s="101"/>
      <c r="H1232" s="155">
        <f t="shared" si="286"/>
        <v>0</v>
      </c>
      <c r="I1232" s="156">
        <f>I1233</f>
        <v>0</v>
      </c>
      <c r="J1232" s="156">
        <f t="shared" si="287"/>
        <v>0</v>
      </c>
      <c r="K1232" s="156">
        <f t="shared" si="287"/>
        <v>0</v>
      </c>
      <c r="L1232" s="156">
        <f t="shared" si="287"/>
        <v>0</v>
      </c>
    </row>
    <row r="1233" spans="1:12" s="210" customFormat="1" ht="51" hidden="1">
      <c r="A1233" s="134"/>
      <c r="B1233" s="100" t="s">
        <v>81</v>
      </c>
      <c r="C1233" s="262"/>
      <c r="D1233" s="101" t="s">
        <v>20</v>
      </c>
      <c r="E1233" s="101" t="s">
        <v>20</v>
      </c>
      <c r="F1233" s="123" t="s">
        <v>218</v>
      </c>
      <c r="G1233" s="101" t="s">
        <v>49</v>
      </c>
      <c r="H1233" s="155">
        <f t="shared" si="286"/>
        <v>0</v>
      </c>
      <c r="I1233" s="156">
        <f>I1234</f>
        <v>0</v>
      </c>
      <c r="J1233" s="156">
        <f t="shared" si="287"/>
        <v>0</v>
      </c>
      <c r="K1233" s="156">
        <f t="shared" si="287"/>
        <v>0</v>
      </c>
      <c r="L1233" s="156">
        <f t="shared" si="287"/>
        <v>0</v>
      </c>
    </row>
    <row r="1234" spans="1:12" s="210" customFormat="1" hidden="1">
      <c r="A1234" s="134"/>
      <c r="B1234" s="100" t="s">
        <v>51</v>
      </c>
      <c r="C1234" s="262"/>
      <c r="D1234" s="101" t="s">
        <v>20</v>
      </c>
      <c r="E1234" s="101" t="s">
        <v>20</v>
      </c>
      <c r="F1234" s="123" t="s">
        <v>218</v>
      </c>
      <c r="G1234" s="101" t="s">
        <v>50</v>
      </c>
      <c r="H1234" s="155">
        <f t="shared" si="286"/>
        <v>0</v>
      </c>
      <c r="I1234" s="156">
        <f>I1235</f>
        <v>0</v>
      </c>
      <c r="J1234" s="156">
        <f t="shared" si="287"/>
        <v>0</v>
      </c>
      <c r="K1234" s="156">
        <f t="shared" si="287"/>
        <v>0</v>
      </c>
      <c r="L1234" s="156">
        <f t="shared" si="287"/>
        <v>0</v>
      </c>
    </row>
    <row r="1235" spans="1:12" s="210" customFormat="1" ht="25.5" hidden="1">
      <c r="A1235" s="134"/>
      <c r="B1235" s="100" t="s">
        <v>54</v>
      </c>
      <c r="C1235" s="262"/>
      <c r="D1235" s="101" t="s">
        <v>20</v>
      </c>
      <c r="E1235" s="101" t="s">
        <v>20</v>
      </c>
      <c r="F1235" s="123" t="s">
        <v>218</v>
      </c>
      <c r="G1235" s="101" t="s">
        <v>48</v>
      </c>
      <c r="H1235" s="155">
        <f t="shared" si="286"/>
        <v>0</v>
      </c>
      <c r="I1235" s="156">
        <v>0</v>
      </c>
      <c r="J1235" s="311">
        <v>0</v>
      </c>
      <c r="K1235" s="311">
        <v>0</v>
      </c>
      <c r="L1235" s="311">
        <v>0</v>
      </c>
    </row>
    <row r="1236" spans="1:12" s="136" customFormat="1" ht="41.25" customHeight="1">
      <c r="A1236" s="187"/>
      <c r="B1236" s="188" t="s">
        <v>162</v>
      </c>
      <c r="C1236" s="188"/>
      <c r="D1236" s="124" t="s">
        <v>20</v>
      </c>
      <c r="E1236" s="124" t="s">
        <v>21</v>
      </c>
      <c r="F1236" s="124"/>
      <c r="G1236" s="124"/>
      <c r="H1236" s="155">
        <f t="shared" si="286"/>
        <v>12</v>
      </c>
      <c r="I1236" s="155">
        <f>I1237</f>
        <v>0</v>
      </c>
      <c r="J1236" s="155">
        <f>J1237</f>
        <v>0</v>
      </c>
      <c r="K1236" s="155">
        <f>K1237</f>
        <v>0</v>
      </c>
      <c r="L1236" s="155">
        <f>L1237</f>
        <v>12</v>
      </c>
    </row>
    <row r="1237" spans="1:12" s="136" customFormat="1" ht="44.25" customHeight="1">
      <c r="A1237" s="134"/>
      <c r="B1237" s="100" t="s">
        <v>161</v>
      </c>
      <c r="C1237" s="100"/>
      <c r="D1237" s="101" t="s">
        <v>20</v>
      </c>
      <c r="E1237" s="101" t="s">
        <v>21</v>
      </c>
      <c r="F1237" s="101" t="s">
        <v>301</v>
      </c>
      <c r="G1237" s="124"/>
      <c r="H1237" s="155">
        <f t="shared" si="286"/>
        <v>12</v>
      </c>
      <c r="I1237" s="156">
        <f>I1238+I1266+I1273</f>
        <v>0</v>
      </c>
      <c r="J1237" s="156">
        <f>J1238+J1266+J1273</f>
        <v>0</v>
      </c>
      <c r="K1237" s="156">
        <f>K1238+K1266+K1273</f>
        <v>0</v>
      </c>
      <c r="L1237" s="156">
        <f>L1238+L1266+L1273</f>
        <v>12</v>
      </c>
    </row>
    <row r="1238" spans="1:12" s="136" customFormat="1" ht="44.25" hidden="1" customHeight="1">
      <c r="A1238" s="134"/>
      <c r="B1238" s="100" t="s">
        <v>302</v>
      </c>
      <c r="C1238" s="100"/>
      <c r="D1238" s="101" t="s">
        <v>20</v>
      </c>
      <c r="E1238" s="101" t="s">
        <v>21</v>
      </c>
      <c r="F1238" s="101" t="s">
        <v>303</v>
      </c>
      <c r="G1238" s="124"/>
      <c r="H1238" s="155">
        <f t="shared" si="286"/>
        <v>0</v>
      </c>
      <c r="I1238" s="156">
        <f>I1239</f>
        <v>0</v>
      </c>
      <c r="J1238" s="156">
        <f>J1239</f>
        <v>0</v>
      </c>
      <c r="K1238" s="156">
        <f>K1239</f>
        <v>0</v>
      </c>
      <c r="L1238" s="156">
        <f>L1239</f>
        <v>0</v>
      </c>
    </row>
    <row r="1239" spans="1:12" s="137" customFormat="1" ht="38.25" hidden="1">
      <c r="A1239" s="134"/>
      <c r="B1239" s="100" t="s">
        <v>324</v>
      </c>
      <c r="C1239" s="100"/>
      <c r="D1239" s="101" t="s">
        <v>20</v>
      </c>
      <c r="E1239" s="101" t="s">
        <v>21</v>
      </c>
      <c r="F1239" s="101" t="s">
        <v>325</v>
      </c>
      <c r="G1239" s="124"/>
      <c r="H1239" s="155">
        <f>SUM(I1239:L1239)</f>
        <v>0</v>
      </c>
      <c r="I1239" s="156">
        <f>I1240+I1244+I1258</f>
        <v>0</v>
      </c>
      <c r="J1239" s="156">
        <f>J1240+J1244+J1258</f>
        <v>0</v>
      </c>
      <c r="K1239" s="156">
        <f>K1240+K1244+K1258</f>
        <v>0</v>
      </c>
      <c r="L1239" s="156">
        <f>L1240+L1244+L1258</f>
        <v>0</v>
      </c>
    </row>
    <row r="1240" spans="1:12" s="137" customFormat="1" ht="38.25" hidden="1">
      <c r="A1240" s="134"/>
      <c r="B1240" s="100" t="s">
        <v>200</v>
      </c>
      <c r="C1240" s="100"/>
      <c r="D1240" s="101" t="s">
        <v>20</v>
      </c>
      <c r="E1240" s="101" t="s">
        <v>21</v>
      </c>
      <c r="F1240" s="101" t="s">
        <v>326</v>
      </c>
      <c r="G1240" s="101"/>
      <c r="H1240" s="155">
        <f>SUM(I1240:L1240)</f>
        <v>0</v>
      </c>
      <c r="I1240" s="156">
        <f>I1241</f>
        <v>0</v>
      </c>
      <c r="J1240" s="156">
        <f>J1241</f>
        <v>0</v>
      </c>
      <c r="K1240" s="156">
        <f>K1241</f>
        <v>0</v>
      </c>
      <c r="L1240" s="156">
        <f>L1241</f>
        <v>0</v>
      </c>
    </row>
    <row r="1241" spans="1:12" s="137" customFormat="1" ht="51" hidden="1">
      <c r="A1241" s="134"/>
      <c r="B1241" s="100" t="s">
        <v>88</v>
      </c>
      <c r="C1241" s="100"/>
      <c r="D1241" s="101" t="s">
        <v>20</v>
      </c>
      <c r="E1241" s="101" t="s">
        <v>21</v>
      </c>
      <c r="F1241" s="101" t="s">
        <v>326</v>
      </c>
      <c r="G1241" s="101" t="s">
        <v>49</v>
      </c>
      <c r="H1241" s="155">
        <f t="shared" ref="H1241:H1255" si="288">I1241+J1241+K1241+L1241</f>
        <v>0</v>
      </c>
      <c r="I1241" s="156">
        <f t="shared" ref="I1241:L1242" si="289">I1242</f>
        <v>0</v>
      </c>
      <c r="J1241" s="156">
        <f t="shared" si="289"/>
        <v>0</v>
      </c>
      <c r="K1241" s="156">
        <f t="shared" si="289"/>
        <v>0</v>
      </c>
      <c r="L1241" s="156">
        <f t="shared" si="289"/>
        <v>0</v>
      </c>
    </row>
    <row r="1242" spans="1:12" s="137" customFormat="1" hidden="1">
      <c r="A1242" s="134"/>
      <c r="B1242" s="100" t="s">
        <v>66</v>
      </c>
      <c r="C1242" s="100"/>
      <c r="D1242" s="101" t="s">
        <v>20</v>
      </c>
      <c r="E1242" s="101" t="s">
        <v>21</v>
      </c>
      <c r="F1242" s="101" t="s">
        <v>326</v>
      </c>
      <c r="G1242" s="101" t="s">
        <v>64</v>
      </c>
      <c r="H1242" s="155">
        <f t="shared" si="288"/>
        <v>0</v>
      </c>
      <c r="I1242" s="156">
        <f t="shared" si="289"/>
        <v>0</v>
      </c>
      <c r="J1242" s="156">
        <f t="shared" si="289"/>
        <v>0</v>
      </c>
      <c r="K1242" s="156">
        <f t="shared" si="289"/>
        <v>0</v>
      </c>
      <c r="L1242" s="156">
        <f t="shared" si="289"/>
        <v>0</v>
      </c>
    </row>
    <row r="1243" spans="1:12" s="137" customFormat="1" ht="76.5" hidden="1">
      <c r="A1243" s="134"/>
      <c r="B1243" s="100" t="s">
        <v>83</v>
      </c>
      <c r="C1243" s="100"/>
      <c r="D1243" s="101" t="s">
        <v>20</v>
      </c>
      <c r="E1243" s="101" t="s">
        <v>21</v>
      </c>
      <c r="F1243" s="101" t="s">
        <v>326</v>
      </c>
      <c r="G1243" s="101" t="s">
        <v>65</v>
      </c>
      <c r="H1243" s="155">
        <f t="shared" si="288"/>
        <v>0</v>
      </c>
      <c r="I1243" s="156">
        <v>0</v>
      </c>
      <c r="J1243" s="156">
        <v>0</v>
      </c>
      <c r="K1243" s="156">
        <v>0</v>
      </c>
      <c r="L1243" s="156">
        <v>0</v>
      </c>
    </row>
    <row r="1244" spans="1:12" s="137" customFormat="1" ht="25.5">
      <c r="A1244" s="134"/>
      <c r="B1244" s="100" t="s">
        <v>124</v>
      </c>
      <c r="C1244" s="100"/>
      <c r="D1244" s="101" t="s">
        <v>20</v>
      </c>
      <c r="E1244" s="101" t="s">
        <v>21</v>
      </c>
      <c r="F1244" s="101" t="s">
        <v>329</v>
      </c>
      <c r="G1244" s="101"/>
      <c r="H1244" s="155">
        <f t="shared" si="288"/>
        <v>0</v>
      </c>
      <c r="I1244" s="156">
        <f>I1245+I1250+I1254</f>
        <v>0</v>
      </c>
      <c r="J1244" s="156">
        <f t="shared" ref="J1244:L1245" si="290">J1245</f>
        <v>0</v>
      </c>
      <c r="K1244" s="156">
        <f t="shared" si="290"/>
        <v>0</v>
      </c>
      <c r="L1244" s="156">
        <f t="shared" si="290"/>
        <v>0</v>
      </c>
    </row>
    <row r="1245" spans="1:12" s="137" customFormat="1" ht="89.25">
      <c r="A1245" s="134"/>
      <c r="B1245" s="100" t="s">
        <v>55</v>
      </c>
      <c r="C1245" s="100"/>
      <c r="D1245" s="101" t="s">
        <v>20</v>
      </c>
      <c r="E1245" s="101" t="s">
        <v>21</v>
      </c>
      <c r="F1245" s="101" t="s">
        <v>329</v>
      </c>
      <c r="G1245" s="101" t="s">
        <v>56</v>
      </c>
      <c r="H1245" s="155">
        <f t="shared" si="288"/>
        <v>0</v>
      </c>
      <c r="I1245" s="156">
        <f>I1246</f>
        <v>0</v>
      </c>
      <c r="J1245" s="156">
        <f t="shared" si="290"/>
        <v>0</v>
      </c>
      <c r="K1245" s="156">
        <f t="shared" si="290"/>
        <v>0</v>
      </c>
      <c r="L1245" s="156">
        <f t="shared" si="290"/>
        <v>0</v>
      </c>
    </row>
    <row r="1246" spans="1:12" s="137" customFormat="1" ht="38.25">
      <c r="A1246" s="134"/>
      <c r="B1246" s="100" t="s">
        <v>104</v>
      </c>
      <c r="C1246" s="100"/>
      <c r="D1246" s="101" t="s">
        <v>20</v>
      </c>
      <c r="E1246" s="101" t="s">
        <v>21</v>
      </c>
      <c r="F1246" s="101" t="s">
        <v>329</v>
      </c>
      <c r="G1246" s="101" t="s">
        <v>105</v>
      </c>
      <c r="H1246" s="155">
        <f t="shared" si="288"/>
        <v>0</v>
      </c>
      <c r="I1246" s="156">
        <f>I1247+I1248+I1249</f>
        <v>0</v>
      </c>
      <c r="J1246" s="156">
        <f>J1247+J1248</f>
        <v>0</v>
      </c>
      <c r="K1246" s="156">
        <f>K1247+K1248</f>
        <v>0</v>
      </c>
      <c r="L1246" s="156">
        <f>L1247+L1248</f>
        <v>0</v>
      </c>
    </row>
    <row r="1247" spans="1:12" s="137" customFormat="1" ht="25.5">
      <c r="A1247" s="134"/>
      <c r="B1247" s="100" t="s">
        <v>214</v>
      </c>
      <c r="C1247" s="100"/>
      <c r="D1247" s="101" t="s">
        <v>20</v>
      </c>
      <c r="E1247" s="101" t="s">
        <v>21</v>
      </c>
      <c r="F1247" s="101" t="s">
        <v>329</v>
      </c>
      <c r="G1247" s="101" t="s">
        <v>107</v>
      </c>
      <c r="H1247" s="155">
        <f t="shared" si="288"/>
        <v>-4766</v>
      </c>
      <c r="I1247" s="156">
        <f>-4766</f>
        <v>-4766</v>
      </c>
      <c r="J1247" s="156">
        <v>0</v>
      </c>
      <c r="K1247" s="156">
        <v>0</v>
      </c>
      <c r="L1247" s="156">
        <v>0</v>
      </c>
    </row>
    <row r="1248" spans="1:12" s="137" customFormat="1" ht="51" hidden="1">
      <c r="A1248" s="134"/>
      <c r="B1248" s="100" t="s">
        <v>108</v>
      </c>
      <c r="C1248" s="100"/>
      <c r="D1248" s="101" t="s">
        <v>20</v>
      </c>
      <c r="E1248" s="101" t="s">
        <v>21</v>
      </c>
      <c r="F1248" s="101" t="s">
        <v>329</v>
      </c>
      <c r="G1248" s="101" t="s">
        <v>109</v>
      </c>
      <c r="H1248" s="155">
        <f t="shared" si="288"/>
        <v>0</v>
      </c>
      <c r="I1248" s="156">
        <v>0</v>
      </c>
      <c r="J1248" s="156">
        <v>0</v>
      </c>
      <c r="K1248" s="156">
        <v>0</v>
      </c>
      <c r="L1248" s="156">
        <v>0</v>
      </c>
    </row>
    <row r="1249" spans="1:12" s="137" customFormat="1" ht="89.25">
      <c r="A1249" s="134"/>
      <c r="B1249" s="325" t="s">
        <v>666</v>
      </c>
      <c r="C1249" s="100"/>
      <c r="D1249" s="101" t="s">
        <v>20</v>
      </c>
      <c r="E1249" s="101" t="s">
        <v>21</v>
      </c>
      <c r="F1249" s="101" t="s">
        <v>329</v>
      </c>
      <c r="G1249" s="101" t="s">
        <v>652</v>
      </c>
      <c r="H1249" s="155">
        <f t="shared" si="288"/>
        <v>4766</v>
      </c>
      <c r="I1249" s="156">
        <v>4766</v>
      </c>
      <c r="J1249" s="311">
        <v>0</v>
      </c>
      <c r="K1249" s="311">
        <v>0</v>
      </c>
      <c r="L1249" s="311">
        <v>0</v>
      </c>
    </row>
    <row r="1250" spans="1:12" s="137" customFormat="1" ht="38.25" hidden="1">
      <c r="A1250" s="134"/>
      <c r="B1250" s="100" t="s">
        <v>86</v>
      </c>
      <c r="C1250" s="100"/>
      <c r="D1250" s="101" t="s">
        <v>20</v>
      </c>
      <c r="E1250" s="101" t="s">
        <v>21</v>
      </c>
      <c r="F1250" s="101" t="s">
        <v>329</v>
      </c>
      <c r="G1250" s="101" t="s">
        <v>57</v>
      </c>
      <c r="H1250" s="155">
        <f t="shared" si="288"/>
        <v>0</v>
      </c>
      <c r="I1250" s="156">
        <f>I1251</f>
        <v>0</v>
      </c>
      <c r="J1250" s="156">
        <f>J1251</f>
        <v>0</v>
      </c>
      <c r="K1250" s="156">
        <f>K1251</f>
        <v>0</v>
      </c>
      <c r="L1250" s="156">
        <f>L1251</f>
        <v>0</v>
      </c>
    </row>
    <row r="1251" spans="1:12" s="137" customFormat="1" ht="38.25" hidden="1">
      <c r="A1251" s="134"/>
      <c r="B1251" s="100" t="s">
        <v>58</v>
      </c>
      <c r="C1251" s="100"/>
      <c r="D1251" s="101" t="s">
        <v>20</v>
      </c>
      <c r="E1251" s="101" t="s">
        <v>21</v>
      </c>
      <c r="F1251" s="101" t="s">
        <v>329</v>
      </c>
      <c r="G1251" s="101" t="s">
        <v>59</v>
      </c>
      <c r="H1251" s="155">
        <f t="shared" si="288"/>
        <v>0</v>
      </c>
      <c r="I1251" s="156">
        <f>I1253+I1252</f>
        <v>0</v>
      </c>
      <c r="J1251" s="156">
        <f>J1253+J1252</f>
        <v>0</v>
      </c>
      <c r="K1251" s="156">
        <f>K1253+K1252</f>
        <v>0</v>
      </c>
      <c r="L1251" s="156">
        <f>L1253+L1252</f>
        <v>0</v>
      </c>
    </row>
    <row r="1252" spans="1:12" s="137" customFormat="1" ht="38.25" hidden="1">
      <c r="A1252" s="134"/>
      <c r="B1252" s="100" t="s">
        <v>63</v>
      </c>
      <c r="C1252" s="100"/>
      <c r="D1252" s="101" t="s">
        <v>20</v>
      </c>
      <c r="E1252" s="101" t="s">
        <v>21</v>
      </c>
      <c r="F1252" s="101" t="s">
        <v>329</v>
      </c>
      <c r="G1252" s="101" t="s">
        <v>62</v>
      </c>
      <c r="H1252" s="155">
        <f t="shared" si="288"/>
        <v>0</v>
      </c>
      <c r="I1252" s="156">
        <v>0</v>
      </c>
      <c r="J1252" s="156">
        <v>0</v>
      </c>
      <c r="K1252" s="156">
        <v>0</v>
      </c>
      <c r="L1252" s="156">
        <v>0</v>
      </c>
    </row>
    <row r="1253" spans="1:12" s="137" customFormat="1" ht="38.25" hidden="1">
      <c r="A1253" s="134"/>
      <c r="B1253" s="100" t="s">
        <v>60</v>
      </c>
      <c r="C1253" s="100"/>
      <c r="D1253" s="101" t="s">
        <v>20</v>
      </c>
      <c r="E1253" s="101" t="s">
        <v>21</v>
      </c>
      <c r="F1253" s="101" t="s">
        <v>329</v>
      </c>
      <c r="G1253" s="101" t="s">
        <v>61</v>
      </c>
      <c r="H1253" s="155">
        <f t="shared" si="288"/>
        <v>0</v>
      </c>
      <c r="I1253" s="156">
        <v>0</v>
      </c>
      <c r="J1253" s="156">
        <v>0</v>
      </c>
      <c r="K1253" s="156">
        <v>0</v>
      </c>
      <c r="L1253" s="156">
        <v>0</v>
      </c>
    </row>
    <row r="1254" spans="1:12" s="137" customFormat="1" hidden="1">
      <c r="A1254" s="134"/>
      <c r="B1254" s="191" t="s">
        <v>71</v>
      </c>
      <c r="C1254" s="100"/>
      <c r="D1254" s="101" t="s">
        <v>20</v>
      </c>
      <c r="E1254" s="101" t="s">
        <v>21</v>
      </c>
      <c r="F1254" s="101" t="s">
        <v>329</v>
      </c>
      <c r="G1254" s="101" t="s">
        <v>72</v>
      </c>
      <c r="H1254" s="155">
        <f t="shared" si="288"/>
        <v>0</v>
      </c>
      <c r="I1254" s="156">
        <f>I1255</f>
        <v>0</v>
      </c>
      <c r="J1254" s="156">
        <f>J1255</f>
        <v>0</v>
      </c>
      <c r="K1254" s="156">
        <f>K1255</f>
        <v>0</v>
      </c>
      <c r="L1254" s="156">
        <f>L1255</f>
        <v>0</v>
      </c>
    </row>
    <row r="1255" spans="1:12" s="137" customFormat="1" ht="25.5" hidden="1">
      <c r="A1255" s="134"/>
      <c r="B1255" s="191" t="s">
        <v>73</v>
      </c>
      <c r="C1255" s="100"/>
      <c r="D1255" s="101" t="s">
        <v>20</v>
      </c>
      <c r="E1255" s="101" t="s">
        <v>21</v>
      </c>
      <c r="F1255" s="101" t="s">
        <v>329</v>
      </c>
      <c r="G1255" s="101" t="s">
        <v>74</v>
      </c>
      <c r="H1255" s="155">
        <f t="shared" si="288"/>
        <v>0</v>
      </c>
      <c r="I1255" s="156">
        <f>I1256+I1257</f>
        <v>0</v>
      </c>
      <c r="J1255" s="156">
        <f>J1256+J1257</f>
        <v>0</v>
      </c>
      <c r="K1255" s="156">
        <f>K1256+K1257</f>
        <v>0</v>
      </c>
      <c r="L1255" s="156">
        <f>L1256+L1257</f>
        <v>0</v>
      </c>
    </row>
    <row r="1256" spans="1:12" s="137" customFormat="1" ht="25.5" hidden="1">
      <c r="A1256" s="134"/>
      <c r="B1256" s="191" t="s">
        <v>294</v>
      </c>
      <c r="C1256" s="100"/>
      <c r="D1256" s="101" t="s">
        <v>20</v>
      </c>
      <c r="E1256" s="101" t="s">
        <v>21</v>
      </c>
      <c r="F1256" s="101" t="s">
        <v>329</v>
      </c>
      <c r="G1256" s="101" t="s">
        <v>295</v>
      </c>
      <c r="H1256" s="155">
        <f>SUM(I1256:L1256)</f>
        <v>0</v>
      </c>
      <c r="I1256" s="156">
        <v>0</v>
      </c>
      <c r="J1256" s="156">
        <v>0</v>
      </c>
      <c r="K1256" s="156">
        <v>0</v>
      </c>
      <c r="L1256" s="156">
        <v>0</v>
      </c>
    </row>
    <row r="1257" spans="1:12" s="137" customFormat="1" hidden="1">
      <c r="A1257" s="134"/>
      <c r="B1257" s="191" t="s">
        <v>261</v>
      </c>
      <c r="C1257" s="100"/>
      <c r="D1257" s="101" t="s">
        <v>20</v>
      </c>
      <c r="E1257" s="101" t="s">
        <v>21</v>
      </c>
      <c r="F1257" s="101" t="s">
        <v>329</v>
      </c>
      <c r="G1257" s="101" t="s">
        <v>76</v>
      </c>
      <c r="H1257" s="155">
        <f>I1257+J1257+K1257+L1257</f>
        <v>0</v>
      </c>
      <c r="I1257" s="156">
        <v>0</v>
      </c>
      <c r="J1257" s="156">
        <v>0</v>
      </c>
      <c r="K1257" s="156">
        <v>0</v>
      </c>
      <c r="L1257" s="156">
        <v>0</v>
      </c>
    </row>
    <row r="1258" spans="1:12" s="137" customFormat="1" ht="153">
      <c r="A1258" s="134"/>
      <c r="B1258" s="64" t="s">
        <v>574</v>
      </c>
      <c r="C1258" s="100"/>
      <c r="D1258" s="101" t="s">
        <v>20</v>
      </c>
      <c r="E1258" s="101" t="s">
        <v>21</v>
      </c>
      <c r="F1258" s="101" t="s">
        <v>573</v>
      </c>
      <c r="G1258" s="124"/>
      <c r="H1258" s="155">
        <f>I1258+J1258+K1258+L1258</f>
        <v>0</v>
      </c>
      <c r="I1258" s="156">
        <v>0</v>
      </c>
      <c r="J1258" s="156">
        <f>J1259+J1263</f>
        <v>0</v>
      </c>
      <c r="K1258" s="156">
        <v>0</v>
      </c>
      <c r="L1258" s="156">
        <v>0</v>
      </c>
    </row>
    <row r="1259" spans="1:12" s="137" customFormat="1" ht="89.25">
      <c r="A1259" s="134"/>
      <c r="B1259" s="100" t="s">
        <v>55</v>
      </c>
      <c r="C1259" s="135"/>
      <c r="D1259" s="101" t="s">
        <v>20</v>
      </c>
      <c r="E1259" s="101" t="s">
        <v>21</v>
      </c>
      <c r="F1259" s="101" t="s">
        <v>573</v>
      </c>
      <c r="G1259" s="101" t="s">
        <v>56</v>
      </c>
      <c r="H1259" s="155">
        <f>SUM(I1259:L1259)</f>
        <v>0</v>
      </c>
      <c r="I1259" s="156">
        <f t="shared" ref="I1259:L1259" si="291">I1260</f>
        <v>0</v>
      </c>
      <c r="J1259" s="156">
        <f>J1260</f>
        <v>0</v>
      </c>
      <c r="K1259" s="156">
        <f t="shared" si="291"/>
        <v>0</v>
      </c>
      <c r="L1259" s="156">
        <f t="shared" si="291"/>
        <v>0</v>
      </c>
    </row>
    <row r="1260" spans="1:12" s="137" customFormat="1" ht="38.25">
      <c r="A1260" s="134"/>
      <c r="B1260" s="100" t="s">
        <v>104</v>
      </c>
      <c r="C1260" s="135"/>
      <c r="D1260" s="101" t="s">
        <v>20</v>
      </c>
      <c r="E1260" s="101" t="s">
        <v>21</v>
      </c>
      <c r="F1260" s="101" t="s">
        <v>573</v>
      </c>
      <c r="G1260" s="101" t="s">
        <v>105</v>
      </c>
      <c r="H1260" s="155">
        <f>SUM(I1260:L1260)</f>
        <v>0</v>
      </c>
      <c r="I1260" s="156">
        <f>I1261+I1262</f>
        <v>0</v>
      </c>
      <c r="J1260" s="156">
        <f t="shared" ref="J1260:L1260" si="292">J1261+J1262</f>
        <v>0</v>
      </c>
      <c r="K1260" s="156">
        <f t="shared" si="292"/>
        <v>0</v>
      </c>
      <c r="L1260" s="156">
        <f t="shared" si="292"/>
        <v>0</v>
      </c>
    </row>
    <row r="1261" spans="1:12" s="137" customFormat="1" ht="25.5">
      <c r="A1261" s="134"/>
      <c r="B1261" s="100" t="s">
        <v>214</v>
      </c>
      <c r="C1261" s="135"/>
      <c r="D1261" s="101" t="s">
        <v>20</v>
      </c>
      <c r="E1261" s="101" t="s">
        <v>21</v>
      </c>
      <c r="F1261" s="101" t="s">
        <v>573</v>
      </c>
      <c r="G1261" s="101" t="s">
        <v>107</v>
      </c>
      <c r="H1261" s="155">
        <f>SUM(I1261:L1261)</f>
        <v>-351</v>
      </c>
      <c r="I1261" s="156">
        <v>0</v>
      </c>
      <c r="J1261" s="156">
        <f>-351</f>
        <v>-351</v>
      </c>
      <c r="K1261" s="156">
        <v>0</v>
      </c>
      <c r="L1261" s="156">
        <v>0</v>
      </c>
    </row>
    <row r="1262" spans="1:12" s="137" customFormat="1" ht="89.25">
      <c r="A1262" s="134"/>
      <c r="B1262" s="325" t="s">
        <v>666</v>
      </c>
      <c r="C1262" s="100"/>
      <c r="D1262" s="101" t="s">
        <v>20</v>
      </c>
      <c r="E1262" s="101" t="s">
        <v>21</v>
      </c>
      <c r="F1262" s="101" t="s">
        <v>573</v>
      </c>
      <c r="G1262" s="101" t="s">
        <v>652</v>
      </c>
      <c r="H1262" s="155">
        <f>I1262+J1262+K1262+L1262</f>
        <v>351</v>
      </c>
      <c r="I1262" s="156">
        <v>0</v>
      </c>
      <c r="J1262" s="156">
        <v>351</v>
      </c>
      <c r="K1262" s="156">
        <v>0</v>
      </c>
      <c r="L1262" s="156">
        <v>0</v>
      </c>
    </row>
    <row r="1263" spans="1:12" s="137" customFormat="1" ht="38.25" hidden="1">
      <c r="A1263" s="134"/>
      <c r="B1263" s="100" t="s">
        <v>86</v>
      </c>
      <c r="C1263" s="100"/>
      <c r="D1263" s="101" t="s">
        <v>20</v>
      </c>
      <c r="E1263" s="101" t="s">
        <v>21</v>
      </c>
      <c r="F1263" s="101" t="s">
        <v>573</v>
      </c>
      <c r="G1263" s="101" t="s">
        <v>57</v>
      </c>
      <c r="H1263" s="155">
        <f>I1263+J1263+K1263+L1263</f>
        <v>0</v>
      </c>
      <c r="I1263" s="156">
        <f t="shared" ref="I1263:L1264" si="293">I1264</f>
        <v>0</v>
      </c>
      <c r="J1263" s="156">
        <f t="shared" si="293"/>
        <v>0</v>
      </c>
      <c r="K1263" s="156">
        <f t="shared" si="293"/>
        <v>0</v>
      </c>
      <c r="L1263" s="156">
        <f t="shared" si="293"/>
        <v>0</v>
      </c>
    </row>
    <row r="1264" spans="1:12" s="137" customFormat="1" ht="38.25" hidden="1">
      <c r="A1264" s="134"/>
      <c r="B1264" s="100" t="s">
        <v>58</v>
      </c>
      <c r="C1264" s="100"/>
      <c r="D1264" s="101" t="s">
        <v>20</v>
      </c>
      <c r="E1264" s="101" t="s">
        <v>21</v>
      </c>
      <c r="F1264" s="101" t="s">
        <v>573</v>
      </c>
      <c r="G1264" s="101" t="s">
        <v>59</v>
      </c>
      <c r="H1264" s="155">
        <f>I1264+J1264+K1264+L1264</f>
        <v>0</v>
      </c>
      <c r="I1264" s="156">
        <f t="shared" si="293"/>
        <v>0</v>
      </c>
      <c r="J1264" s="156">
        <f t="shared" si="293"/>
        <v>0</v>
      </c>
      <c r="K1264" s="156">
        <f t="shared" si="293"/>
        <v>0</v>
      </c>
      <c r="L1264" s="156">
        <f t="shared" si="293"/>
        <v>0</v>
      </c>
    </row>
    <row r="1265" spans="1:12" s="137" customFormat="1" ht="38.25" hidden="1">
      <c r="A1265" s="134"/>
      <c r="B1265" s="100" t="s">
        <v>60</v>
      </c>
      <c r="C1265" s="100"/>
      <c r="D1265" s="101" t="s">
        <v>20</v>
      </c>
      <c r="E1265" s="101" t="s">
        <v>21</v>
      </c>
      <c r="F1265" s="101" t="s">
        <v>573</v>
      </c>
      <c r="G1265" s="101" t="s">
        <v>61</v>
      </c>
      <c r="H1265" s="155">
        <f>I1265+J1265+K1265+L1265</f>
        <v>0</v>
      </c>
      <c r="I1265" s="156">
        <v>0</v>
      </c>
      <c r="J1265" s="156">
        <v>0</v>
      </c>
      <c r="K1265" s="156">
        <v>0</v>
      </c>
      <c r="L1265" s="156">
        <v>0</v>
      </c>
    </row>
    <row r="1266" spans="1:12" s="137" customFormat="1" ht="25.5" hidden="1">
      <c r="A1266" s="134"/>
      <c r="B1266" s="100" t="s">
        <v>327</v>
      </c>
      <c r="C1266" s="100"/>
      <c r="D1266" s="101" t="s">
        <v>20</v>
      </c>
      <c r="E1266" s="101" t="s">
        <v>21</v>
      </c>
      <c r="F1266" s="101" t="s">
        <v>328</v>
      </c>
      <c r="G1266" s="101"/>
      <c r="H1266" s="155">
        <f>SUM(I1266:L1266)</f>
        <v>0</v>
      </c>
      <c r="I1266" s="156">
        <f>I1267</f>
        <v>0</v>
      </c>
      <c r="J1266" s="156">
        <f t="shared" ref="J1266:L1269" si="294">J1267</f>
        <v>0</v>
      </c>
      <c r="K1266" s="156">
        <f t="shared" si="294"/>
        <v>0</v>
      </c>
      <c r="L1266" s="156">
        <f t="shared" si="294"/>
        <v>0</v>
      </c>
    </row>
    <row r="1267" spans="1:12" s="137" customFormat="1" ht="25.5" hidden="1">
      <c r="A1267" s="134"/>
      <c r="B1267" s="100" t="s">
        <v>539</v>
      </c>
      <c r="C1267" s="100"/>
      <c r="D1267" s="101" t="s">
        <v>20</v>
      </c>
      <c r="E1267" s="101" t="s">
        <v>21</v>
      </c>
      <c r="F1267" s="101" t="s">
        <v>541</v>
      </c>
      <c r="G1267" s="101"/>
      <c r="H1267" s="155">
        <f>SUM(I1267:L1267)</f>
        <v>0</v>
      </c>
      <c r="I1267" s="156">
        <f>I1268</f>
        <v>0</v>
      </c>
      <c r="J1267" s="156">
        <f t="shared" si="294"/>
        <v>0</v>
      </c>
      <c r="K1267" s="156">
        <f t="shared" si="294"/>
        <v>0</v>
      </c>
      <c r="L1267" s="156">
        <f t="shared" si="294"/>
        <v>0</v>
      </c>
    </row>
    <row r="1268" spans="1:12" s="137" customFormat="1" ht="51" hidden="1">
      <c r="A1268" s="134"/>
      <c r="B1268" s="100" t="s">
        <v>88</v>
      </c>
      <c r="C1268" s="100"/>
      <c r="D1268" s="101" t="s">
        <v>20</v>
      </c>
      <c r="E1268" s="101" t="s">
        <v>21</v>
      </c>
      <c r="F1268" s="101" t="s">
        <v>541</v>
      </c>
      <c r="G1268" s="101" t="s">
        <v>49</v>
      </c>
      <c r="H1268" s="155">
        <f>SUM(I1268:L1268)</f>
        <v>0</v>
      </c>
      <c r="I1268" s="156">
        <f>I1269+I1271</f>
        <v>0</v>
      </c>
      <c r="J1268" s="156">
        <f t="shared" si="294"/>
        <v>0</v>
      </c>
      <c r="K1268" s="156">
        <f t="shared" si="294"/>
        <v>0</v>
      </c>
      <c r="L1268" s="156">
        <f t="shared" si="294"/>
        <v>0</v>
      </c>
    </row>
    <row r="1269" spans="1:12" s="137" customFormat="1" hidden="1">
      <c r="A1269" s="134"/>
      <c r="B1269" s="100" t="s">
        <v>51</v>
      </c>
      <c r="C1269" s="100"/>
      <c r="D1269" s="101" t="s">
        <v>20</v>
      </c>
      <c r="E1269" s="101" t="s">
        <v>21</v>
      </c>
      <c r="F1269" s="101" t="s">
        <v>541</v>
      </c>
      <c r="G1269" s="101" t="s">
        <v>50</v>
      </c>
      <c r="H1269" s="155">
        <f>SUM(I1269:L1269)</f>
        <v>0</v>
      </c>
      <c r="I1269" s="156">
        <f>I1270</f>
        <v>0</v>
      </c>
      <c r="J1269" s="156">
        <f t="shared" si="294"/>
        <v>0</v>
      </c>
      <c r="K1269" s="156">
        <f t="shared" si="294"/>
        <v>0</v>
      </c>
      <c r="L1269" s="156">
        <f t="shared" si="294"/>
        <v>0</v>
      </c>
    </row>
    <row r="1270" spans="1:12" s="137" customFormat="1" ht="25.5" hidden="1">
      <c r="A1270" s="134"/>
      <c r="B1270" s="100" t="s">
        <v>54</v>
      </c>
      <c r="C1270" s="100"/>
      <c r="D1270" s="101" t="s">
        <v>20</v>
      </c>
      <c r="E1270" s="101" t="s">
        <v>21</v>
      </c>
      <c r="F1270" s="101" t="s">
        <v>541</v>
      </c>
      <c r="G1270" s="101" t="s">
        <v>48</v>
      </c>
      <c r="H1270" s="155">
        <f>SUM(I1270:L1270)</f>
        <v>0</v>
      </c>
      <c r="I1270" s="156"/>
      <c r="J1270" s="156">
        <v>0</v>
      </c>
      <c r="K1270" s="156">
        <v>0</v>
      </c>
      <c r="L1270" s="156">
        <v>0</v>
      </c>
    </row>
    <row r="1271" spans="1:12" s="137" customFormat="1" hidden="1">
      <c r="A1271" s="134"/>
      <c r="B1271" s="100" t="s">
        <v>66</v>
      </c>
      <c r="C1271" s="100"/>
      <c r="D1271" s="101" t="s">
        <v>20</v>
      </c>
      <c r="E1271" s="101" t="s">
        <v>21</v>
      </c>
      <c r="F1271" s="101" t="s">
        <v>541</v>
      </c>
      <c r="G1271" s="101" t="s">
        <v>64</v>
      </c>
      <c r="H1271" s="155">
        <f>I1271+J1271+K1271+L1271</f>
        <v>0</v>
      </c>
      <c r="I1271" s="156">
        <f>I1272</f>
        <v>0</v>
      </c>
      <c r="J1271" s="156">
        <f>J1272</f>
        <v>0</v>
      </c>
      <c r="K1271" s="156">
        <f>K1272</f>
        <v>0</v>
      </c>
      <c r="L1271" s="156">
        <f>L1272</f>
        <v>0</v>
      </c>
    </row>
    <row r="1272" spans="1:12" ht="54" hidden="1" customHeight="1">
      <c r="A1272" s="134"/>
      <c r="B1272" s="100" t="s">
        <v>84</v>
      </c>
      <c r="C1272" s="100"/>
      <c r="D1272" s="101" t="s">
        <v>20</v>
      </c>
      <c r="E1272" s="101" t="s">
        <v>21</v>
      </c>
      <c r="F1272" s="101" t="s">
        <v>541</v>
      </c>
      <c r="G1272" s="101" t="s">
        <v>82</v>
      </c>
      <c r="H1272" s="155">
        <f>I1272+J1272+K1272+L1272</f>
        <v>0</v>
      </c>
      <c r="I1272" s="156"/>
      <c r="J1272" s="156">
        <v>0</v>
      </c>
      <c r="K1272" s="156">
        <v>0</v>
      </c>
      <c r="L1272" s="156">
        <v>0</v>
      </c>
    </row>
    <row r="1273" spans="1:12" ht="38.25">
      <c r="A1273" s="134"/>
      <c r="B1273" s="100" t="s">
        <v>316</v>
      </c>
      <c r="C1273" s="100"/>
      <c r="D1273" s="101" t="s">
        <v>20</v>
      </c>
      <c r="E1273" s="101" t="s">
        <v>21</v>
      </c>
      <c r="F1273" s="101" t="s">
        <v>317</v>
      </c>
      <c r="G1273" s="101"/>
      <c r="H1273" s="155">
        <f>I1273+J1273+K1273+L1273</f>
        <v>12</v>
      </c>
      <c r="I1273" s="156">
        <f>I1274+I1282</f>
        <v>0</v>
      </c>
      <c r="J1273" s="156">
        <f>J1274+J1282</f>
        <v>0</v>
      </c>
      <c r="K1273" s="156">
        <f>K1274+K1282</f>
        <v>0</v>
      </c>
      <c r="L1273" s="156">
        <f>L1274+L1282+L1278</f>
        <v>12</v>
      </c>
    </row>
    <row r="1274" spans="1:12" ht="24" hidden="1" customHeight="1">
      <c r="A1274" s="134"/>
      <c r="B1274" s="100" t="s">
        <v>539</v>
      </c>
      <c r="C1274" s="100"/>
      <c r="D1274" s="101" t="s">
        <v>20</v>
      </c>
      <c r="E1274" s="101" t="s">
        <v>21</v>
      </c>
      <c r="F1274" s="101" t="s">
        <v>544</v>
      </c>
      <c r="G1274" s="101"/>
      <c r="H1274" s="155">
        <f>SUM(I1274:L1274)</f>
        <v>0</v>
      </c>
      <c r="I1274" s="156">
        <f>I1275</f>
        <v>0</v>
      </c>
      <c r="J1274" s="156">
        <f t="shared" ref="J1274:L1275" si="295">J1275</f>
        <v>0</v>
      </c>
      <c r="K1274" s="156">
        <f t="shared" si="295"/>
        <v>0</v>
      </c>
      <c r="L1274" s="156">
        <f t="shared" si="295"/>
        <v>0</v>
      </c>
    </row>
    <row r="1275" spans="1:12" ht="51" hidden="1">
      <c r="A1275" s="134"/>
      <c r="B1275" s="100" t="s">
        <v>88</v>
      </c>
      <c r="C1275" s="100"/>
      <c r="D1275" s="101" t="s">
        <v>20</v>
      </c>
      <c r="E1275" s="101" t="s">
        <v>21</v>
      </c>
      <c r="F1275" s="101" t="s">
        <v>544</v>
      </c>
      <c r="G1275" s="101" t="s">
        <v>49</v>
      </c>
      <c r="H1275" s="155">
        <f>I1275+J1275+K1275+L1275</f>
        <v>0</v>
      </c>
      <c r="I1275" s="156">
        <f>I1276</f>
        <v>0</v>
      </c>
      <c r="J1275" s="156">
        <f t="shared" si="295"/>
        <v>0</v>
      </c>
      <c r="K1275" s="156">
        <f t="shared" si="295"/>
        <v>0</v>
      </c>
      <c r="L1275" s="156">
        <f t="shared" si="295"/>
        <v>0</v>
      </c>
    </row>
    <row r="1276" spans="1:12" s="137" customFormat="1" hidden="1">
      <c r="A1276" s="134"/>
      <c r="B1276" s="100" t="s">
        <v>66</v>
      </c>
      <c r="C1276" s="100"/>
      <c r="D1276" s="101" t="s">
        <v>20</v>
      </c>
      <c r="E1276" s="101" t="s">
        <v>21</v>
      </c>
      <c r="F1276" s="101" t="s">
        <v>544</v>
      </c>
      <c r="G1276" s="101" t="s">
        <v>64</v>
      </c>
      <c r="H1276" s="155">
        <f>I1276+J1276+K1276+L1276</f>
        <v>0</v>
      </c>
      <c r="I1276" s="156">
        <f>I1277</f>
        <v>0</v>
      </c>
      <c r="J1276" s="156">
        <f>J1277</f>
        <v>0</v>
      </c>
      <c r="K1276" s="156">
        <f>K1277</f>
        <v>0</v>
      </c>
      <c r="L1276" s="156">
        <f>L1277</f>
        <v>0</v>
      </c>
    </row>
    <row r="1277" spans="1:12" s="137" customFormat="1" ht="25.5" hidden="1">
      <c r="A1277" s="134"/>
      <c r="B1277" s="100" t="s">
        <v>84</v>
      </c>
      <c r="C1277" s="100"/>
      <c r="D1277" s="101" t="s">
        <v>20</v>
      </c>
      <c r="E1277" s="101" t="s">
        <v>21</v>
      </c>
      <c r="F1277" s="101" t="s">
        <v>544</v>
      </c>
      <c r="G1277" s="101" t="s">
        <v>82</v>
      </c>
      <c r="H1277" s="155">
        <f>I1277+J1277+K1277+L1277</f>
        <v>0</v>
      </c>
      <c r="I1277" s="156">
        <v>0</v>
      </c>
      <c r="J1277" s="156">
        <v>0</v>
      </c>
      <c r="K1277" s="156">
        <v>0</v>
      </c>
      <c r="L1277" s="156">
        <v>0</v>
      </c>
    </row>
    <row r="1278" spans="1:12" s="137" customFormat="1" ht="38.25">
      <c r="A1278" s="338"/>
      <c r="B1278" s="337" t="s">
        <v>633</v>
      </c>
      <c r="C1278" s="60"/>
      <c r="D1278" s="2" t="s">
        <v>20</v>
      </c>
      <c r="E1278" s="2" t="s">
        <v>21</v>
      </c>
      <c r="F1278" s="2" t="s">
        <v>634</v>
      </c>
      <c r="G1278" s="2"/>
      <c r="H1278" s="154">
        <f>SUM(I1278:L1278)</f>
        <v>12</v>
      </c>
      <c r="I1278" s="156">
        <f t="shared" ref="I1278:L1279" si="296">I1279</f>
        <v>0</v>
      </c>
      <c r="J1278" s="156">
        <f t="shared" si="296"/>
        <v>0</v>
      </c>
      <c r="K1278" s="156">
        <f t="shared" si="296"/>
        <v>0</v>
      </c>
      <c r="L1278" s="156">
        <f t="shared" si="296"/>
        <v>12</v>
      </c>
    </row>
    <row r="1279" spans="1:12" ht="38.25">
      <c r="A1279" s="338"/>
      <c r="B1279" s="1" t="s">
        <v>86</v>
      </c>
      <c r="C1279" s="100"/>
      <c r="D1279" s="101" t="s">
        <v>20</v>
      </c>
      <c r="E1279" s="101" t="s">
        <v>21</v>
      </c>
      <c r="F1279" s="2" t="s">
        <v>634</v>
      </c>
      <c r="G1279" s="101" t="s">
        <v>57</v>
      </c>
      <c r="H1279" s="155">
        <f>I1279+J1279+K1279+L1279</f>
        <v>12</v>
      </c>
      <c r="I1279" s="156">
        <f t="shared" si="296"/>
        <v>0</v>
      </c>
      <c r="J1279" s="156">
        <f t="shared" si="296"/>
        <v>0</v>
      </c>
      <c r="K1279" s="156">
        <f t="shared" si="296"/>
        <v>0</v>
      </c>
      <c r="L1279" s="156">
        <f t="shared" si="296"/>
        <v>12</v>
      </c>
    </row>
    <row r="1280" spans="1:12" ht="38.25">
      <c r="A1280" s="338"/>
      <c r="B1280" s="100" t="s">
        <v>58</v>
      </c>
      <c r="C1280" s="100"/>
      <c r="D1280" s="101" t="s">
        <v>20</v>
      </c>
      <c r="E1280" s="101" t="s">
        <v>21</v>
      </c>
      <c r="F1280" s="2" t="s">
        <v>634</v>
      </c>
      <c r="G1280" s="101" t="s">
        <v>59</v>
      </c>
      <c r="H1280" s="155">
        <f>I1280+J1280+K1280+L1280</f>
        <v>12</v>
      </c>
      <c r="I1280" s="156">
        <f>I1281</f>
        <v>0</v>
      </c>
      <c r="J1280" s="156">
        <v>0</v>
      </c>
      <c r="K1280" s="156">
        <f>K1281</f>
        <v>0</v>
      </c>
      <c r="L1280" s="156">
        <f>L1281</f>
        <v>12</v>
      </c>
    </row>
    <row r="1281" spans="1:20" ht="38.25">
      <c r="A1281" s="338"/>
      <c r="B1281" s="100" t="s">
        <v>60</v>
      </c>
      <c r="C1281" s="100"/>
      <c r="D1281" s="101" t="s">
        <v>20</v>
      </c>
      <c r="E1281" s="101" t="s">
        <v>21</v>
      </c>
      <c r="F1281" s="2" t="s">
        <v>634</v>
      </c>
      <c r="G1281" s="101" t="s">
        <v>61</v>
      </c>
      <c r="H1281" s="155">
        <f>I1281+J1281+K1281+L1281</f>
        <v>12</v>
      </c>
      <c r="I1281" s="278">
        <v>0</v>
      </c>
      <c r="J1281" s="156">
        <v>0</v>
      </c>
      <c r="K1281" s="278">
        <v>0</v>
      </c>
      <c r="L1281" s="278">
        <v>12</v>
      </c>
    </row>
    <row r="1282" spans="1:20" ht="63.75" hidden="1">
      <c r="A1282" s="134"/>
      <c r="B1282" s="100" t="s">
        <v>588</v>
      </c>
      <c r="C1282" s="100"/>
      <c r="D1282" s="101" t="s">
        <v>20</v>
      </c>
      <c r="E1282" s="101" t="s">
        <v>21</v>
      </c>
      <c r="F1282" s="101" t="s">
        <v>593</v>
      </c>
      <c r="G1282" s="101"/>
      <c r="H1282" s="155">
        <f>SUM(I1282:L1282)</f>
        <v>0</v>
      </c>
      <c r="I1282" s="156">
        <f>I1283</f>
        <v>0</v>
      </c>
      <c r="J1282" s="156">
        <f t="shared" ref="J1282:L1283" si="297">J1283</f>
        <v>0</v>
      </c>
      <c r="K1282" s="156">
        <f>K1283</f>
        <v>0</v>
      </c>
      <c r="L1282" s="156">
        <f>L1283</f>
        <v>0</v>
      </c>
    </row>
    <row r="1283" spans="1:20" s="301" customFormat="1" ht="51" hidden="1">
      <c r="A1283" s="134"/>
      <c r="B1283" s="100" t="s">
        <v>88</v>
      </c>
      <c r="C1283" s="100"/>
      <c r="D1283" s="101" t="s">
        <v>20</v>
      </c>
      <c r="E1283" s="101" t="s">
        <v>21</v>
      </c>
      <c r="F1283" s="101" t="s">
        <v>593</v>
      </c>
      <c r="G1283" s="101" t="s">
        <v>49</v>
      </c>
      <c r="H1283" s="155">
        <f>I1283+J1283+K1283+L1283</f>
        <v>0</v>
      </c>
      <c r="I1283" s="156">
        <f>I1284</f>
        <v>0</v>
      </c>
      <c r="J1283" s="156">
        <f t="shared" si="297"/>
        <v>0</v>
      </c>
      <c r="K1283" s="156">
        <f t="shared" si="297"/>
        <v>0</v>
      </c>
      <c r="L1283" s="156">
        <f t="shared" si="297"/>
        <v>0</v>
      </c>
      <c r="M1283" s="300"/>
      <c r="N1283" s="300"/>
      <c r="O1283" s="300"/>
      <c r="P1283" s="300"/>
      <c r="Q1283" s="300"/>
      <c r="R1283" s="300"/>
      <c r="S1283" s="300"/>
      <c r="T1283" s="300"/>
    </row>
    <row r="1284" spans="1:20" s="301" customFormat="1" hidden="1">
      <c r="A1284" s="134"/>
      <c r="B1284" s="100" t="s">
        <v>51</v>
      </c>
      <c r="C1284" s="100"/>
      <c r="D1284" s="101" t="s">
        <v>20</v>
      </c>
      <c r="E1284" s="101" t="s">
        <v>21</v>
      </c>
      <c r="F1284" s="101" t="s">
        <v>593</v>
      </c>
      <c r="G1284" s="101" t="s">
        <v>50</v>
      </c>
      <c r="H1284" s="155">
        <f>I1284+J1284+K1284+L1284</f>
        <v>0</v>
      </c>
      <c r="I1284" s="156">
        <f>I1285</f>
        <v>0</v>
      </c>
      <c r="J1284" s="156">
        <f>J1285</f>
        <v>0</v>
      </c>
      <c r="K1284" s="156">
        <f>K1285</f>
        <v>0</v>
      </c>
      <c r="L1284" s="156">
        <f>L1285</f>
        <v>0</v>
      </c>
      <c r="M1284" s="300"/>
      <c r="N1284" s="300"/>
      <c r="O1284" s="300"/>
      <c r="P1284" s="300"/>
      <c r="Q1284" s="300"/>
      <c r="R1284" s="300"/>
      <c r="S1284" s="300"/>
      <c r="T1284" s="300"/>
    </row>
    <row r="1285" spans="1:20" s="301" customFormat="1" ht="25.5" hidden="1">
      <c r="A1285" s="134"/>
      <c r="B1285" s="100" t="s">
        <v>84</v>
      </c>
      <c r="C1285" s="100"/>
      <c r="D1285" s="101" t="s">
        <v>20</v>
      </c>
      <c r="E1285" s="101" t="s">
        <v>21</v>
      </c>
      <c r="F1285" s="101" t="s">
        <v>593</v>
      </c>
      <c r="G1285" s="101" t="s">
        <v>82</v>
      </c>
      <c r="H1285" s="155">
        <f>I1285+J1285+K1285+L1285</f>
        <v>0</v>
      </c>
      <c r="I1285" s="156">
        <v>0</v>
      </c>
      <c r="J1285" s="156">
        <v>0</v>
      </c>
      <c r="K1285" s="156">
        <v>0</v>
      </c>
      <c r="L1285" s="156"/>
      <c r="M1285" s="300"/>
      <c r="N1285" s="300"/>
      <c r="O1285" s="300"/>
      <c r="P1285" s="300"/>
      <c r="Q1285" s="300"/>
      <c r="R1285" s="300"/>
      <c r="S1285" s="300"/>
      <c r="T1285" s="300"/>
    </row>
    <row r="1286" spans="1:20" s="301" customFormat="1" hidden="1">
      <c r="A1286" s="187"/>
      <c r="B1286" s="257" t="s">
        <v>144</v>
      </c>
      <c r="C1286" s="188"/>
      <c r="D1286" s="124" t="s">
        <v>33</v>
      </c>
      <c r="E1286" s="124" t="s">
        <v>15</v>
      </c>
      <c r="F1286" s="124"/>
      <c r="G1286" s="124"/>
      <c r="H1286" s="155">
        <f>SUM(I1286:L1286)</f>
        <v>0</v>
      </c>
      <c r="I1286" s="155">
        <f>I1287+I1297</f>
        <v>0</v>
      </c>
      <c r="J1286" s="155">
        <f>J1287+J1297</f>
        <v>0</v>
      </c>
      <c r="K1286" s="155">
        <f>K1287+K1297</f>
        <v>0</v>
      </c>
      <c r="L1286" s="155">
        <f>L1287+L1297</f>
        <v>0</v>
      </c>
      <c r="M1286" s="300"/>
      <c r="N1286" s="300"/>
      <c r="O1286" s="300"/>
      <c r="P1286" s="300"/>
      <c r="Q1286" s="300"/>
      <c r="R1286" s="300"/>
      <c r="S1286" s="300"/>
      <c r="T1286" s="300"/>
    </row>
    <row r="1287" spans="1:20" s="301" customFormat="1" hidden="1">
      <c r="A1287" s="187"/>
      <c r="B1287" s="257" t="s">
        <v>154</v>
      </c>
      <c r="C1287" s="135"/>
      <c r="D1287" s="124" t="s">
        <v>33</v>
      </c>
      <c r="E1287" s="124" t="s">
        <v>18</v>
      </c>
      <c r="F1287" s="124"/>
      <c r="G1287" s="124"/>
      <c r="H1287" s="155">
        <f>SUM(I1287:L1287)</f>
        <v>0</v>
      </c>
      <c r="I1287" s="155">
        <f>I1288</f>
        <v>0</v>
      </c>
      <c r="J1287" s="155">
        <f t="shared" ref="J1287:L1291" si="298">J1288</f>
        <v>0</v>
      </c>
      <c r="K1287" s="155">
        <f t="shared" si="298"/>
        <v>0</v>
      </c>
      <c r="L1287" s="155">
        <f t="shared" si="298"/>
        <v>0</v>
      </c>
      <c r="M1287" s="300"/>
      <c r="N1287" s="300"/>
      <c r="O1287" s="300"/>
      <c r="P1287" s="300"/>
      <c r="Q1287" s="300"/>
      <c r="R1287" s="300"/>
      <c r="S1287" s="300"/>
      <c r="T1287" s="300"/>
    </row>
    <row r="1288" spans="1:20" s="301" customFormat="1" ht="38.25" hidden="1">
      <c r="A1288" s="187"/>
      <c r="B1288" s="100" t="s">
        <v>161</v>
      </c>
      <c r="C1288" s="100"/>
      <c r="D1288" s="101" t="s">
        <v>33</v>
      </c>
      <c r="E1288" s="101" t="s">
        <v>18</v>
      </c>
      <c r="F1288" s="101" t="s">
        <v>301</v>
      </c>
      <c r="G1288" s="124"/>
      <c r="H1288" s="155">
        <f>SUM(I1288:L1288)</f>
        <v>0</v>
      </c>
      <c r="I1288" s="156">
        <f>I1289</f>
        <v>0</v>
      </c>
      <c r="J1288" s="156">
        <f t="shared" si="298"/>
        <v>0</v>
      </c>
      <c r="K1288" s="156">
        <f t="shared" si="298"/>
        <v>0</v>
      </c>
      <c r="L1288" s="156">
        <f t="shared" si="298"/>
        <v>0</v>
      </c>
      <c r="M1288" s="300"/>
      <c r="N1288" s="300"/>
      <c r="O1288" s="300"/>
      <c r="P1288" s="300"/>
      <c r="Q1288" s="300"/>
      <c r="R1288" s="300"/>
      <c r="S1288" s="300"/>
      <c r="T1288" s="300"/>
    </row>
    <row r="1289" spans="1:20" ht="25.5" hidden="1">
      <c r="A1289" s="187"/>
      <c r="B1289" s="100" t="s">
        <v>302</v>
      </c>
      <c r="C1289" s="100"/>
      <c r="D1289" s="101" t="s">
        <v>33</v>
      </c>
      <c r="E1289" s="101" t="s">
        <v>18</v>
      </c>
      <c r="F1289" s="101" t="s">
        <v>303</v>
      </c>
      <c r="G1289" s="124"/>
      <c r="H1289" s="155">
        <f>SUM(I1289:L1289)</f>
        <v>0</v>
      </c>
      <c r="I1289" s="156">
        <f>I1290</f>
        <v>0</v>
      </c>
      <c r="J1289" s="156">
        <f t="shared" si="298"/>
        <v>0</v>
      </c>
      <c r="K1289" s="156">
        <f t="shared" si="298"/>
        <v>0</v>
      </c>
      <c r="L1289" s="156">
        <f t="shared" si="298"/>
        <v>0</v>
      </c>
    </row>
    <row r="1290" spans="1:20" ht="25.5" hidden="1">
      <c r="A1290" s="187"/>
      <c r="B1290" s="100" t="s">
        <v>304</v>
      </c>
      <c r="C1290" s="262"/>
      <c r="D1290" s="101" t="s">
        <v>33</v>
      </c>
      <c r="E1290" s="101" t="s">
        <v>18</v>
      </c>
      <c r="F1290" s="123" t="s">
        <v>305</v>
      </c>
      <c r="G1290" s="124"/>
      <c r="H1290" s="155">
        <f>SUM(I1290:L1290)</f>
        <v>0</v>
      </c>
      <c r="I1290" s="156">
        <f>I1291</f>
        <v>0</v>
      </c>
      <c r="J1290" s="156">
        <f t="shared" si="298"/>
        <v>0</v>
      </c>
      <c r="K1290" s="156">
        <f t="shared" si="298"/>
        <v>0</v>
      </c>
      <c r="L1290" s="156">
        <f t="shared" si="298"/>
        <v>0</v>
      </c>
    </row>
    <row r="1291" spans="1:20" ht="153" hidden="1">
      <c r="A1291" s="134"/>
      <c r="B1291" s="64" t="s">
        <v>575</v>
      </c>
      <c r="C1291" s="100"/>
      <c r="D1291" s="101" t="s">
        <v>33</v>
      </c>
      <c r="E1291" s="101" t="s">
        <v>18</v>
      </c>
      <c r="F1291" s="101" t="s">
        <v>535</v>
      </c>
      <c r="G1291" s="124"/>
      <c r="H1291" s="155">
        <f t="shared" ref="H1291:H1296" si="299">I1291+J1291+K1291+L1291</f>
        <v>0</v>
      </c>
      <c r="I1291" s="156">
        <f>I1292</f>
        <v>0</v>
      </c>
      <c r="J1291" s="156">
        <f t="shared" si="298"/>
        <v>0</v>
      </c>
      <c r="K1291" s="156">
        <f t="shared" si="298"/>
        <v>0</v>
      </c>
      <c r="L1291" s="156">
        <f t="shared" si="298"/>
        <v>0</v>
      </c>
    </row>
    <row r="1292" spans="1:20" ht="25.5" hidden="1">
      <c r="A1292" s="134"/>
      <c r="B1292" s="100" t="s">
        <v>146</v>
      </c>
      <c r="C1292" s="100"/>
      <c r="D1292" s="101" t="s">
        <v>33</v>
      </c>
      <c r="E1292" s="101" t="s">
        <v>18</v>
      </c>
      <c r="F1292" s="101" t="s">
        <v>535</v>
      </c>
      <c r="G1292" s="101" t="s">
        <v>147</v>
      </c>
      <c r="H1292" s="155">
        <f t="shared" si="299"/>
        <v>0</v>
      </c>
      <c r="I1292" s="156">
        <f>I1293+I1295</f>
        <v>0</v>
      </c>
      <c r="J1292" s="156">
        <f>J1293+J1295</f>
        <v>0</v>
      </c>
      <c r="K1292" s="156">
        <f>K1293+K1295</f>
        <v>0</v>
      </c>
      <c r="L1292" s="156">
        <f>L1293+L1295</f>
        <v>0</v>
      </c>
    </row>
    <row r="1293" spans="1:20" ht="25.5" hidden="1">
      <c r="A1293" s="134"/>
      <c r="B1293" s="100" t="s">
        <v>163</v>
      </c>
      <c r="C1293" s="260"/>
      <c r="D1293" s="101" t="s">
        <v>33</v>
      </c>
      <c r="E1293" s="101" t="s">
        <v>18</v>
      </c>
      <c r="F1293" s="101" t="s">
        <v>535</v>
      </c>
      <c r="G1293" s="101" t="s">
        <v>164</v>
      </c>
      <c r="H1293" s="155">
        <f t="shared" si="299"/>
        <v>0</v>
      </c>
      <c r="I1293" s="311">
        <f>I1294</f>
        <v>0</v>
      </c>
      <c r="J1293" s="156">
        <f>J1294</f>
        <v>0</v>
      </c>
      <c r="K1293" s="311">
        <f>'приложение 8.2.'!K1295</f>
        <v>0</v>
      </c>
      <c r="L1293" s="311">
        <f>'приложение 8.2.'!L1295</f>
        <v>0</v>
      </c>
    </row>
    <row r="1294" spans="1:20" ht="51" hidden="1">
      <c r="A1294" s="134"/>
      <c r="B1294" s="100" t="s">
        <v>448</v>
      </c>
      <c r="C1294" s="260"/>
      <c r="D1294" s="101" t="s">
        <v>33</v>
      </c>
      <c r="E1294" s="101" t="s">
        <v>18</v>
      </c>
      <c r="F1294" s="101" t="s">
        <v>535</v>
      </c>
      <c r="G1294" s="101" t="s">
        <v>449</v>
      </c>
      <c r="H1294" s="155">
        <f t="shared" si="299"/>
        <v>0</v>
      </c>
      <c r="I1294" s="311">
        <v>0</v>
      </c>
      <c r="J1294" s="156"/>
      <c r="K1294" s="311">
        <f>'приложение 8.2.'!K1296</f>
        <v>0</v>
      </c>
      <c r="L1294" s="311">
        <f>'приложение 8.2.'!L1296</f>
        <v>0</v>
      </c>
    </row>
    <row r="1295" spans="1:20" s="189" customFormat="1" ht="38.25" hidden="1">
      <c r="A1295" s="134"/>
      <c r="B1295" s="100" t="s">
        <v>148</v>
      </c>
      <c r="C1295" s="100"/>
      <c r="D1295" s="101" t="s">
        <v>33</v>
      </c>
      <c r="E1295" s="101" t="s">
        <v>18</v>
      </c>
      <c r="F1295" s="101" t="s">
        <v>535</v>
      </c>
      <c r="G1295" s="101" t="s">
        <v>149</v>
      </c>
      <c r="H1295" s="155">
        <f t="shared" si="299"/>
        <v>0</v>
      </c>
      <c r="I1295" s="156">
        <v>0</v>
      </c>
      <c r="J1295" s="156">
        <f>J1296</f>
        <v>0</v>
      </c>
      <c r="K1295" s="156">
        <v>0</v>
      </c>
      <c r="L1295" s="156">
        <v>0</v>
      </c>
    </row>
    <row r="1296" spans="1:20" s="189" customFormat="1" ht="51" hidden="1">
      <c r="A1296" s="134"/>
      <c r="B1296" s="100" t="s">
        <v>300</v>
      </c>
      <c r="C1296" s="100"/>
      <c r="D1296" s="101" t="s">
        <v>33</v>
      </c>
      <c r="E1296" s="101" t="s">
        <v>18</v>
      </c>
      <c r="F1296" s="101" t="s">
        <v>535</v>
      </c>
      <c r="G1296" s="101" t="s">
        <v>150</v>
      </c>
      <c r="H1296" s="155">
        <f t="shared" si="299"/>
        <v>0</v>
      </c>
      <c r="I1296" s="156">
        <v>0</v>
      </c>
      <c r="J1296" s="156"/>
      <c r="K1296" s="156">
        <v>0</v>
      </c>
      <c r="L1296" s="156">
        <v>0</v>
      </c>
    </row>
    <row r="1297" spans="1:12" s="136" customFormat="1" ht="36.75" customHeight="1">
      <c r="A1297" s="187"/>
      <c r="B1297" s="188" t="s">
        <v>156</v>
      </c>
      <c r="C1297" s="257"/>
      <c r="D1297" s="124" t="s">
        <v>33</v>
      </c>
      <c r="E1297" s="124" t="s">
        <v>114</v>
      </c>
      <c r="F1297" s="124"/>
      <c r="G1297" s="124"/>
      <c r="H1297" s="155">
        <f>SUM(I1297:L1297)</f>
        <v>0</v>
      </c>
      <c r="I1297" s="155">
        <f>I1298+I1328+I1304</f>
        <v>0</v>
      </c>
      <c r="J1297" s="155">
        <f>J1298+J1328+J1304</f>
        <v>0</v>
      </c>
      <c r="K1297" s="155">
        <f>K1298+K1328+K1304</f>
        <v>0</v>
      </c>
      <c r="L1297" s="155">
        <f>L1298+L1328+L1304</f>
        <v>0</v>
      </c>
    </row>
    <row r="1298" spans="1:12" s="136" customFormat="1" ht="38.25">
      <c r="A1298" s="134"/>
      <c r="B1298" s="100" t="s">
        <v>161</v>
      </c>
      <c r="C1298" s="188"/>
      <c r="D1298" s="101" t="s">
        <v>33</v>
      </c>
      <c r="E1298" s="101" t="s">
        <v>114</v>
      </c>
      <c r="F1298" s="101" t="s">
        <v>301</v>
      </c>
      <c r="G1298" s="101"/>
      <c r="H1298" s="155">
        <f>SUM(I1298:L1298)</f>
        <v>-5.9</v>
      </c>
      <c r="I1298" s="156">
        <f>I1299</f>
        <v>0</v>
      </c>
      <c r="J1298" s="156">
        <f>J1299</f>
        <v>-5.9</v>
      </c>
      <c r="K1298" s="156">
        <f>K1299</f>
        <v>0</v>
      </c>
      <c r="L1298" s="156">
        <f>L1299</f>
        <v>0</v>
      </c>
    </row>
    <row r="1299" spans="1:12" s="136" customFormat="1" ht="76.5">
      <c r="A1299" s="134"/>
      <c r="B1299" s="100" t="s">
        <v>529</v>
      </c>
      <c r="C1299" s="260"/>
      <c r="D1299" s="101" t="s">
        <v>33</v>
      </c>
      <c r="E1299" s="101" t="s">
        <v>114</v>
      </c>
      <c r="F1299" s="101" t="s">
        <v>530</v>
      </c>
      <c r="G1299" s="101"/>
      <c r="H1299" s="155">
        <f>SUM(I1299:L1299)</f>
        <v>-5.9</v>
      </c>
      <c r="I1299" s="156">
        <f>I1300</f>
        <v>0</v>
      </c>
      <c r="J1299" s="156">
        <f>J1300+J1321</f>
        <v>-5.9</v>
      </c>
      <c r="K1299" s="156">
        <f>K1300+K1321</f>
        <v>0</v>
      </c>
      <c r="L1299" s="156">
        <f>L1300+L1321</f>
        <v>0</v>
      </c>
    </row>
    <row r="1300" spans="1:12" s="136" customFormat="1" ht="42.75" customHeight="1">
      <c r="A1300" s="134"/>
      <c r="B1300" s="100" t="s">
        <v>504</v>
      </c>
      <c r="C1300" s="100"/>
      <c r="D1300" s="101" t="s">
        <v>33</v>
      </c>
      <c r="E1300" s="101" t="s">
        <v>114</v>
      </c>
      <c r="F1300" s="123" t="s">
        <v>532</v>
      </c>
      <c r="G1300" s="101"/>
      <c r="H1300" s="155">
        <f>I1300+J1300+K1300+L1300</f>
        <v>-5.9</v>
      </c>
      <c r="I1300" s="156">
        <f>I1301</f>
        <v>0</v>
      </c>
      <c r="J1300" s="156">
        <f t="shared" ref="J1300:L1301" si="300">J1301</f>
        <v>-5.9</v>
      </c>
      <c r="K1300" s="156">
        <f t="shared" si="300"/>
        <v>0</v>
      </c>
      <c r="L1300" s="156">
        <f t="shared" si="300"/>
        <v>0</v>
      </c>
    </row>
    <row r="1301" spans="1:12" s="136" customFormat="1" ht="53.25" customHeight="1">
      <c r="A1301" s="134"/>
      <c r="B1301" s="100" t="s">
        <v>86</v>
      </c>
      <c r="C1301" s="135"/>
      <c r="D1301" s="101" t="s">
        <v>33</v>
      </c>
      <c r="E1301" s="101" t="s">
        <v>114</v>
      </c>
      <c r="F1301" s="123" t="s">
        <v>532</v>
      </c>
      <c r="G1301" s="101" t="s">
        <v>57</v>
      </c>
      <c r="H1301" s="155">
        <f>I1301+J1301+K1301+L1301</f>
        <v>-5.9</v>
      </c>
      <c r="I1301" s="156">
        <f>I1302</f>
        <v>0</v>
      </c>
      <c r="J1301" s="156">
        <f t="shared" si="300"/>
        <v>-5.9</v>
      </c>
      <c r="K1301" s="156">
        <f t="shared" si="300"/>
        <v>0</v>
      </c>
      <c r="L1301" s="156">
        <f t="shared" si="300"/>
        <v>0</v>
      </c>
    </row>
    <row r="1302" spans="1:12" ht="38.25">
      <c r="A1302" s="134"/>
      <c r="B1302" s="100" t="s">
        <v>111</v>
      </c>
      <c r="C1302" s="135"/>
      <c r="D1302" s="101" t="s">
        <v>33</v>
      </c>
      <c r="E1302" s="101" t="s">
        <v>114</v>
      </c>
      <c r="F1302" s="123" t="s">
        <v>532</v>
      </c>
      <c r="G1302" s="101" t="s">
        <v>59</v>
      </c>
      <c r="H1302" s="155">
        <f>I1302+J1302+K1302+L1302</f>
        <v>-5.9</v>
      </c>
      <c r="I1302" s="156">
        <f>I1303</f>
        <v>0</v>
      </c>
      <c r="J1302" s="156">
        <f>J1303+J1310</f>
        <v>-5.9</v>
      </c>
      <c r="K1302" s="156">
        <f>K1303+K1310</f>
        <v>0</v>
      </c>
      <c r="L1302" s="156">
        <f>L1303+L1310</f>
        <v>0</v>
      </c>
    </row>
    <row r="1303" spans="1:12" ht="38.25">
      <c r="A1303" s="134"/>
      <c r="B1303" s="100" t="s">
        <v>63</v>
      </c>
      <c r="C1303" s="135"/>
      <c r="D1303" s="101" t="s">
        <v>33</v>
      </c>
      <c r="E1303" s="101" t="s">
        <v>114</v>
      </c>
      <c r="F1303" s="123" t="s">
        <v>532</v>
      </c>
      <c r="G1303" s="101" t="s">
        <v>62</v>
      </c>
      <c r="H1303" s="155">
        <f>I1303+J1303+K1303+L1303</f>
        <v>-5.9</v>
      </c>
      <c r="I1303" s="156">
        <v>0</v>
      </c>
      <c r="J1303" s="156">
        <f>-5.9</f>
        <v>-5.9</v>
      </c>
      <c r="K1303" s="156">
        <v>0</v>
      </c>
      <c r="L1303" s="156">
        <v>0</v>
      </c>
    </row>
    <row r="1304" spans="1:12" ht="51">
      <c r="A1304" s="4"/>
      <c r="B1304" s="1" t="s">
        <v>648</v>
      </c>
      <c r="C1304" s="65"/>
      <c r="D1304" s="2" t="s">
        <v>33</v>
      </c>
      <c r="E1304" s="2" t="s">
        <v>114</v>
      </c>
      <c r="F1304" s="2" t="s">
        <v>250</v>
      </c>
      <c r="G1304" s="2"/>
      <c r="H1304" s="154">
        <f>SUM(I1304:L1304)</f>
        <v>5.9</v>
      </c>
      <c r="I1304" s="296">
        <f>I1305</f>
        <v>0</v>
      </c>
      <c r="J1304" s="296">
        <f>J1305</f>
        <v>5.9</v>
      </c>
      <c r="K1304" s="296">
        <f>K1305</f>
        <v>0</v>
      </c>
      <c r="L1304" s="296">
        <f>L1305</f>
        <v>0</v>
      </c>
    </row>
    <row r="1305" spans="1:12" ht="38.25">
      <c r="A1305" s="4"/>
      <c r="B1305" s="1" t="s">
        <v>251</v>
      </c>
      <c r="C1305" s="62"/>
      <c r="D1305" s="2" t="s">
        <v>33</v>
      </c>
      <c r="E1305" s="2" t="s">
        <v>114</v>
      </c>
      <c r="F1305" s="2" t="s">
        <v>252</v>
      </c>
      <c r="G1305" s="2"/>
      <c r="H1305" s="154">
        <f>SUM(I1305:L1305)</f>
        <v>5.9</v>
      </c>
      <c r="I1305" s="296">
        <f>I1306</f>
        <v>0</v>
      </c>
      <c r="J1305" s="296">
        <f>J1306</f>
        <v>5.9</v>
      </c>
      <c r="K1305" s="296">
        <v>0</v>
      </c>
      <c r="L1305" s="296">
        <f>L1306+L1215</f>
        <v>0</v>
      </c>
    </row>
    <row r="1306" spans="1:12" ht="89.25">
      <c r="A1306" s="4"/>
      <c r="B1306" s="1" t="s">
        <v>504</v>
      </c>
      <c r="C1306" s="1"/>
      <c r="D1306" s="2" t="s">
        <v>33</v>
      </c>
      <c r="E1306" s="2" t="s">
        <v>114</v>
      </c>
      <c r="F1306" s="2" t="s">
        <v>649</v>
      </c>
      <c r="G1306" s="2"/>
      <c r="H1306" s="154">
        <f t="shared" ref="H1306:H1311" si="301">I1306+J1306+K1306+L1306</f>
        <v>5.9</v>
      </c>
      <c r="I1306" s="296">
        <f>I1307+I1336</f>
        <v>0</v>
      </c>
      <c r="J1306" s="296">
        <f>J1307+J1336</f>
        <v>5.9</v>
      </c>
      <c r="K1306" s="296">
        <f>K1307+K1336</f>
        <v>0</v>
      </c>
      <c r="L1306" s="296">
        <f>L1307+L1336</f>
        <v>0</v>
      </c>
    </row>
    <row r="1307" spans="1:12" ht="38.25">
      <c r="A1307" s="4"/>
      <c r="B1307" s="1" t="s">
        <v>653</v>
      </c>
      <c r="C1307" s="63"/>
      <c r="D1307" s="2" t="s">
        <v>33</v>
      </c>
      <c r="E1307" s="2" t="s">
        <v>114</v>
      </c>
      <c r="F1307" s="2" t="s">
        <v>650</v>
      </c>
      <c r="G1307" s="2" t="s">
        <v>57</v>
      </c>
      <c r="H1307" s="154">
        <f t="shared" si="301"/>
        <v>5.9</v>
      </c>
      <c r="I1307" s="296">
        <f>I1308</f>
        <v>0</v>
      </c>
      <c r="J1307" s="296">
        <f>J1308</f>
        <v>5.9</v>
      </c>
      <c r="K1307" s="296">
        <f>K1308</f>
        <v>0</v>
      </c>
      <c r="L1307" s="296">
        <f>L1308</f>
        <v>0</v>
      </c>
    </row>
    <row r="1308" spans="1:12" ht="38.25">
      <c r="A1308" s="4"/>
      <c r="B1308" s="1" t="s">
        <v>111</v>
      </c>
      <c r="C1308" s="63"/>
      <c r="D1308" s="2" t="s">
        <v>33</v>
      </c>
      <c r="E1308" s="2" t="s">
        <v>114</v>
      </c>
      <c r="F1308" s="2" t="s">
        <v>650</v>
      </c>
      <c r="G1308" s="2" t="s">
        <v>59</v>
      </c>
      <c r="H1308" s="154">
        <f t="shared" si="301"/>
        <v>5.9</v>
      </c>
      <c r="I1308" s="296">
        <f>I1309+I1335</f>
        <v>0</v>
      </c>
      <c r="J1308" s="296">
        <f>J1309+J1335</f>
        <v>5.9</v>
      </c>
      <c r="K1308" s="296">
        <f>K1309+K1335</f>
        <v>0</v>
      </c>
      <c r="L1308" s="296">
        <f>L1309+L1335</f>
        <v>0</v>
      </c>
    </row>
    <row r="1309" spans="1:12" ht="38.25">
      <c r="A1309" s="4"/>
      <c r="B1309" s="1" t="s">
        <v>63</v>
      </c>
      <c r="C1309" s="63"/>
      <c r="D1309" s="2" t="s">
        <v>33</v>
      </c>
      <c r="E1309" s="2" t="s">
        <v>114</v>
      </c>
      <c r="F1309" s="2" t="s">
        <v>650</v>
      </c>
      <c r="G1309" s="2" t="s">
        <v>62</v>
      </c>
      <c r="H1309" s="154">
        <f t="shared" si="301"/>
        <v>5.9</v>
      </c>
      <c r="I1309" s="296">
        <v>0</v>
      </c>
      <c r="J1309" s="296">
        <v>5.9</v>
      </c>
      <c r="K1309" s="296">
        <v>0</v>
      </c>
      <c r="L1309" s="296">
        <v>0</v>
      </c>
    </row>
    <row r="1310" spans="1:12" ht="25.5">
      <c r="A1310" s="187" t="s">
        <v>130</v>
      </c>
      <c r="B1310" s="188" t="s">
        <v>131</v>
      </c>
      <c r="C1310" s="250" t="s">
        <v>132</v>
      </c>
      <c r="D1310" s="124"/>
      <c r="E1310" s="124"/>
      <c r="F1310" s="124"/>
      <c r="G1310" s="124"/>
      <c r="H1310" s="155">
        <f t="shared" si="301"/>
        <v>-2427.3000000000002</v>
      </c>
      <c r="I1310" s="155">
        <f>I1311+I1346</f>
        <v>-2427.3000000000002</v>
      </c>
      <c r="J1310" s="155">
        <f>J1311+J1346</f>
        <v>0</v>
      </c>
      <c r="K1310" s="155">
        <f>K1311+K1346</f>
        <v>0</v>
      </c>
      <c r="L1310" s="155">
        <f>L1311+L1346</f>
        <v>0</v>
      </c>
    </row>
    <row r="1311" spans="1:12">
      <c r="A1311" s="187"/>
      <c r="B1311" s="257" t="s">
        <v>102</v>
      </c>
      <c r="C1311" s="188"/>
      <c r="D1311" s="124" t="s">
        <v>14</v>
      </c>
      <c r="E1311" s="124" t="s">
        <v>15</v>
      </c>
      <c r="F1311" s="124"/>
      <c r="G1311" s="124"/>
      <c r="H1311" s="155">
        <f t="shared" si="301"/>
        <v>49</v>
      </c>
      <c r="I1311" s="155">
        <f>I1312+I1339+I1333</f>
        <v>49</v>
      </c>
      <c r="J1311" s="155">
        <f>J1312+J1333</f>
        <v>0</v>
      </c>
      <c r="K1311" s="155">
        <f>K1312+K1333</f>
        <v>0</v>
      </c>
      <c r="L1311" s="155">
        <f>L1312+L1333</f>
        <v>0</v>
      </c>
    </row>
    <row r="1312" spans="1:12" ht="63.75">
      <c r="A1312" s="187"/>
      <c r="B1312" s="188" t="s">
        <v>113</v>
      </c>
      <c r="C1312" s="188"/>
      <c r="D1312" s="124" t="s">
        <v>14</v>
      </c>
      <c r="E1312" s="124" t="s">
        <v>114</v>
      </c>
      <c r="F1312" s="124"/>
      <c r="G1312" s="124"/>
      <c r="H1312" s="155">
        <f>H1313</f>
        <v>44.6</v>
      </c>
      <c r="I1312" s="155">
        <f>I1313</f>
        <v>44.6</v>
      </c>
      <c r="J1312" s="155">
        <f>J1313</f>
        <v>0</v>
      </c>
      <c r="K1312" s="155">
        <f>K1313</f>
        <v>0</v>
      </c>
      <c r="L1312" s="155">
        <f>L1313</f>
        <v>0</v>
      </c>
    </row>
    <row r="1313" spans="1:12" ht="114.75">
      <c r="A1313" s="134"/>
      <c r="B1313" s="103" t="s">
        <v>133</v>
      </c>
      <c r="C1313" s="100"/>
      <c r="D1313" s="101" t="s">
        <v>14</v>
      </c>
      <c r="E1313" s="101" t="s">
        <v>114</v>
      </c>
      <c r="F1313" s="101" t="s">
        <v>289</v>
      </c>
      <c r="G1313" s="101"/>
      <c r="H1313" s="155">
        <f>SUBTOTAL(9,I1313:L1313)</f>
        <v>44.6</v>
      </c>
      <c r="I1313" s="156">
        <f>I1314+I1328</f>
        <v>44.6</v>
      </c>
      <c r="J1313" s="156">
        <f>J1314+J1328</f>
        <v>0</v>
      </c>
      <c r="K1313" s="156">
        <f>K1314+K1328</f>
        <v>0</v>
      </c>
      <c r="L1313" s="156">
        <f>L1314+L1328</f>
        <v>0</v>
      </c>
    </row>
    <row r="1314" spans="1:12" ht="38.25">
      <c r="A1314" s="134"/>
      <c r="B1314" s="103" t="s">
        <v>290</v>
      </c>
      <c r="C1314" s="100"/>
      <c r="D1314" s="101" t="s">
        <v>14</v>
      </c>
      <c r="E1314" s="101" t="s">
        <v>114</v>
      </c>
      <c r="F1314" s="101" t="s">
        <v>291</v>
      </c>
      <c r="G1314" s="101"/>
      <c r="H1314" s="155">
        <f>I1314+J1314+K1314+L1314</f>
        <v>44.6</v>
      </c>
      <c r="I1314" s="156">
        <f>I1315</f>
        <v>44.6</v>
      </c>
      <c r="J1314" s="156">
        <f>J1315</f>
        <v>0</v>
      </c>
      <c r="K1314" s="156">
        <f>K1315</f>
        <v>0</v>
      </c>
      <c r="L1314" s="156">
        <f>L1315</f>
        <v>0</v>
      </c>
    </row>
    <row r="1315" spans="1:12" ht="25.5">
      <c r="A1315" s="134"/>
      <c r="B1315" s="100" t="s">
        <v>124</v>
      </c>
      <c r="C1315" s="100"/>
      <c r="D1315" s="101" t="s">
        <v>14</v>
      </c>
      <c r="E1315" s="101" t="s">
        <v>114</v>
      </c>
      <c r="F1315" s="101" t="s">
        <v>292</v>
      </c>
      <c r="G1315" s="101"/>
      <c r="H1315" s="155">
        <f>I1315+J1315+K1315+L1315</f>
        <v>44.6</v>
      </c>
      <c r="I1315" s="156">
        <f>I1316+I1321+I1324</f>
        <v>44.6</v>
      </c>
      <c r="J1315" s="156">
        <f>J1316+J1320+J1324</f>
        <v>0</v>
      </c>
      <c r="K1315" s="156">
        <f>K1316+K1320+K1324</f>
        <v>0</v>
      </c>
      <c r="L1315" s="156">
        <f>L1316+L1320+L1324</f>
        <v>0</v>
      </c>
    </row>
    <row r="1316" spans="1:12" ht="89.25">
      <c r="A1316" s="134"/>
      <c r="B1316" s="100" t="s">
        <v>55</v>
      </c>
      <c r="C1316" s="100"/>
      <c r="D1316" s="101" t="s">
        <v>14</v>
      </c>
      <c r="E1316" s="101" t="s">
        <v>114</v>
      </c>
      <c r="F1316" s="101" t="s">
        <v>292</v>
      </c>
      <c r="G1316" s="101" t="s">
        <v>56</v>
      </c>
      <c r="H1316" s="155">
        <f t="shared" ref="H1316:H1322" si="302">SUM(I1316:L1316)</f>
        <v>0</v>
      </c>
      <c r="I1316" s="156">
        <f>I1317</f>
        <v>0</v>
      </c>
      <c r="J1316" s="156">
        <f>J1317</f>
        <v>0</v>
      </c>
      <c r="K1316" s="156">
        <f>K1317</f>
        <v>0</v>
      </c>
      <c r="L1316" s="156">
        <f>L1317</f>
        <v>0</v>
      </c>
    </row>
    <row r="1317" spans="1:12" ht="38.25">
      <c r="A1317" s="134"/>
      <c r="B1317" s="100" t="s">
        <v>104</v>
      </c>
      <c r="C1317" s="100"/>
      <c r="D1317" s="101" t="s">
        <v>14</v>
      </c>
      <c r="E1317" s="101" t="s">
        <v>114</v>
      </c>
      <c r="F1317" s="101" t="s">
        <v>292</v>
      </c>
      <c r="G1317" s="101" t="s">
        <v>105</v>
      </c>
      <c r="H1317" s="155">
        <f t="shared" si="302"/>
        <v>0</v>
      </c>
      <c r="I1317" s="156">
        <f>I1318+I1319+I1320</f>
        <v>0</v>
      </c>
      <c r="J1317" s="156">
        <f t="shared" ref="J1317:L1317" si="303">J1318+J1319+J1320</f>
        <v>0</v>
      </c>
      <c r="K1317" s="156">
        <f t="shared" si="303"/>
        <v>0</v>
      </c>
      <c r="L1317" s="156">
        <f t="shared" si="303"/>
        <v>0</v>
      </c>
    </row>
    <row r="1318" spans="1:12" ht="25.5">
      <c r="A1318" s="134"/>
      <c r="B1318" s="100" t="s">
        <v>214</v>
      </c>
      <c r="C1318" s="100"/>
      <c r="D1318" s="101" t="s">
        <v>14</v>
      </c>
      <c r="E1318" s="101" t="s">
        <v>114</v>
      </c>
      <c r="F1318" s="101" t="s">
        <v>292</v>
      </c>
      <c r="G1318" s="101" t="s">
        <v>107</v>
      </c>
      <c r="H1318" s="155">
        <f t="shared" si="302"/>
        <v>-5541</v>
      </c>
      <c r="I1318" s="156">
        <f>-5541</f>
        <v>-5541</v>
      </c>
      <c r="J1318" s="156">
        <v>0</v>
      </c>
      <c r="K1318" s="156">
        <v>0</v>
      </c>
      <c r="L1318" s="156">
        <v>0</v>
      </c>
    </row>
    <row r="1319" spans="1:12" ht="51">
      <c r="A1319" s="134"/>
      <c r="B1319" s="100" t="s">
        <v>108</v>
      </c>
      <c r="C1319" s="100"/>
      <c r="D1319" s="101" t="s">
        <v>14</v>
      </c>
      <c r="E1319" s="101" t="s">
        <v>114</v>
      </c>
      <c r="F1319" s="101" t="s">
        <v>292</v>
      </c>
      <c r="G1319" s="101" t="s">
        <v>109</v>
      </c>
      <c r="H1319" s="155">
        <f t="shared" si="302"/>
        <v>0</v>
      </c>
      <c r="I1319" s="156">
        <v>0</v>
      </c>
      <c r="J1319" s="156">
        <v>0</v>
      </c>
      <c r="K1319" s="156">
        <v>0</v>
      </c>
      <c r="L1319" s="156">
        <v>0</v>
      </c>
    </row>
    <row r="1320" spans="1:12" s="137" customFormat="1" ht="51">
      <c r="A1320" s="134"/>
      <c r="B1320" s="100" t="s">
        <v>108</v>
      </c>
      <c r="C1320" s="100"/>
      <c r="D1320" s="101" t="s">
        <v>14</v>
      </c>
      <c r="E1320" s="101" t="s">
        <v>114</v>
      </c>
      <c r="F1320" s="101" t="s">
        <v>292</v>
      </c>
      <c r="G1320" s="101" t="s">
        <v>652</v>
      </c>
      <c r="H1320" s="155">
        <f>SUM(I1320:L1320)</f>
        <v>5541</v>
      </c>
      <c r="I1320" s="156">
        <v>5541</v>
      </c>
      <c r="J1320" s="311">
        <v>0</v>
      </c>
      <c r="K1320" s="311">
        <v>0</v>
      </c>
      <c r="L1320" s="311">
        <v>0</v>
      </c>
    </row>
    <row r="1321" spans="1:12" ht="38.25">
      <c r="A1321" s="134"/>
      <c r="B1321" s="100" t="s">
        <v>58</v>
      </c>
      <c r="C1321" s="100"/>
      <c r="D1321" s="101" t="s">
        <v>14</v>
      </c>
      <c r="E1321" s="101" t="s">
        <v>114</v>
      </c>
      <c r="F1321" s="101" t="s">
        <v>292</v>
      </c>
      <c r="G1321" s="101" t="s">
        <v>59</v>
      </c>
      <c r="H1321" s="155">
        <f t="shared" si="302"/>
        <v>44.6</v>
      </c>
      <c r="I1321" s="156">
        <f>I1323+I1322</f>
        <v>44.6</v>
      </c>
      <c r="J1321" s="156">
        <f>J1323+J1322</f>
        <v>0</v>
      </c>
      <c r="K1321" s="156">
        <f>K1323+K1322</f>
        <v>0</v>
      </c>
      <c r="L1321" s="156">
        <f>L1323+L1322</f>
        <v>0</v>
      </c>
    </row>
    <row r="1322" spans="1:12" ht="38.25">
      <c r="A1322" s="134"/>
      <c r="B1322" s="100" t="s">
        <v>63</v>
      </c>
      <c r="C1322" s="100"/>
      <c r="D1322" s="101" t="s">
        <v>14</v>
      </c>
      <c r="E1322" s="101" t="s">
        <v>114</v>
      </c>
      <c r="F1322" s="101" t="s">
        <v>292</v>
      </c>
      <c r="G1322" s="101" t="s">
        <v>62</v>
      </c>
      <c r="H1322" s="155">
        <f t="shared" si="302"/>
        <v>44.6</v>
      </c>
      <c r="I1322" s="156">
        <v>44.6</v>
      </c>
      <c r="J1322" s="156">
        <v>0</v>
      </c>
      <c r="K1322" s="156">
        <v>0</v>
      </c>
      <c r="L1322" s="156">
        <v>0</v>
      </c>
    </row>
    <row r="1323" spans="1:12" ht="38.25" hidden="1">
      <c r="A1323" s="134"/>
      <c r="B1323" s="100" t="s">
        <v>60</v>
      </c>
      <c r="C1323" s="100"/>
      <c r="D1323" s="101" t="s">
        <v>14</v>
      </c>
      <c r="E1323" s="101" t="s">
        <v>114</v>
      </c>
      <c r="F1323" s="101" t="s">
        <v>292</v>
      </c>
      <c r="G1323" s="101" t="s">
        <v>61</v>
      </c>
      <c r="H1323" s="155">
        <f t="shared" ref="H1323:H1333" si="304">SUM(I1323:L1323)</f>
        <v>0</v>
      </c>
      <c r="I1323" s="156">
        <v>0</v>
      </c>
      <c r="J1323" s="156">
        <v>0</v>
      </c>
      <c r="K1323" s="156">
        <v>0</v>
      </c>
      <c r="L1323" s="156">
        <v>0</v>
      </c>
    </row>
    <row r="1324" spans="1:12" hidden="1">
      <c r="A1324" s="134"/>
      <c r="B1324" s="191" t="s">
        <v>71</v>
      </c>
      <c r="C1324" s="100"/>
      <c r="D1324" s="101" t="s">
        <v>14</v>
      </c>
      <c r="E1324" s="101" t="s">
        <v>114</v>
      </c>
      <c r="F1324" s="101" t="s">
        <v>292</v>
      </c>
      <c r="G1324" s="101" t="s">
        <v>72</v>
      </c>
      <c r="H1324" s="155">
        <f t="shared" si="304"/>
        <v>0</v>
      </c>
      <c r="I1324" s="156">
        <f>I1325</f>
        <v>0</v>
      </c>
      <c r="J1324" s="156">
        <f>J1325</f>
        <v>0</v>
      </c>
      <c r="K1324" s="156">
        <f>K1325</f>
        <v>0</v>
      </c>
      <c r="L1324" s="156">
        <f>L1325</f>
        <v>0</v>
      </c>
    </row>
    <row r="1325" spans="1:12" ht="25.5" hidden="1">
      <c r="A1325" s="134"/>
      <c r="B1325" s="191" t="s">
        <v>73</v>
      </c>
      <c r="C1325" s="100"/>
      <c r="D1325" s="101" t="s">
        <v>14</v>
      </c>
      <c r="E1325" s="101" t="s">
        <v>114</v>
      </c>
      <c r="F1325" s="101" t="s">
        <v>292</v>
      </c>
      <c r="G1325" s="101" t="s">
        <v>74</v>
      </c>
      <c r="H1325" s="155">
        <f t="shared" si="304"/>
        <v>0</v>
      </c>
      <c r="I1325" s="156">
        <f>I1326+I1327</f>
        <v>0</v>
      </c>
      <c r="J1325" s="156">
        <f>J1326+J1327</f>
        <v>0</v>
      </c>
      <c r="K1325" s="156">
        <f>K1326+K1327</f>
        <v>0</v>
      </c>
      <c r="L1325" s="156">
        <f>L1326+L1327</f>
        <v>0</v>
      </c>
    </row>
    <row r="1326" spans="1:12" ht="25.5" hidden="1">
      <c r="A1326" s="134"/>
      <c r="B1326" s="191" t="s">
        <v>294</v>
      </c>
      <c r="C1326" s="100"/>
      <c r="D1326" s="101" t="s">
        <v>14</v>
      </c>
      <c r="E1326" s="101" t="s">
        <v>114</v>
      </c>
      <c r="F1326" s="101" t="s">
        <v>292</v>
      </c>
      <c r="G1326" s="101" t="s">
        <v>295</v>
      </c>
      <c r="H1326" s="155">
        <f t="shared" si="304"/>
        <v>0</v>
      </c>
      <c r="I1326" s="156">
        <v>0</v>
      </c>
      <c r="J1326" s="156">
        <v>0</v>
      </c>
      <c r="K1326" s="156">
        <v>0</v>
      </c>
      <c r="L1326" s="156">
        <v>0</v>
      </c>
    </row>
    <row r="1327" spans="1:12" hidden="1">
      <c r="A1327" s="134"/>
      <c r="B1327" s="191" t="s">
        <v>293</v>
      </c>
      <c r="C1327" s="100"/>
      <c r="D1327" s="101" t="s">
        <v>14</v>
      </c>
      <c r="E1327" s="101" t="s">
        <v>114</v>
      </c>
      <c r="F1327" s="101" t="s">
        <v>292</v>
      </c>
      <c r="G1327" s="101" t="s">
        <v>76</v>
      </c>
      <c r="H1327" s="155">
        <f t="shared" si="304"/>
        <v>0</v>
      </c>
      <c r="I1327" s="156">
        <v>0</v>
      </c>
      <c r="J1327" s="156">
        <v>0</v>
      </c>
      <c r="K1327" s="156">
        <v>0</v>
      </c>
      <c r="L1327" s="156">
        <v>0</v>
      </c>
    </row>
    <row r="1328" spans="1:12" ht="38.25" hidden="1">
      <c r="A1328" s="134"/>
      <c r="B1328" s="103" t="s">
        <v>296</v>
      </c>
      <c r="C1328" s="100"/>
      <c r="D1328" s="101" t="s">
        <v>14</v>
      </c>
      <c r="E1328" s="101" t="s">
        <v>114</v>
      </c>
      <c r="F1328" s="101" t="s">
        <v>297</v>
      </c>
      <c r="G1328" s="101"/>
      <c r="H1328" s="155">
        <f>I1328+J1328+K1328+L1328</f>
        <v>0</v>
      </c>
      <c r="I1328" s="156">
        <f>I1329</f>
        <v>0</v>
      </c>
      <c r="J1328" s="156">
        <f t="shared" ref="J1328:L1329" si="305">J1329</f>
        <v>0</v>
      </c>
      <c r="K1328" s="156">
        <f t="shared" si="305"/>
        <v>0</v>
      </c>
      <c r="L1328" s="156">
        <f t="shared" si="305"/>
        <v>0</v>
      </c>
    </row>
    <row r="1329" spans="1:12" ht="25.5" hidden="1">
      <c r="A1329" s="134"/>
      <c r="B1329" s="100" t="s">
        <v>273</v>
      </c>
      <c r="C1329" s="100"/>
      <c r="D1329" s="101" t="s">
        <v>14</v>
      </c>
      <c r="E1329" s="101" t="s">
        <v>114</v>
      </c>
      <c r="F1329" s="101" t="s">
        <v>298</v>
      </c>
      <c r="G1329" s="101"/>
      <c r="H1329" s="155">
        <f>I1329+J1329+K1329+L1329</f>
        <v>0</v>
      </c>
      <c r="I1329" s="156">
        <f>I1330</f>
        <v>0</v>
      </c>
      <c r="J1329" s="156">
        <f t="shared" si="305"/>
        <v>0</v>
      </c>
      <c r="K1329" s="156">
        <f t="shared" si="305"/>
        <v>0</v>
      </c>
      <c r="L1329" s="156">
        <f t="shared" si="305"/>
        <v>0</v>
      </c>
    </row>
    <row r="1330" spans="1:12" ht="38.25" hidden="1">
      <c r="A1330" s="134"/>
      <c r="B1330" s="100" t="s">
        <v>86</v>
      </c>
      <c r="C1330" s="100"/>
      <c r="D1330" s="101" t="s">
        <v>14</v>
      </c>
      <c r="E1330" s="101" t="s">
        <v>114</v>
      </c>
      <c r="F1330" s="101" t="s">
        <v>298</v>
      </c>
      <c r="G1330" s="101" t="s">
        <v>57</v>
      </c>
      <c r="H1330" s="155">
        <f>SUM(I1330:L1330)</f>
        <v>0</v>
      </c>
      <c r="I1330" s="156">
        <f>I1331</f>
        <v>0</v>
      </c>
      <c r="J1330" s="156">
        <f t="shared" ref="J1330:L1331" si="306">J1331</f>
        <v>0</v>
      </c>
      <c r="K1330" s="156">
        <f t="shared" si="306"/>
        <v>0</v>
      </c>
      <c r="L1330" s="156">
        <f t="shared" si="306"/>
        <v>0</v>
      </c>
    </row>
    <row r="1331" spans="1:12" ht="38.25" hidden="1">
      <c r="A1331" s="134"/>
      <c r="B1331" s="100" t="s">
        <v>58</v>
      </c>
      <c r="C1331" s="100"/>
      <c r="D1331" s="101" t="s">
        <v>14</v>
      </c>
      <c r="E1331" s="101" t="s">
        <v>114</v>
      </c>
      <c r="F1331" s="101" t="s">
        <v>298</v>
      </c>
      <c r="G1331" s="101" t="s">
        <v>59</v>
      </c>
      <c r="H1331" s="155">
        <f>SUM(I1331:L1331)</f>
        <v>0</v>
      </c>
      <c r="I1331" s="156">
        <f>I1332</f>
        <v>0</v>
      </c>
      <c r="J1331" s="156">
        <f t="shared" si="306"/>
        <v>0</v>
      </c>
      <c r="K1331" s="156">
        <f t="shared" si="306"/>
        <v>0</v>
      </c>
      <c r="L1331" s="156">
        <f t="shared" si="306"/>
        <v>0</v>
      </c>
    </row>
    <row r="1332" spans="1:12" ht="38.25" hidden="1">
      <c r="A1332" s="134"/>
      <c r="B1332" s="100" t="s">
        <v>60</v>
      </c>
      <c r="C1332" s="100"/>
      <c r="D1332" s="101" t="s">
        <v>14</v>
      </c>
      <c r="E1332" s="101" t="s">
        <v>114</v>
      </c>
      <c r="F1332" s="101" t="s">
        <v>298</v>
      </c>
      <c r="G1332" s="101" t="s">
        <v>61</v>
      </c>
      <c r="H1332" s="155">
        <f>SUM(I1332:L1332)</f>
        <v>0</v>
      </c>
      <c r="I1332" s="156">
        <v>0</v>
      </c>
      <c r="J1332" s="156">
        <v>0</v>
      </c>
      <c r="K1332" s="156">
        <v>0</v>
      </c>
      <c r="L1332" s="156">
        <v>0</v>
      </c>
    </row>
    <row r="1333" spans="1:12" hidden="1">
      <c r="A1333" s="187"/>
      <c r="B1333" s="257" t="s">
        <v>134</v>
      </c>
      <c r="C1333" s="188"/>
      <c r="D1333" s="124" t="s">
        <v>14</v>
      </c>
      <c r="E1333" s="124" t="s">
        <v>41</v>
      </c>
      <c r="F1333" s="124"/>
      <c r="G1333" s="124"/>
      <c r="H1333" s="155">
        <f t="shared" si="304"/>
        <v>0</v>
      </c>
      <c r="I1333" s="155">
        <f>I1334</f>
        <v>0</v>
      </c>
      <c r="J1333" s="155">
        <f t="shared" ref="J1333:L1337" si="307">J1334</f>
        <v>0</v>
      </c>
      <c r="K1333" s="155">
        <f t="shared" si="307"/>
        <v>0</v>
      </c>
      <c r="L1333" s="155">
        <f t="shared" si="307"/>
        <v>0</v>
      </c>
    </row>
    <row r="1334" spans="1:12" ht="114.75" hidden="1">
      <c r="A1334" s="134"/>
      <c r="B1334" s="103" t="s">
        <v>133</v>
      </c>
      <c r="C1334" s="100"/>
      <c r="D1334" s="101" t="s">
        <v>14</v>
      </c>
      <c r="E1334" s="101" t="s">
        <v>41</v>
      </c>
      <c r="F1334" s="101" t="s">
        <v>289</v>
      </c>
      <c r="G1334" s="101"/>
      <c r="H1334" s="155">
        <f>H1336</f>
        <v>0</v>
      </c>
      <c r="I1334" s="156">
        <f>I1335</f>
        <v>0</v>
      </c>
      <c r="J1334" s="156">
        <f t="shared" si="307"/>
        <v>0</v>
      </c>
      <c r="K1334" s="156">
        <f t="shared" si="307"/>
        <v>0</v>
      </c>
      <c r="L1334" s="156">
        <f t="shared" si="307"/>
        <v>0</v>
      </c>
    </row>
    <row r="1335" spans="1:12" ht="38.25" hidden="1">
      <c r="A1335" s="134"/>
      <c r="B1335" s="103" t="s">
        <v>296</v>
      </c>
      <c r="C1335" s="100"/>
      <c r="D1335" s="101" t="s">
        <v>14</v>
      </c>
      <c r="E1335" s="101" t="s">
        <v>41</v>
      </c>
      <c r="F1335" s="101" t="s">
        <v>297</v>
      </c>
      <c r="G1335" s="101"/>
      <c r="H1335" s="155">
        <f>SUBTOTAL(9,I1335:L1335)</f>
        <v>0</v>
      </c>
      <c r="I1335" s="156">
        <f>I1336</f>
        <v>0</v>
      </c>
      <c r="J1335" s="156">
        <f t="shared" si="307"/>
        <v>0</v>
      </c>
      <c r="K1335" s="156">
        <f t="shared" si="307"/>
        <v>0</v>
      </c>
      <c r="L1335" s="156">
        <f t="shared" si="307"/>
        <v>0</v>
      </c>
    </row>
    <row r="1336" spans="1:12" ht="25.5" hidden="1">
      <c r="A1336" s="134"/>
      <c r="B1336" s="100" t="s">
        <v>273</v>
      </c>
      <c r="C1336" s="100"/>
      <c r="D1336" s="101" t="s">
        <v>14</v>
      </c>
      <c r="E1336" s="101" t="s">
        <v>41</v>
      </c>
      <c r="F1336" s="101" t="s">
        <v>298</v>
      </c>
      <c r="G1336" s="101"/>
      <c r="H1336" s="155">
        <f>I1336+J1336+K1336+L1336</f>
        <v>0</v>
      </c>
      <c r="I1336" s="156">
        <f>I1337</f>
        <v>0</v>
      </c>
      <c r="J1336" s="156">
        <f t="shared" si="307"/>
        <v>0</v>
      </c>
      <c r="K1336" s="156">
        <f t="shared" si="307"/>
        <v>0</v>
      </c>
      <c r="L1336" s="156">
        <f t="shared" si="307"/>
        <v>0</v>
      </c>
    </row>
    <row r="1337" spans="1:12" hidden="1">
      <c r="A1337" s="134"/>
      <c r="B1337" s="100" t="s">
        <v>71</v>
      </c>
      <c r="C1337" s="100"/>
      <c r="D1337" s="101" t="s">
        <v>14</v>
      </c>
      <c r="E1337" s="101" t="s">
        <v>41</v>
      </c>
      <c r="F1337" s="101" t="s">
        <v>298</v>
      </c>
      <c r="G1337" s="101" t="s">
        <v>72</v>
      </c>
      <c r="H1337" s="155">
        <f>I1337+J1337+K1337+L1337</f>
        <v>0</v>
      </c>
      <c r="I1337" s="156">
        <f>I1338</f>
        <v>0</v>
      </c>
      <c r="J1337" s="156">
        <f t="shared" si="307"/>
        <v>0</v>
      </c>
      <c r="K1337" s="156">
        <f t="shared" si="307"/>
        <v>0</v>
      </c>
      <c r="L1337" s="156">
        <f t="shared" si="307"/>
        <v>0</v>
      </c>
    </row>
    <row r="1338" spans="1:12" hidden="1">
      <c r="A1338" s="134"/>
      <c r="B1338" s="100" t="s">
        <v>135</v>
      </c>
      <c r="C1338" s="100"/>
      <c r="D1338" s="101" t="s">
        <v>14</v>
      </c>
      <c r="E1338" s="101" t="s">
        <v>41</v>
      </c>
      <c r="F1338" s="101" t="s">
        <v>298</v>
      </c>
      <c r="G1338" s="101" t="s">
        <v>136</v>
      </c>
      <c r="H1338" s="155">
        <f>I1338+J1338+K1338+L1338</f>
        <v>0</v>
      </c>
      <c r="I1338" s="156">
        <v>0</v>
      </c>
      <c r="J1338" s="156">
        <v>0</v>
      </c>
      <c r="K1338" s="156">
        <v>0</v>
      </c>
      <c r="L1338" s="156">
        <v>0</v>
      </c>
    </row>
    <row r="1339" spans="1:12" ht="25.5">
      <c r="A1339" s="249"/>
      <c r="B1339" s="188" t="s">
        <v>121</v>
      </c>
      <c r="C1339" s="188"/>
      <c r="D1339" s="124" t="s">
        <v>14</v>
      </c>
      <c r="E1339" s="124" t="s">
        <v>122</v>
      </c>
      <c r="F1339" s="124"/>
      <c r="G1339" s="124"/>
      <c r="H1339" s="155">
        <f>SUM(I1339:L1339)</f>
        <v>4.4000000000000004</v>
      </c>
      <c r="I1339" s="155">
        <f t="shared" ref="I1339:I1344" si="308">I1340</f>
        <v>4.4000000000000004</v>
      </c>
      <c r="J1339" s="155">
        <f t="shared" ref="J1339:L1344" si="309">J1340</f>
        <v>0</v>
      </c>
      <c r="K1339" s="155">
        <f>K1340</f>
        <v>0</v>
      </c>
      <c r="L1339" s="155">
        <f>L1340</f>
        <v>0</v>
      </c>
    </row>
    <row r="1340" spans="1:12" ht="51">
      <c r="A1340" s="249"/>
      <c r="B1340" s="100" t="s">
        <v>98</v>
      </c>
      <c r="C1340" s="188"/>
      <c r="D1340" s="123" t="s">
        <v>14</v>
      </c>
      <c r="E1340" s="123" t="s">
        <v>122</v>
      </c>
      <c r="F1340" s="123" t="s">
        <v>250</v>
      </c>
      <c r="G1340" s="124"/>
      <c r="H1340" s="155">
        <f>SUM(I1340:L1340)</f>
        <v>4.4000000000000004</v>
      </c>
      <c r="I1340" s="156">
        <f t="shared" si="308"/>
        <v>4.4000000000000004</v>
      </c>
      <c r="J1340" s="156">
        <f t="shared" si="309"/>
        <v>0</v>
      </c>
      <c r="K1340" s="156">
        <f t="shared" si="309"/>
        <v>0</v>
      </c>
      <c r="L1340" s="156">
        <f t="shared" si="309"/>
        <v>0</v>
      </c>
    </row>
    <row r="1341" spans="1:12" ht="38.25">
      <c r="A1341" s="134"/>
      <c r="B1341" s="100" t="s">
        <v>269</v>
      </c>
      <c r="C1341" s="135"/>
      <c r="D1341" s="101" t="s">
        <v>14</v>
      </c>
      <c r="E1341" s="101" t="s">
        <v>122</v>
      </c>
      <c r="F1341" s="101" t="s">
        <v>270</v>
      </c>
      <c r="G1341" s="101"/>
      <c r="H1341" s="155">
        <f>SUM(I1341:L1341)</f>
        <v>4.4000000000000004</v>
      </c>
      <c r="I1341" s="156">
        <f t="shared" si="308"/>
        <v>4.4000000000000004</v>
      </c>
      <c r="J1341" s="156">
        <f t="shared" si="309"/>
        <v>0</v>
      </c>
      <c r="K1341" s="156">
        <f t="shared" si="309"/>
        <v>0</v>
      </c>
      <c r="L1341" s="156">
        <f t="shared" si="309"/>
        <v>0</v>
      </c>
    </row>
    <row r="1342" spans="1:12" ht="25.5">
      <c r="A1342" s="134"/>
      <c r="B1342" s="100" t="s">
        <v>539</v>
      </c>
      <c r="C1342" s="135"/>
      <c r="D1342" s="101" t="s">
        <v>14</v>
      </c>
      <c r="E1342" s="101" t="s">
        <v>122</v>
      </c>
      <c r="F1342" s="101" t="s">
        <v>540</v>
      </c>
      <c r="G1342" s="101"/>
      <c r="H1342" s="155">
        <f>SUM(I1342:L1342)</f>
        <v>4.4000000000000004</v>
      </c>
      <c r="I1342" s="156">
        <f t="shared" si="308"/>
        <v>4.4000000000000004</v>
      </c>
      <c r="J1342" s="156">
        <f t="shared" si="309"/>
        <v>0</v>
      </c>
      <c r="K1342" s="156">
        <f t="shared" si="309"/>
        <v>0</v>
      </c>
      <c r="L1342" s="156">
        <f t="shared" si="309"/>
        <v>0</v>
      </c>
    </row>
    <row r="1343" spans="1:12" ht="38.25">
      <c r="A1343" s="134"/>
      <c r="B1343" s="100" t="s">
        <v>86</v>
      </c>
      <c r="C1343" s="260"/>
      <c r="D1343" s="101" t="s">
        <v>14</v>
      </c>
      <c r="E1343" s="101" t="s">
        <v>122</v>
      </c>
      <c r="F1343" s="101" t="s">
        <v>540</v>
      </c>
      <c r="G1343" s="101" t="s">
        <v>57</v>
      </c>
      <c r="H1343" s="155">
        <f>I1343+J1343+K1343+L1343</f>
        <v>4.4000000000000004</v>
      </c>
      <c r="I1343" s="156">
        <f t="shared" si="308"/>
        <v>4.4000000000000004</v>
      </c>
      <c r="J1343" s="156">
        <f t="shared" si="309"/>
        <v>0</v>
      </c>
      <c r="K1343" s="156">
        <f t="shared" si="309"/>
        <v>0</v>
      </c>
      <c r="L1343" s="156">
        <f t="shared" si="309"/>
        <v>0</v>
      </c>
    </row>
    <row r="1344" spans="1:12" ht="38.25">
      <c r="A1344" s="134"/>
      <c r="B1344" s="100" t="s">
        <v>111</v>
      </c>
      <c r="C1344" s="260"/>
      <c r="D1344" s="101" t="s">
        <v>14</v>
      </c>
      <c r="E1344" s="101" t="s">
        <v>122</v>
      </c>
      <c r="F1344" s="101" t="s">
        <v>540</v>
      </c>
      <c r="G1344" s="101" t="s">
        <v>59</v>
      </c>
      <c r="H1344" s="155">
        <f>I1344+J1344+K1344+L1344</f>
        <v>4.4000000000000004</v>
      </c>
      <c r="I1344" s="156">
        <f t="shared" si="308"/>
        <v>4.4000000000000004</v>
      </c>
      <c r="J1344" s="156">
        <f t="shared" si="309"/>
        <v>0</v>
      </c>
      <c r="K1344" s="156">
        <f t="shared" si="309"/>
        <v>0</v>
      </c>
      <c r="L1344" s="156">
        <f t="shared" si="309"/>
        <v>0</v>
      </c>
    </row>
    <row r="1345" spans="1:12" ht="51">
      <c r="A1345" s="134"/>
      <c r="B1345" s="100" t="s">
        <v>260</v>
      </c>
      <c r="C1345" s="260"/>
      <c r="D1345" s="101" t="s">
        <v>14</v>
      </c>
      <c r="E1345" s="101" t="s">
        <v>122</v>
      </c>
      <c r="F1345" s="101" t="s">
        <v>540</v>
      </c>
      <c r="G1345" s="101" t="s">
        <v>61</v>
      </c>
      <c r="H1345" s="155">
        <f>I1345+J1345+K1345+L1345</f>
        <v>4.4000000000000004</v>
      </c>
      <c r="I1345" s="156">
        <v>4.4000000000000004</v>
      </c>
      <c r="J1345" s="156">
        <v>0</v>
      </c>
      <c r="K1345" s="156">
        <v>0</v>
      </c>
      <c r="L1345" s="156">
        <v>0</v>
      </c>
    </row>
    <row r="1346" spans="1:12" ht="25.5">
      <c r="A1346" s="187"/>
      <c r="B1346" s="188" t="s">
        <v>137</v>
      </c>
      <c r="C1346" s="188"/>
      <c r="D1346" s="124" t="s">
        <v>122</v>
      </c>
      <c r="E1346" s="124" t="s">
        <v>15</v>
      </c>
      <c r="F1346" s="124"/>
      <c r="G1346" s="124"/>
      <c r="H1346" s="155">
        <f t="shared" ref="H1346:H1351" si="310">SUM(I1346:L1346)</f>
        <v>-2476.3000000000002</v>
      </c>
      <c r="I1346" s="155">
        <f t="shared" ref="I1346:L1351" si="311">I1347</f>
        <v>-2476.3000000000002</v>
      </c>
      <c r="J1346" s="155">
        <f t="shared" si="311"/>
        <v>0</v>
      </c>
      <c r="K1346" s="155">
        <f t="shared" si="311"/>
        <v>0</v>
      </c>
      <c r="L1346" s="155">
        <f t="shared" si="311"/>
        <v>0</v>
      </c>
    </row>
    <row r="1347" spans="1:12" ht="38.25">
      <c r="A1347" s="187"/>
      <c r="B1347" s="100" t="s">
        <v>452</v>
      </c>
      <c r="C1347" s="262"/>
      <c r="D1347" s="101" t="s">
        <v>122</v>
      </c>
      <c r="E1347" s="101" t="s">
        <v>14</v>
      </c>
      <c r="F1347" s="124"/>
      <c r="G1347" s="124"/>
      <c r="H1347" s="155">
        <f>SUBTOTAL(9,I1347:L1347)</f>
        <v>-2476.3000000000002</v>
      </c>
      <c r="I1347" s="156">
        <f t="shared" si="311"/>
        <v>-2476.3000000000002</v>
      </c>
      <c r="J1347" s="156">
        <f t="shared" si="311"/>
        <v>0</v>
      </c>
      <c r="K1347" s="156">
        <f t="shared" si="311"/>
        <v>0</v>
      </c>
      <c r="L1347" s="156">
        <f t="shared" si="311"/>
        <v>0</v>
      </c>
    </row>
    <row r="1348" spans="1:12" ht="114.75">
      <c r="A1348" s="134"/>
      <c r="B1348" s="103" t="s">
        <v>133</v>
      </c>
      <c r="C1348" s="100"/>
      <c r="D1348" s="101" t="s">
        <v>122</v>
      </c>
      <c r="E1348" s="101" t="s">
        <v>14</v>
      </c>
      <c r="F1348" s="101" t="s">
        <v>289</v>
      </c>
      <c r="G1348" s="101"/>
      <c r="H1348" s="155">
        <f t="shared" si="310"/>
        <v>-2476.3000000000002</v>
      </c>
      <c r="I1348" s="156">
        <f t="shared" si="311"/>
        <v>-2476.3000000000002</v>
      </c>
      <c r="J1348" s="156">
        <f>J1350</f>
        <v>0</v>
      </c>
      <c r="K1348" s="156">
        <f>K1350</f>
        <v>0</v>
      </c>
      <c r="L1348" s="156">
        <f>L1350</f>
        <v>0</v>
      </c>
    </row>
    <row r="1349" spans="1:12" ht="38.25">
      <c r="A1349" s="134"/>
      <c r="B1349" s="103" t="s">
        <v>296</v>
      </c>
      <c r="C1349" s="100"/>
      <c r="D1349" s="101" t="s">
        <v>122</v>
      </c>
      <c r="E1349" s="101" t="s">
        <v>14</v>
      </c>
      <c r="F1349" s="101" t="s">
        <v>297</v>
      </c>
      <c r="G1349" s="101"/>
      <c r="H1349" s="155">
        <f t="shared" si="310"/>
        <v>-2476.3000000000002</v>
      </c>
      <c r="I1349" s="156">
        <f t="shared" si="311"/>
        <v>-2476.3000000000002</v>
      </c>
      <c r="J1349" s="156">
        <f t="shared" si="311"/>
        <v>0</v>
      </c>
      <c r="K1349" s="156">
        <f t="shared" si="311"/>
        <v>0</v>
      </c>
      <c r="L1349" s="156">
        <f t="shared" si="311"/>
        <v>0</v>
      </c>
    </row>
    <row r="1350" spans="1:12" ht="25.5">
      <c r="A1350" s="134"/>
      <c r="B1350" s="100" t="s">
        <v>273</v>
      </c>
      <c r="C1350" s="100"/>
      <c r="D1350" s="101" t="s">
        <v>122</v>
      </c>
      <c r="E1350" s="101" t="s">
        <v>14</v>
      </c>
      <c r="F1350" s="101" t="s">
        <v>298</v>
      </c>
      <c r="G1350" s="101"/>
      <c r="H1350" s="155">
        <f t="shared" si="310"/>
        <v>-2476.3000000000002</v>
      </c>
      <c r="I1350" s="156">
        <f t="shared" si="311"/>
        <v>-2476.3000000000002</v>
      </c>
      <c r="J1350" s="156">
        <f t="shared" si="311"/>
        <v>0</v>
      </c>
      <c r="K1350" s="156">
        <f t="shared" si="311"/>
        <v>0</v>
      </c>
      <c r="L1350" s="156">
        <f t="shared" si="311"/>
        <v>0</v>
      </c>
    </row>
    <row r="1351" spans="1:12" ht="25.5">
      <c r="A1351" s="134"/>
      <c r="B1351" s="100" t="s">
        <v>138</v>
      </c>
      <c r="C1351" s="100"/>
      <c r="D1351" s="101" t="s">
        <v>122</v>
      </c>
      <c r="E1351" s="101" t="s">
        <v>14</v>
      </c>
      <c r="F1351" s="101" t="s">
        <v>298</v>
      </c>
      <c r="G1351" s="101" t="s">
        <v>139</v>
      </c>
      <c r="H1351" s="155">
        <f t="shared" si="310"/>
        <v>-2476.3000000000002</v>
      </c>
      <c r="I1351" s="156">
        <f>I1352</f>
        <v>-2476.3000000000002</v>
      </c>
      <c r="J1351" s="156">
        <f t="shared" si="311"/>
        <v>0</v>
      </c>
      <c r="K1351" s="156">
        <f t="shared" si="311"/>
        <v>0</v>
      </c>
      <c r="L1351" s="156">
        <f t="shared" si="311"/>
        <v>0</v>
      </c>
    </row>
    <row r="1352" spans="1:12" ht="25.5">
      <c r="A1352" s="134"/>
      <c r="B1352" s="100" t="s">
        <v>299</v>
      </c>
      <c r="C1352" s="100"/>
      <c r="D1352" s="101" t="s">
        <v>122</v>
      </c>
      <c r="E1352" s="101" t="s">
        <v>14</v>
      </c>
      <c r="F1352" s="101" t="s">
        <v>298</v>
      </c>
      <c r="G1352" s="101" t="s">
        <v>140</v>
      </c>
      <c r="H1352" s="155">
        <f>SUM(I1352:L1352)</f>
        <v>-2476.3000000000002</v>
      </c>
      <c r="I1352" s="156">
        <f>-2476.3</f>
        <v>-2476.3000000000002</v>
      </c>
      <c r="J1352" s="156">
        <v>0</v>
      </c>
      <c r="K1352" s="156">
        <v>0</v>
      </c>
      <c r="L1352" s="156">
        <v>0</v>
      </c>
    </row>
    <row r="1353" spans="1:12">
      <c r="A1353" s="187"/>
      <c r="B1353" s="257" t="s">
        <v>0</v>
      </c>
      <c r="C1353" s="257"/>
      <c r="D1353" s="124"/>
      <c r="E1353" s="124"/>
      <c r="F1353" s="124"/>
      <c r="G1353" s="124"/>
      <c r="H1353" s="155">
        <f>I1353+J1353+K1353+L1353</f>
        <v>58641.400000000009</v>
      </c>
      <c r="I1353" s="155">
        <f>I11+I74+I1085+I1310</f>
        <v>11605.100000000002</v>
      </c>
      <c r="J1353" s="155">
        <f>J11+J74+J1085+J1310</f>
        <v>0</v>
      </c>
      <c r="K1353" s="155">
        <f>K11+K74+K1085+K1310</f>
        <v>46986.30000000001</v>
      </c>
      <c r="L1353" s="155">
        <f>L11+L74+L1085+L1310</f>
        <v>50</v>
      </c>
    </row>
    <row r="1354" spans="1:12">
      <c r="A1354" s="137"/>
      <c r="B1354" s="137"/>
      <c r="C1354" s="137"/>
      <c r="D1354" s="137"/>
      <c r="E1354" s="137"/>
      <c r="F1354" s="235"/>
      <c r="G1354" s="137"/>
      <c r="H1354" s="269"/>
      <c r="I1354" s="269"/>
      <c r="J1354" s="269"/>
      <c r="K1354" s="269"/>
      <c r="L1354" s="269"/>
    </row>
    <row r="1355" spans="1:12">
      <c r="A1355" s="137"/>
      <c r="B1355" s="137"/>
      <c r="C1355" s="137"/>
      <c r="D1355" s="137"/>
      <c r="E1355" s="137"/>
      <c r="F1355" s="235"/>
      <c r="G1355" s="137"/>
      <c r="H1355" s="217"/>
      <c r="I1355" s="217"/>
      <c r="J1355" s="217"/>
      <c r="K1355" s="217"/>
      <c r="L1355" s="217"/>
    </row>
    <row r="1356" spans="1:12">
      <c r="H1356" s="271"/>
      <c r="I1356" s="271"/>
      <c r="J1356" s="271"/>
      <c r="K1356" s="271"/>
      <c r="L1356" s="271"/>
    </row>
    <row r="1357" spans="1:12">
      <c r="H1357" s="271"/>
      <c r="I1357" s="272"/>
      <c r="K1357" s="272"/>
    </row>
    <row r="1358" spans="1:12">
      <c r="H1358" s="271"/>
      <c r="I1358" s="272"/>
      <c r="K1358" s="272"/>
    </row>
    <row r="1359" spans="1:12">
      <c r="H1359" s="271"/>
      <c r="I1359" s="272"/>
      <c r="K1359" s="272"/>
    </row>
    <row r="1360" spans="1:12">
      <c r="H1360" s="271"/>
      <c r="I1360" s="272"/>
      <c r="K1360" s="272"/>
    </row>
    <row r="1361" spans="8:12">
      <c r="H1361" s="273"/>
      <c r="I1361" s="274"/>
      <c r="J1361" s="274"/>
      <c r="K1361" s="274"/>
      <c r="L1361" s="274"/>
    </row>
    <row r="1362" spans="8:12">
      <c r="H1362" s="273"/>
      <c r="I1362" s="274"/>
      <c r="J1362" s="274"/>
      <c r="K1362" s="274"/>
      <c r="L1362" s="274"/>
    </row>
    <row r="1363" spans="8:12">
      <c r="H1363" s="272"/>
      <c r="I1363" s="272"/>
      <c r="J1363" s="272"/>
      <c r="K1363" s="272"/>
      <c r="L1363" s="272"/>
    </row>
    <row r="1364" spans="8:12">
      <c r="H1364" s="271"/>
      <c r="I1364" s="272"/>
      <c r="J1364" s="272"/>
      <c r="K1364" s="272"/>
      <c r="L1364" s="272"/>
    </row>
    <row r="1365" spans="8:12">
      <c r="H1365" s="271"/>
      <c r="I1365" s="272"/>
      <c r="J1365" s="272"/>
      <c r="K1365" s="272"/>
      <c r="L1365" s="272"/>
    </row>
    <row r="1366" spans="8:12">
      <c r="H1366" s="271"/>
      <c r="I1366" s="272"/>
      <c r="J1366" s="272"/>
      <c r="K1366" s="272"/>
      <c r="L1366" s="272"/>
    </row>
    <row r="1367" spans="8:12">
      <c r="H1367" s="271"/>
      <c r="I1367" s="271"/>
      <c r="J1367" s="271"/>
      <c r="K1367" s="271"/>
      <c r="L1367" s="271"/>
    </row>
    <row r="1368" spans="8:12">
      <c r="H1368" s="271"/>
      <c r="I1368" s="271"/>
      <c r="J1368" s="271"/>
      <c r="K1368" s="271"/>
      <c r="L1368" s="271"/>
    </row>
    <row r="1369" spans="8:12">
      <c r="H1369" s="271"/>
      <c r="I1369" s="271"/>
      <c r="J1369" s="271"/>
      <c r="K1369" s="271"/>
      <c r="L1369" s="271"/>
    </row>
    <row r="1370" spans="8:12">
      <c r="H1370" s="271"/>
      <c r="I1370" s="272"/>
      <c r="J1370" s="272"/>
      <c r="K1370" s="272"/>
      <c r="L1370" s="272"/>
    </row>
    <row r="1371" spans="8:12">
      <c r="H1371" s="271"/>
      <c r="I1371" s="272"/>
      <c r="J1371" s="271"/>
      <c r="K1371" s="271"/>
      <c r="L1371" s="271"/>
    </row>
  </sheetData>
  <autoFilter ref="A10:O1309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388" min="1" max="11" man="1"/>
    <brk id="431" min="1" max="11" man="1"/>
    <brk id="108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5.2.</vt:lpstr>
      <vt:lpstr>приложение 6.2.</vt:lpstr>
      <vt:lpstr>приложение 7.2.</vt:lpstr>
      <vt:lpstr>приложение 8.2.</vt:lpstr>
      <vt:lpstr>'приложение 5.2.'!Заголовки_для_печати</vt:lpstr>
      <vt:lpstr>'приложение 6.2.'!Заголовки_для_печати</vt:lpstr>
      <vt:lpstr>'приложение 8.2.'!Заголовки_для_печати</vt:lpstr>
      <vt:lpstr>'приложение 5.2.'!Область_печати</vt:lpstr>
      <vt:lpstr>'приложение 8.2.'!Область_печати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2016-05-04T06:07:00Z</cp:lastPrinted>
  <dcterms:created xsi:type="dcterms:W3CDTF">1996-10-08T23:32:33Z</dcterms:created>
  <dcterms:modified xsi:type="dcterms:W3CDTF">2016-05-10T05:31:10Z</dcterms:modified>
</cp:coreProperties>
</file>