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пояснительная" sheetId="4" r:id="rId1"/>
  </sheets>
  <definedNames>
    <definedName name="_xlnm.Print_Area" localSheetId="0">пояснительная!$A$1:$E$530</definedName>
  </definedNames>
  <calcPr calcId="125725"/>
</workbook>
</file>

<file path=xl/calcChain.xml><?xml version="1.0" encoding="utf-8"?>
<calcChain xmlns="http://schemas.openxmlformats.org/spreadsheetml/2006/main">
  <c r="C96" i="4"/>
  <c r="E159"/>
  <c r="D159"/>
  <c r="C159"/>
  <c r="E219"/>
  <c r="D192"/>
  <c r="C192"/>
  <c r="E276"/>
  <c r="D244"/>
  <c r="C244"/>
  <c r="E150"/>
  <c r="D150"/>
  <c r="C150"/>
  <c r="C222"/>
  <c r="C194"/>
  <c r="C175"/>
  <c r="E322"/>
  <c r="E256"/>
  <c r="D256"/>
  <c r="C256"/>
  <c r="C81"/>
  <c r="C66"/>
  <c r="C524"/>
  <c r="E181" l="1"/>
  <c r="D181"/>
  <c r="C181"/>
  <c r="E83"/>
  <c r="D83"/>
  <c r="E216"/>
  <c r="D216"/>
  <c r="E221"/>
  <c r="D194"/>
  <c r="C223" l="1"/>
  <c r="E65" l="1"/>
  <c r="D65"/>
  <c r="E451"/>
  <c r="D451"/>
  <c r="D450" s="1"/>
  <c r="D449" s="1"/>
  <c r="E450"/>
  <c r="E449" s="1"/>
  <c r="C451"/>
  <c r="C450" s="1"/>
  <c r="E191" l="1"/>
  <c r="C191"/>
  <c r="E57"/>
  <c r="D57"/>
  <c r="C57"/>
  <c r="E196"/>
  <c r="D196"/>
  <c r="C196"/>
  <c r="E88"/>
  <c r="E87"/>
  <c r="D88"/>
  <c r="D87"/>
  <c r="C76"/>
  <c r="C75"/>
  <c r="E136"/>
  <c r="D136"/>
  <c r="C112"/>
  <c r="E232"/>
  <c r="D232"/>
  <c r="C232"/>
  <c r="E315"/>
  <c r="D315"/>
  <c r="C315"/>
  <c r="E369" l="1"/>
  <c r="E368"/>
  <c r="D355"/>
  <c r="D349"/>
  <c r="D346"/>
  <c r="D334"/>
  <c r="D393"/>
  <c r="C393"/>
  <c r="E501"/>
  <c r="D501"/>
  <c r="E502"/>
  <c r="D502"/>
  <c r="C502"/>
  <c r="E375"/>
  <c r="E472"/>
  <c r="E471"/>
  <c r="D494"/>
  <c r="D493"/>
  <c r="E413"/>
  <c r="D413"/>
  <c r="E313"/>
  <c r="D313"/>
  <c r="E253"/>
  <c r="D253"/>
  <c r="C253"/>
  <c r="D208"/>
  <c r="D223" s="1"/>
  <c r="D249"/>
  <c r="D246" l="1"/>
  <c r="D191"/>
  <c r="E205"/>
  <c r="E204"/>
  <c r="D157"/>
  <c r="D156"/>
  <c r="D118"/>
  <c r="D115"/>
  <c r="C65"/>
  <c r="C82"/>
  <c r="E208" l="1"/>
  <c r="E223" s="1"/>
  <c r="E473"/>
  <c r="D473"/>
  <c r="E389"/>
  <c r="D247"/>
  <c r="D471"/>
  <c r="E277"/>
  <c r="E60" l="1"/>
  <c r="C60"/>
  <c r="E523"/>
  <c r="D523"/>
  <c r="C523"/>
  <c r="D60" l="1"/>
  <c r="C267" l="1"/>
  <c r="E67" l="1"/>
  <c r="D67"/>
  <c r="C67"/>
  <c r="E283"/>
  <c r="D283"/>
  <c r="C283"/>
  <c r="E266"/>
  <c r="E265" s="1"/>
  <c r="D266"/>
  <c r="D265" s="1"/>
  <c r="C266"/>
  <c r="C265" s="1"/>
  <c r="E262"/>
  <c r="D262"/>
  <c r="C262"/>
  <c r="E252"/>
  <c r="D252"/>
  <c r="C252"/>
  <c r="D248" l="1"/>
  <c r="C248"/>
  <c r="E248"/>
  <c r="D240"/>
  <c r="D238" s="1"/>
  <c r="C240"/>
  <c r="C238" s="1"/>
  <c r="E240"/>
  <c r="E238" s="1"/>
  <c r="D237" l="1"/>
  <c r="C237"/>
  <c r="E237"/>
  <c r="E235"/>
  <c r="E231" s="1"/>
  <c r="D235"/>
  <c r="D231" s="1"/>
  <c r="D268" s="1"/>
  <c r="C235"/>
  <c r="C231" s="1"/>
  <c r="C268" s="1"/>
  <c r="E70"/>
  <c r="D70"/>
  <c r="C70"/>
  <c r="D21"/>
  <c r="D20"/>
  <c r="D19"/>
  <c r="D190"/>
  <c r="E190"/>
  <c r="C190"/>
  <c r="E298"/>
  <c r="D298"/>
  <c r="C298"/>
  <c r="E292"/>
  <c r="D292"/>
  <c r="E291"/>
  <c r="D291"/>
  <c r="C292"/>
  <c r="C291" s="1"/>
  <c r="E186"/>
  <c r="D186"/>
  <c r="C186"/>
  <c r="E178"/>
  <c r="D178"/>
  <c r="C178"/>
  <c r="E176"/>
  <c r="D176"/>
  <c r="C176"/>
  <c r="E174"/>
  <c r="D174"/>
  <c r="C174"/>
  <c r="E168"/>
  <c r="D168"/>
  <c r="C168"/>
  <c r="E164"/>
  <c r="E163" s="1"/>
  <c r="D164"/>
  <c r="D163" s="1"/>
  <c r="C164"/>
  <c r="C163" s="1"/>
  <c r="E155"/>
  <c r="E154" s="1"/>
  <c r="D155"/>
  <c r="D154" s="1"/>
  <c r="C155"/>
  <c r="C154" s="1"/>
  <c r="E151"/>
  <c r="D151"/>
  <c r="C151"/>
  <c r="E149"/>
  <c r="D149"/>
  <c r="C149"/>
  <c r="E147"/>
  <c r="D147"/>
  <c r="C147"/>
  <c r="C167" l="1"/>
  <c r="E167"/>
  <c r="E268"/>
  <c r="E36" s="1"/>
  <c r="D167"/>
  <c r="C36"/>
  <c r="D36"/>
  <c r="D158"/>
  <c r="C180"/>
  <c r="E158"/>
  <c r="E180"/>
  <c r="D180"/>
  <c r="C158"/>
  <c r="D146"/>
  <c r="C146"/>
  <c r="E146"/>
  <c r="E138" l="1"/>
  <c r="E117"/>
  <c r="D117"/>
  <c r="C117"/>
  <c r="E114"/>
  <c r="D114"/>
  <c r="C114"/>
  <c r="D138"/>
  <c r="C138"/>
  <c r="E89"/>
  <c r="D89"/>
  <c r="C89"/>
  <c r="E110"/>
  <c r="E109" s="1"/>
  <c r="D110"/>
  <c r="D109" s="1"/>
  <c r="C110"/>
  <c r="C109" s="1"/>
  <c r="E107"/>
  <c r="D107"/>
  <c r="E105"/>
  <c r="D105"/>
  <c r="C105"/>
  <c r="C107"/>
  <c r="E96"/>
  <c r="D96"/>
  <c r="E74"/>
  <c r="D74"/>
  <c r="D73" s="1"/>
  <c r="E73"/>
  <c r="C74"/>
  <c r="C73" s="1"/>
  <c r="E69"/>
  <c r="D69"/>
  <c r="C69"/>
  <c r="D59"/>
  <c r="D56" s="1"/>
  <c r="E59"/>
  <c r="E56" s="1"/>
  <c r="C59"/>
  <c r="E289"/>
  <c r="D289"/>
  <c r="C289"/>
  <c r="C64" l="1"/>
  <c r="E64"/>
  <c r="E77" s="1"/>
  <c r="D64"/>
  <c r="D77" s="1"/>
  <c r="C294"/>
  <c r="C37" s="1"/>
  <c r="E294"/>
  <c r="E37" s="1"/>
  <c r="D294"/>
  <c r="D37" s="1"/>
  <c r="C113"/>
  <c r="D113"/>
  <c r="E113"/>
  <c r="C95"/>
  <c r="C56"/>
  <c r="D95"/>
  <c r="D119" s="1"/>
  <c r="D34" s="1"/>
  <c r="E95"/>
  <c r="E119" s="1"/>
  <c r="E34" s="1"/>
  <c r="E333"/>
  <c r="D333"/>
  <c r="C333"/>
  <c r="E348"/>
  <c r="E347" s="1"/>
  <c r="D348"/>
  <c r="D347" s="1"/>
  <c r="C348"/>
  <c r="C347" s="1"/>
  <c r="E345"/>
  <c r="D345"/>
  <c r="C345"/>
  <c r="E354"/>
  <c r="E353" s="1"/>
  <c r="D354"/>
  <c r="D353" s="1"/>
  <c r="C354"/>
  <c r="C353" s="1"/>
  <c r="E329"/>
  <c r="E328" s="1"/>
  <c r="D329"/>
  <c r="D328" s="1"/>
  <c r="C329"/>
  <c r="C328" s="1"/>
  <c r="E372"/>
  <c r="E393" s="1"/>
  <c r="D325"/>
  <c r="C325"/>
  <c r="E321"/>
  <c r="E414"/>
  <c r="D414"/>
  <c r="C414"/>
  <c r="E320"/>
  <c r="D320"/>
  <c r="C320"/>
  <c r="E311"/>
  <c r="E309" s="1"/>
  <c r="D311"/>
  <c r="D309" s="1"/>
  <c r="C311"/>
  <c r="C309" s="1"/>
  <c r="E425"/>
  <c r="D425"/>
  <c r="C425"/>
  <c r="E418"/>
  <c r="E417" s="1"/>
  <c r="D418"/>
  <c r="D417" s="1"/>
  <c r="C418"/>
  <c r="C417" s="1"/>
  <c r="E412"/>
  <c r="D412"/>
  <c r="C412"/>
  <c r="E408"/>
  <c r="D408"/>
  <c r="C408"/>
  <c r="E404"/>
  <c r="D404"/>
  <c r="C404"/>
  <c r="E439"/>
  <c r="D439"/>
  <c r="C439"/>
  <c r="E432"/>
  <c r="E431" s="1"/>
  <c r="E434" s="1"/>
  <c r="D432"/>
  <c r="D431" s="1"/>
  <c r="D434" s="1"/>
  <c r="C432"/>
  <c r="C431" s="1"/>
  <c r="C434" s="1"/>
  <c r="E484"/>
  <c r="D484"/>
  <c r="C484"/>
  <c r="E465"/>
  <c r="E464" s="1"/>
  <c r="D465"/>
  <c r="D464" s="1"/>
  <c r="C465"/>
  <c r="C464" s="1"/>
  <c r="E457"/>
  <c r="D457"/>
  <c r="C457"/>
  <c r="D322" l="1"/>
  <c r="D321" s="1"/>
  <c r="C322"/>
  <c r="C321" s="1"/>
  <c r="D403"/>
  <c r="C403"/>
  <c r="E403"/>
  <c r="D332"/>
  <c r="C40"/>
  <c r="E317"/>
  <c r="E314" s="1"/>
  <c r="D420"/>
  <c r="D39" s="1"/>
  <c r="D317"/>
  <c r="D314" s="1"/>
  <c r="D33"/>
  <c r="C119"/>
  <c r="C34" s="1"/>
  <c r="C77"/>
  <c r="C332"/>
  <c r="E332"/>
  <c r="E40"/>
  <c r="C317"/>
  <c r="C314" s="1"/>
  <c r="E420"/>
  <c r="E39" s="1"/>
  <c r="D40"/>
  <c r="C449"/>
  <c r="D445"/>
  <c r="D444" s="1"/>
  <c r="D467" s="1"/>
  <c r="D41" s="1"/>
  <c r="C445"/>
  <c r="C444" s="1"/>
  <c r="C467" s="1"/>
  <c r="C41" s="1"/>
  <c r="D495"/>
  <c r="C495"/>
  <c r="D492"/>
  <c r="C492"/>
  <c r="E514"/>
  <c r="E50" s="1"/>
  <c r="D514"/>
  <c r="D50" s="1"/>
  <c r="C514"/>
  <c r="C50" s="1"/>
  <c r="C491" l="1"/>
  <c r="C490" s="1"/>
  <c r="D491"/>
  <c r="D490" s="1"/>
  <c r="C361"/>
  <c r="C38" s="1"/>
  <c r="C33"/>
  <c r="E361"/>
  <c r="D361"/>
  <c r="C420"/>
  <c r="C39" s="1"/>
  <c r="E507"/>
  <c r="D507"/>
  <c r="C507"/>
  <c r="C497" l="1"/>
  <c r="C42" s="1"/>
  <c r="D497"/>
  <c r="D42" s="1"/>
  <c r="D509"/>
  <c r="D43" s="1"/>
  <c r="E38"/>
  <c r="D38"/>
  <c r="C509"/>
  <c r="C43" s="1"/>
  <c r="E509"/>
  <c r="E43" s="1"/>
  <c r="E522"/>
  <c r="D522"/>
  <c r="C522"/>
  <c r="D525" l="1"/>
  <c r="C525"/>
  <c r="E525"/>
  <c r="E44" s="1"/>
  <c r="E445"/>
  <c r="D44" l="1"/>
  <c r="C44"/>
  <c r="E492"/>
  <c r="E491" s="1"/>
  <c r="E490" l="1"/>
  <c r="E495" l="1"/>
  <c r="E497" l="1"/>
  <c r="E42" s="1"/>
  <c r="E444"/>
  <c r="E467" s="1"/>
  <c r="E41" l="1"/>
  <c r="E33"/>
  <c r="D195"/>
  <c r="E195"/>
  <c r="C195"/>
  <c r="E198" l="1"/>
  <c r="E35" s="1"/>
  <c r="E32" s="1"/>
  <c r="C198"/>
  <c r="C35" s="1"/>
  <c r="C32" s="1"/>
  <c r="D3" s="1"/>
  <c r="D198"/>
  <c r="D48" s="1"/>
  <c r="E48"/>
  <c r="C51" l="1"/>
  <c r="C48"/>
  <c r="C49" s="1"/>
  <c r="D35"/>
  <c r="D32" s="1"/>
  <c r="D51" s="1"/>
  <c r="E49"/>
  <c r="E51"/>
  <c r="D5"/>
  <c r="D49" l="1"/>
  <c r="D4"/>
</calcChain>
</file>

<file path=xl/sharedStrings.xml><?xml version="1.0" encoding="utf-8"?>
<sst xmlns="http://schemas.openxmlformats.org/spreadsheetml/2006/main" count="585" uniqueCount="345">
  <si>
    <t>Наименование раздела</t>
  </si>
  <si>
    <t>Всего:</t>
  </si>
  <si>
    <t>Наименование программы</t>
  </si>
  <si>
    <t>Раздел 0300 «Национальная безопасность и правоохранительная деятельность»</t>
  </si>
  <si>
    <t>Раздел 0400 «Национальная экономика»</t>
  </si>
  <si>
    <t xml:space="preserve">Раздел 0500 «Жилищно-коммунальное хозяйство»  </t>
  </si>
  <si>
    <t>Раздел 0600 «Охрана окружающей среды»</t>
  </si>
  <si>
    <t xml:space="preserve">Раздел 0700 «Образование» </t>
  </si>
  <si>
    <t>Раздел 0800 «Культура и  кинематография»</t>
  </si>
  <si>
    <t>Раздел 1000 «Социальная политика»</t>
  </si>
  <si>
    <t>Раздел 1100  «Физическая культура и спорт»</t>
  </si>
  <si>
    <t>Раздел 1200 «Средства массовой информации»</t>
  </si>
  <si>
    <t>Раздел 1300  «Обслуживание государственного и муниципального долга»</t>
  </si>
  <si>
    <t>тыс.рублей</t>
  </si>
  <si>
    <t xml:space="preserve">            Политика в сфере культуры и кинематографии сохранит свою направленность и будет способствовать сохранению и популяризации культурного наследия Югры, обеспечению прав граждан на участие в культурной жизни города, поддержки традиционной культуры, создание условий для доступа населения к произведениям кинематографии, повышению качества услуг, предоставляемых в области библиотечного, музейного дела.</t>
  </si>
  <si>
    <t xml:space="preserve">1. Муниципальная программа "Создание условий для эффективного и ответственного управления муниципальными финансами, повышения устойчивости местного бюджета городского округа город Урай. Управление муниципальными финансами в городском округе город Урай" на период до 2020 года продукции </t>
  </si>
  <si>
    <t>Раздел 0100 «Общегосударственные вопросы»</t>
  </si>
  <si>
    <t>Расходы – всего, тыс.рублей</t>
  </si>
  <si>
    <t>Расходы</t>
  </si>
  <si>
    <t>1. Муниципальная программа "Создание условий для эффективного и ответственного управления муниципальными финансами, повышения устойчивости местного бюджета городского округа г.Урай. Управление муниципальными финансами в городском округе г.Урай" на период до 2020 года"</t>
  </si>
  <si>
    <t>Подпрограмма 1 "Организация бюджетного процесса в муниципальном образовании":</t>
  </si>
  <si>
    <t>Подпрограмма 2 "Обеспечение сбалансированности и устойчивости местного бюджета":</t>
  </si>
  <si>
    <t>2. Муниципальная программа "Совершенствование и развитие муниципального управления в городе Урай" на 2015-2017 год</t>
  </si>
  <si>
    <t>Подпрограмма 1 "Создание условий для совершенствования системы муниципального управления":</t>
  </si>
  <si>
    <t>Подпрограмма 4 "Управление и распоряжение муниципальным имуществом муниципального образования город Урай"</t>
  </si>
  <si>
    <t>1. Муниципальная программа "Информационное общество - Урай" на 2016-2018 годы</t>
  </si>
  <si>
    <t>Расходы на обеспечение деятельности (оказание услуг) муниципальных учреждений (МБОУ ДОД "ДЮСШ "Старт")</t>
  </si>
  <si>
    <t>Расходы на обеспечение деятельности (оказание услуг) муниципальных учреждений (МБОУ ДОД "ДЮСШ "Звезды Югры")</t>
  </si>
  <si>
    <t>Подпрограмма 1 "Развитие физической культуры и спорта в городе Урай":</t>
  </si>
  <si>
    <t>2. Муниципальная программа "Поддержка социально ориентированных некоммерческих  организаций в городе Урай" на 2015 - 2017 годы</t>
  </si>
  <si>
    <t>1. Муниципальная программа "Профилактика правонарушений на территории города Урай" на 2015-2017 годы</t>
  </si>
  <si>
    <t>Подпрограмма 1 "Профилактика правонарушений":</t>
  </si>
  <si>
    <t xml:space="preserve"> 3. Муниципальная программа "Защита населения и территории городского округа города Урай от чрезвычайных ситуаций, совершенствование гражданской обороны" на 2013-2018 годы</t>
  </si>
  <si>
    <r>
      <rPr>
        <b/>
        <sz val="12"/>
        <color theme="1"/>
        <rFont val="Times New Roman"/>
        <family val="1"/>
        <charset val="204"/>
      </rPr>
      <t xml:space="preserve">01.00 </t>
    </r>
    <r>
      <rPr>
        <sz val="12"/>
        <color theme="1"/>
        <rFont val="Times New Roman"/>
        <family val="1"/>
        <charset val="204"/>
      </rPr>
      <t xml:space="preserve"> Общегосударственные вопросы</t>
    </r>
  </si>
  <si>
    <r>
      <rPr>
        <b/>
        <sz val="12"/>
        <color theme="1"/>
        <rFont val="Times New Roman"/>
        <family val="1"/>
        <charset val="204"/>
      </rPr>
      <t xml:space="preserve">03.00 </t>
    </r>
    <r>
      <rPr>
        <sz val="12"/>
        <color theme="1"/>
        <rFont val="Times New Roman"/>
        <family val="1"/>
        <charset val="204"/>
      </rPr>
      <t xml:space="preserve"> Национальная безопасность и правоохранительная деятельность</t>
    </r>
  </si>
  <si>
    <r>
      <rPr>
        <b/>
        <sz val="12"/>
        <color theme="1"/>
        <rFont val="Times New Roman"/>
        <family val="1"/>
        <charset val="204"/>
      </rPr>
      <t>04.00</t>
    </r>
    <r>
      <rPr>
        <sz val="12"/>
        <color theme="1"/>
        <rFont val="Times New Roman"/>
        <family val="1"/>
        <charset val="204"/>
      </rPr>
      <t xml:space="preserve">  Национальная экономика</t>
    </r>
  </si>
  <si>
    <r>
      <rPr>
        <b/>
        <sz val="12"/>
        <color theme="1"/>
        <rFont val="Times New Roman"/>
        <family val="1"/>
        <charset val="204"/>
      </rPr>
      <t xml:space="preserve">05.00 </t>
    </r>
    <r>
      <rPr>
        <sz val="12"/>
        <color theme="1"/>
        <rFont val="Times New Roman"/>
        <family val="1"/>
        <charset val="204"/>
      </rPr>
      <t xml:space="preserve"> Жилищно-коммунальное хозяйство</t>
    </r>
  </si>
  <si>
    <r>
      <rPr>
        <b/>
        <sz val="12"/>
        <color theme="1"/>
        <rFont val="Times New Roman"/>
        <family val="1"/>
        <charset val="204"/>
      </rPr>
      <t>06.00</t>
    </r>
    <r>
      <rPr>
        <sz val="12"/>
        <color theme="1"/>
        <rFont val="Times New Roman"/>
        <family val="1"/>
        <charset val="204"/>
      </rPr>
      <t xml:space="preserve">  Охрана окружающей среды</t>
    </r>
  </si>
  <si>
    <r>
      <rPr>
        <b/>
        <sz val="12"/>
        <color theme="1"/>
        <rFont val="Times New Roman"/>
        <family val="1"/>
        <charset val="204"/>
      </rPr>
      <t>07.00</t>
    </r>
    <r>
      <rPr>
        <sz val="12"/>
        <color theme="1"/>
        <rFont val="Times New Roman"/>
        <family val="1"/>
        <charset val="204"/>
      </rPr>
      <t xml:space="preserve">  Образование</t>
    </r>
  </si>
  <si>
    <r>
      <rPr>
        <b/>
        <sz val="12"/>
        <color theme="1"/>
        <rFont val="Times New Roman"/>
        <family val="1"/>
        <charset val="204"/>
      </rPr>
      <t>08.00</t>
    </r>
    <r>
      <rPr>
        <sz val="12"/>
        <color theme="1"/>
        <rFont val="Times New Roman"/>
        <family val="1"/>
        <charset val="204"/>
      </rPr>
      <t xml:space="preserve">  Культура, кинематография </t>
    </r>
  </si>
  <si>
    <r>
      <rPr>
        <b/>
        <sz val="12"/>
        <color theme="1"/>
        <rFont val="Times New Roman"/>
        <family val="1"/>
        <charset val="204"/>
      </rPr>
      <t xml:space="preserve">09.00 </t>
    </r>
    <r>
      <rPr>
        <sz val="12"/>
        <color theme="1"/>
        <rFont val="Times New Roman"/>
        <family val="1"/>
        <charset val="204"/>
      </rPr>
      <t xml:space="preserve"> Здравоохранение</t>
    </r>
  </si>
  <si>
    <r>
      <rPr>
        <b/>
        <sz val="12"/>
        <color theme="1"/>
        <rFont val="Times New Roman"/>
        <family val="1"/>
        <charset val="204"/>
      </rPr>
      <t xml:space="preserve">10.00 </t>
    </r>
    <r>
      <rPr>
        <sz val="12"/>
        <color theme="1"/>
        <rFont val="Times New Roman"/>
        <family val="1"/>
        <charset val="204"/>
      </rPr>
      <t xml:space="preserve"> Социальная политика</t>
    </r>
  </si>
  <si>
    <r>
      <rPr>
        <b/>
        <sz val="12"/>
        <color theme="1"/>
        <rFont val="Times New Roman"/>
        <family val="1"/>
        <charset val="204"/>
      </rPr>
      <t xml:space="preserve">11.00 </t>
    </r>
    <r>
      <rPr>
        <sz val="12"/>
        <color theme="1"/>
        <rFont val="Times New Roman"/>
        <family val="1"/>
        <charset val="204"/>
      </rPr>
      <t xml:space="preserve"> Физическая культура и спорт</t>
    </r>
  </si>
  <si>
    <r>
      <rPr>
        <b/>
        <sz val="12"/>
        <color theme="1"/>
        <rFont val="Times New Roman"/>
        <family val="1"/>
        <charset val="204"/>
      </rPr>
      <t xml:space="preserve">12.00 </t>
    </r>
    <r>
      <rPr>
        <sz val="12"/>
        <color theme="1"/>
        <rFont val="Times New Roman"/>
        <family val="1"/>
        <charset val="204"/>
      </rPr>
      <t xml:space="preserve"> Средства массовой информации</t>
    </r>
  </si>
  <si>
    <r>
      <rPr>
        <b/>
        <sz val="12"/>
        <color theme="1"/>
        <rFont val="Times New Roman"/>
        <family val="1"/>
        <charset val="204"/>
      </rPr>
      <t xml:space="preserve">13.00 </t>
    </r>
    <r>
      <rPr>
        <sz val="12"/>
        <color theme="1"/>
        <rFont val="Times New Roman"/>
        <family val="1"/>
        <charset val="204"/>
      </rPr>
      <t xml:space="preserve"> Обслуживание государственного и муниципального долга</t>
    </r>
  </si>
  <si>
    <t>Подпрограмма 1 "Мероприятия в области защиты населения и территории от чрезвычайных ситуаций и гражданской обороны на территории города Урай":</t>
  </si>
  <si>
    <t>Подпрограмма 2 "Мероприятия в сфере укрепления пожарной безопасности в городе Урай":</t>
  </si>
  <si>
    <t>Подпрограмма 3 "Профилактика терроризма и экстремизма":</t>
  </si>
  <si>
    <t>1. 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на 2016-2020 годы"</t>
  </si>
  <si>
    <t>Подпрограмма 1 "Развитие малого и среднего предпринимательства":</t>
  </si>
  <si>
    <t>Подпрограмма 2 "Развитие потребительского рынка":</t>
  </si>
  <si>
    <t>Подпрограмма 3 "Развитие сельскохозяйственных товаропроизводителей":</t>
  </si>
  <si>
    <t>Подпрограмма 1 "Дорожное хозяйство":</t>
  </si>
  <si>
    <t>Подпрограмма 2 "Транспорт":</t>
  </si>
  <si>
    <t>3. Муниципальная программа "Развитие транспортной системы города Урай" на 2016-2020 годы</t>
  </si>
  <si>
    <t>4. Муниципальная программа "Обеспечение градостроительной деятельности на территории города Урай" на  2015-2017 годы</t>
  </si>
  <si>
    <t>Подпрограмма 1 "Обеспечение территории города Урай документами градорегулирования":</t>
  </si>
  <si>
    <t>Подпрограмма 2 "Управление земельными ресурсами":</t>
  </si>
  <si>
    <t>Подпрограмма 4 "Благоустройство и озеленение города Урай":</t>
  </si>
  <si>
    <t>Подпрограмма 1 "Создание условий для обеспечения содержания объектов жилищно-коммунального комплекса и объектов благоустройства города Урай"</t>
  </si>
  <si>
    <t>6. Муниципальная программа "Развитие жилищно-коммунального комплекса и повышение энергетической эффективности в городе Урай на 2016-2018 годы"</t>
  </si>
  <si>
    <t>Подпрограмма 1 "Создание условий для обеспечения содержания объектов жилищно-коммунального комплекса и объектов благоустройства города Урай":</t>
  </si>
  <si>
    <t>Подпрограмма 1 "Библиотечное дело":</t>
  </si>
  <si>
    <t>1. Муниципальная программа "Поддержка социально ориентированных некоммерческих  организаций в городе Урай" на 2015 - 2017 годы</t>
  </si>
  <si>
    <t>3. Муниципальная программа "Улучшение жилищных условий граждан, проживающих на территории муниципального образования город Урай" на 2016-2018 годы</t>
  </si>
  <si>
    <t>1. Муниципальная программа "Молодежь города Урай" на 2016-2020 годы</t>
  </si>
  <si>
    <r>
      <t xml:space="preserve">Расходы на обеспечение деятельности (оказание услуг) муниципальных учреждений </t>
    </r>
    <r>
      <rPr>
        <i/>
        <sz val="11"/>
        <color theme="1"/>
        <rFont val="Times New Roman"/>
        <family val="1"/>
        <charset val="204"/>
      </rPr>
      <t>(МБУ "Молодежный центр")</t>
    </r>
  </si>
  <si>
    <t>4. Муниципальная программа "Поддержка социально ориентированных некоммерческих  организаций в городе Урай" на 2015 - 2017 годы</t>
  </si>
  <si>
    <t xml:space="preserve">Подпрограмма 1 "Модернизация образования":      </t>
  </si>
  <si>
    <t>5. Муниципальная программа "Развитие образования города Урай" на 2014-2018 годы</t>
  </si>
  <si>
    <t>Подпрограмма 2 "Создание условий для развития энергосбережения и повышения энергетической эффективности в городе Урай":</t>
  </si>
  <si>
    <t xml:space="preserve">Распределение расходов бюджета по программным и не программным
направлениям деятельности:
</t>
  </si>
  <si>
    <t>1. Муниципальная программа "Развитие физической культуры, спорта и туризма в городе Урай"на 2016-2018 годы</t>
  </si>
  <si>
    <t>3. Муниципальная программа "Развитие физической культуры, спорта и туризма в городе Урай"на 2016-2018 годы</t>
  </si>
  <si>
    <t>4. Муниципальная программа "Развитие образования города Урай" на 2014-2018 годы</t>
  </si>
  <si>
    <t xml:space="preserve">Расходы на проведение мероприятий муниципальной программы  </t>
  </si>
  <si>
    <t>2017 год</t>
  </si>
  <si>
    <t>2018 год</t>
  </si>
  <si>
    <t>2019 год</t>
  </si>
  <si>
    <t>Структура расходов бюджета городского округа город Урай на 2017 - 2019 годы:</t>
  </si>
  <si>
    <t xml:space="preserve">          В связи с окончанием срока действия в 2017 - 2018 годах ряда муниципальных программ, бюджет города планового периода формируется в рамках муниципальных программ и непрограммных направлений деятельности.</t>
  </si>
  <si>
    <t xml:space="preserve">на 2017 год - </t>
  </si>
  <si>
    <t xml:space="preserve">на 2018 год - </t>
  </si>
  <si>
    <t xml:space="preserve">на 2019 год - </t>
  </si>
  <si>
    <t xml:space="preserve">          Расходы бюджета городского округа город Урай составят:</t>
  </si>
  <si>
    <t xml:space="preserve">          
          По действующим расходным обязательствам доля софинансирования из средств местного бюджета субсидий окружного бюджета, установленная в государственных программах автономного округа, обеспечена в бюджете муниципального образования в полном объеме.</t>
  </si>
  <si>
    <t>Непрограммные направления деятельности планового периода:</t>
  </si>
  <si>
    <t>Наименование направления</t>
  </si>
  <si>
    <t xml:space="preserve">          Расходы предусмотрены в целях информирования населения города о деятельности органов местного самоуправления через средства массовой информации:</t>
  </si>
  <si>
    <t>Расходы предусмотрены в рамках муниципальных программ:</t>
  </si>
  <si>
    <t>Расходы на проведение мероприятий муниципальной программы:</t>
  </si>
  <si>
    <t>- организация и проведение ежегодного конкурса «Спортивная элита»</t>
  </si>
  <si>
    <t>- проведение городских физкультурных и спортивно-массовых мероприятий</t>
  </si>
  <si>
    <r>
      <t>Расходы на обеспечение деятельности (оказание услуг) муниципальных учреждений</t>
    </r>
    <r>
      <rPr>
        <i/>
        <sz val="11"/>
        <color theme="1"/>
        <rFont val="Times New Roman"/>
        <family val="1"/>
        <charset val="204"/>
      </rPr>
      <t xml:space="preserve"> (МБУ "Газета "Знамя")</t>
    </r>
  </si>
  <si>
    <t xml:space="preserve">          Расходы направлены на решение задач по созданию условий для ведения гражданами здорового образа жизни, обеспечению развития массового спорта,  организации подготовки спортивных команд города:</t>
  </si>
  <si>
    <r>
      <t xml:space="preserve">Расходы на проведение мероприятий муниципальной программы </t>
    </r>
    <r>
      <rPr>
        <i/>
        <sz val="11"/>
        <color theme="1"/>
        <rFont val="Times New Roman"/>
        <family val="1"/>
        <charset val="204"/>
      </rPr>
      <t>(субсидии социально ориентированным некоммерческим организациям в сфере физической культуры и спорта, пропаганде здорового образа жизни)</t>
    </r>
  </si>
  <si>
    <t>Субсидии на осуществление деятельности социально ориентированным некоммерческим организациям для содействия защиты законных прав и жизненных интересов ветеранов, пенсионеров</t>
  </si>
  <si>
    <t>Субсидии на осуществление деятельности социально ориентированным некоммерческим организациям для защиты прав и интересов инвалидов</t>
  </si>
  <si>
    <t>- субсидии на осуществление деятельности социально ориентированным некоммерческим организациям для содействия защиты законных прав и жизненных интересов ветеранов, пенсионеров</t>
  </si>
  <si>
    <t>- субсидии на осуществление деятельности социально ориентированным некоммерческим организациям для защиты прав и интересов инвалидов</t>
  </si>
  <si>
    <t>- субсидия для осуществления деятельности социально ориентированным некоммерческим организациям для профилактики социально опасных форм поведения граждан</t>
  </si>
  <si>
    <t>Субсидии для осуществления деятельности социально ориентированным некоммерческим организациям для профилактики социально опасных форм поведения граждан</t>
  </si>
  <si>
    <t>Обеспечение исполнения гарантий, предоставляемых муниципальным служащим по выплате муниципальной пенсии</t>
  </si>
  <si>
    <t xml:space="preserve">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</si>
  <si>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(средства федерального бюджета)</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</si>
  <si>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автономного округа</t>
  </si>
  <si>
    <t>Софинансирование из средств местного бюджета (5%) субсидии окружного бюджета на мероприятия подпрограммы "Обеспечение жильем молодых семей" федеральной целевой программы "Жилище" на 2015-2020 годы</t>
  </si>
  <si>
    <t>Субсидии на мероприятия подпрограммы "Обеспечение жильем молодых семей федеральной целевой программы "Жилище" на 2015-2020 годы (95%)</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</si>
  <si>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(средства федерального бюджета)</t>
  </si>
  <si>
    <t>Расходы на проведение мероприятий муниципальной программы</t>
  </si>
  <si>
    <t>Осуществление выплат согласно порядку предоставления  мер социальной поддержки и размерах возмещения расходов гражданами, удостоенными звания «Почетный гражданин города Урай»</t>
  </si>
  <si>
    <t>Субвенция на осуществление деятельности по опеке и попечительству</t>
  </si>
  <si>
    <t>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</si>
  <si>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Субвенция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</si>
  <si>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r>
      <t xml:space="preserve">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t>
    </r>
    <r>
      <rPr>
        <i/>
        <sz val="11"/>
        <rFont val="Times New Roman"/>
        <family val="1"/>
        <charset val="204"/>
      </rPr>
      <t>(компенсация)</t>
    </r>
  </si>
  <si>
    <t>Раздел 0900 «Здравоохранение»</t>
  </si>
  <si>
    <t xml:space="preserve">          В целях усиления мероприятий по предупреждению инфекционных заболеваний на территории Ханты-Мансийского автономного округа - Югры предусмотрены средства бюджета автономного округа для организации осуществления мероприятий по проведению дезинсекции и дератизации на очередной финансовый год и плановый период:
</t>
  </si>
  <si>
    <t>Субвенции на организацию осуществления мероприятий по проведению дезинсекции и дератизации в Ханты-Мансийском автономном округе – Югре</t>
  </si>
  <si>
    <t>Подпрограмма 2 "Музейное дело"</t>
  </si>
  <si>
    <t>Подпрограмма 3 "Художественное образование"</t>
  </si>
  <si>
    <t>Подпрограмма 4 "Народное творчество и традиционная культура. Развитие культурно-досуговой деятельности"</t>
  </si>
  <si>
    <t>Подпрограмма 5 "Обеспечение муниципальной поддержки учреждений культуры и дополнительного образования в сфере культуры"</t>
  </si>
  <si>
    <t>Субсидии на развитие сферы культуры в муниципальных образованиях автономного округа  (85%)</t>
  </si>
  <si>
    <t xml:space="preserve">Софинансирование из средств местного бюджета (15%) субсидии окружного бюджета на развитие сферы культуры в муниципальных образованиях автономного округа  </t>
  </si>
  <si>
    <t>1. Муниципальная программа "Культура города Урай" на 2017-2021 годы</t>
  </si>
  <si>
    <t>Расходы на обеспечение деятельности (оказание услуг) муниципальных учреждений (МБОУ ДОД "Детская школа искусств" №1)</t>
  </si>
  <si>
    <t>Расходы на обеспечение деятельности (оказание услуг) муниципальных учреждений (МБОУ ДОД "Детская школа искусств" №2)</t>
  </si>
  <si>
    <r>
      <t xml:space="preserve">Субсидии на повышение оплаты труда работников муниципальных учреждений </t>
    </r>
    <r>
      <rPr>
        <i/>
        <sz val="11"/>
        <rFont val="Times New Roman"/>
        <family val="1"/>
        <charset val="204"/>
      </rPr>
      <t xml:space="preserve">культуры </t>
    </r>
    <r>
      <rPr>
        <sz val="11"/>
        <rFont val="Times New Roman"/>
        <family val="1"/>
        <charset val="204"/>
      </rPr>
      <t xml:space="preserve">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 </t>
    </r>
  </si>
  <si>
    <r>
      <t xml:space="preserve">Субсидии на повышение оплаты труда работников муниципальных учреждений </t>
    </r>
    <r>
      <rPr>
        <i/>
        <sz val="11"/>
        <rFont val="Times New Roman"/>
        <family val="1"/>
        <charset val="204"/>
      </rPr>
      <t>дополнительного образования детей</t>
    </r>
    <r>
      <rPr>
        <sz val="11"/>
        <rFont val="Times New Roman"/>
        <family val="1"/>
        <charset val="204"/>
      </rPr>
      <t xml:space="preserve">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 </t>
    </r>
  </si>
  <si>
    <t>Субвенция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</si>
  <si>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 организация и проведение мероприятий с участием молодежи города, участие в выездных молодежных мероприятиях, развитие сети подростковых и молодежных клубов по месту жительства, вручение ежегодной молодежной премии главы города Урай</t>
  </si>
  <si>
    <t>2. Муниципальная программа "Культура города Урай" на 2017-2021 годы</t>
  </si>
  <si>
    <t xml:space="preserve">Софинансирование из средств местного бюджета (5%) субсидии окружного бюджета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t>
  </si>
  <si>
    <t>Субсидии на софинансирование расходов муниципальных образований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(95%)</t>
  </si>
  <si>
    <t>- субсидия для осуществления деятельности социально ориентированным некоммерческим организациям в области содействия духовного развития личности</t>
  </si>
  <si>
    <t>- субсидия на осуществление деятельности социально ориентированным некоммерческим организациям в области организации работы с детьми и  молодежью города Урай</t>
  </si>
  <si>
    <t>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</si>
  <si>
    <t>Подпрограмма 2 "Развитие кадрового потенциала":</t>
  </si>
  <si>
    <t>Подпрограмма 3 "Обеспечение условий для реализации образовательных программ":</t>
  </si>
  <si>
    <t>Субсидии на дополнительное финансовое обеспечение мероприятий по организации питания обучающихся</t>
  </si>
  <si>
    <t>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</si>
  <si>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Подпрограмма 4 "Организация каникулярного отдыха детей и подростков":</t>
  </si>
  <si>
    <t>Субвенции на организацию и обеспечение отдыха и оздоровления детей, в том числе в этнической среде</t>
  </si>
  <si>
    <t xml:space="preserve">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t>
  </si>
  <si>
    <r>
      <t xml:space="preserve">Расходы на обеспечение функций органов местного самоуправления </t>
    </r>
    <r>
      <rPr>
        <i/>
        <sz val="11"/>
        <rFont val="Times New Roman"/>
        <family val="1"/>
        <charset val="204"/>
      </rPr>
      <t>(Управление образования администрации г.Урай)</t>
    </r>
  </si>
  <si>
    <r>
      <t>Расходы на обеспечение деятельности (оказание услуг) муниципальных учреждений</t>
    </r>
    <r>
      <rPr>
        <i/>
        <sz val="11"/>
        <rFont val="Times New Roman"/>
        <family val="1"/>
        <charset val="204"/>
      </rPr>
      <t xml:space="preserve"> (МАУ "Культура")</t>
    </r>
  </si>
  <si>
    <r>
      <t xml:space="preserve">Расходы на обеспечение деятельности (оказание услуг) муниципальных учреждений </t>
    </r>
    <r>
      <rPr>
        <i/>
        <sz val="11"/>
        <rFont val="Times New Roman"/>
        <family val="1"/>
        <charset val="204"/>
      </rPr>
      <t>(МБОУ ДОД "ДЮСШ "Старт")</t>
    </r>
  </si>
  <si>
    <r>
      <t xml:space="preserve">Расходы на обеспечение деятельности (оказание услуг) муниципальных учреждений </t>
    </r>
    <r>
      <rPr>
        <i/>
        <sz val="11"/>
        <rFont val="Times New Roman"/>
        <family val="1"/>
        <charset val="204"/>
      </rPr>
      <t>(МБОУ ДОД "ДЮСШ "Звезды Югры")</t>
    </r>
  </si>
  <si>
    <r>
      <t xml:space="preserve">Расходы на обеспечение деятельности (оказание услуг) муниципальных учреждений </t>
    </r>
    <r>
      <rPr>
        <i/>
        <sz val="11"/>
        <rFont val="Times New Roman"/>
        <family val="1"/>
        <charset val="204"/>
      </rPr>
      <t>(МАУ "Городской методический центр")</t>
    </r>
  </si>
  <si>
    <r>
      <t xml:space="preserve">Расходы на обеспечение деятельности (оказание услуг) муниципальных учреждений </t>
    </r>
    <r>
      <rPr>
        <i/>
        <sz val="11"/>
        <rFont val="Times New Roman"/>
        <family val="1"/>
        <charset val="204"/>
      </rPr>
      <t xml:space="preserve"> (сады)</t>
    </r>
  </si>
  <si>
    <r>
      <t xml:space="preserve">Расходы на обеспечение деятельности (оказание услуг) муниципальных учреждений </t>
    </r>
    <r>
      <rPr>
        <i/>
        <sz val="11"/>
        <rFont val="Times New Roman"/>
        <family val="1"/>
        <charset val="204"/>
      </rPr>
      <t xml:space="preserve"> (школы)</t>
    </r>
  </si>
  <si>
    <r>
      <t xml:space="preserve">Расходы на обеспечение деятельности (оказание услуг) муниципальных учреждений </t>
    </r>
    <r>
      <rPr>
        <i/>
        <sz val="11"/>
        <rFont val="Times New Roman"/>
        <family val="1"/>
        <charset val="204"/>
      </rPr>
      <t>(МБУ "ЦДО")</t>
    </r>
  </si>
  <si>
    <r>
      <t xml:space="preserve">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t>
    </r>
    <r>
      <rPr>
        <i/>
        <sz val="11"/>
        <rFont val="Times New Roman"/>
        <family val="1"/>
        <charset val="204"/>
      </rPr>
      <t>(администрирование)</t>
    </r>
  </si>
  <si>
    <t xml:space="preserve">Софинансирование из средств местного бюджета (20%) субсидии окружного бюджета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t>
  </si>
  <si>
    <t>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(80%)</t>
  </si>
  <si>
    <t>- организация работы лагерей с дневным пребыванием детей, приобретение оборудования, инвентаря, палаточный лагерь, поисковый отряд</t>
  </si>
  <si>
    <t>- организация выездного отдыха детей</t>
  </si>
  <si>
    <t>- функционирование и развитие поискового отряда «Патриот»</t>
  </si>
  <si>
    <t>Мероприятия по организация каникулярного отдыха детей и подростков</t>
  </si>
  <si>
    <r>
      <t xml:space="preserve">Расходы на проведение мероприятий муниципальной программы </t>
    </r>
    <r>
      <rPr>
        <i/>
        <sz val="11"/>
        <rFont val="Times New Roman"/>
        <family val="1"/>
        <charset val="204"/>
      </rPr>
      <t>(кадровое обеспечение развития муниципальной системы образования)</t>
    </r>
  </si>
  <si>
    <t>- обеспечение условий для реализации образовательных программ</t>
  </si>
  <si>
    <t xml:space="preserve"> организация предоставления учащимся муниципальных общеобразовательных организаций завтраков и обедов</t>
  </si>
  <si>
    <t xml:space="preserve"> Мероприятия по организации предоставления учащимся муниципальных общеобразовательных организаций завтраков и обедов</t>
  </si>
  <si>
    <r>
      <t xml:space="preserve">Расходы на проведение мероприятий муниципальной программы </t>
    </r>
    <r>
      <rPr>
        <i/>
        <sz val="11"/>
        <rFont val="Times New Roman"/>
        <family val="1"/>
        <charset val="204"/>
      </rPr>
      <t xml:space="preserve">(развитие дошкольного, общего и дополнительного образования) </t>
    </r>
  </si>
  <si>
    <t xml:space="preserve">          На 2017 - 2019 годы предусмотрено изменение сети образовательных организаций (увеличение на 1 объект) в связи с вводом нового объекта МБДОУ №7 "Антошка" на 240 мест и сносом зданий действующих МБДОУ №14 (мкр.А, дом 56а), МБДОУ №10 (мкр.А, дом 56).  </t>
  </si>
  <si>
    <t>1. Муниципальная программа "Охрана окружающей среды в границах города Урай" на 2017-2020 годы</t>
  </si>
  <si>
    <t>Расходы бюджета</t>
  </si>
  <si>
    <t>Расходы по непрограммным направлениям деятельности</t>
  </si>
  <si>
    <t>Расходы в рамках муниципальных программ</t>
  </si>
  <si>
    <t>Доля расходов, формируемых в рамках муниципальных программ, в общем объеме расходов</t>
  </si>
  <si>
    <t>Доля расходов по непрограммным направлениям деятельностив общем объеме расходов</t>
  </si>
  <si>
    <t xml:space="preserve"> - разработка рекомендаций и мероприятий, направленных на пополнение доходной части бюджета города за счет налоговых и неналоговых поступлений</t>
  </si>
  <si>
    <t xml:space="preserve"> - соблюдение норм статьи 81 Бюджетного кодекса Российской Федерации при планировании размера резервного фонда администрации города Урай</t>
  </si>
  <si>
    <t xml:space="preserve">Расходы на проведение мероприятий муниципальной программы:  </t>
  </si>
  <si>
    <t>3. Муниципальная программа "Профилактика правонарушений на территории города Урай" на 2015-2017 годы</t>
  </si>
  <si>
    <t xml:space="preserve">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t>
  </si>
  <si>
    <t xml:space="preserve">Субвенции на осуществление полномочий по образованию и организации деятельности комиссий по делам несовершеннолетних и защите их прав </t>
  </si>
  <si>
    <t>2. Муниципальная программа "Совершенствование и развитие муниципального управления в городе Урай" на 2015-2017 годы</t>
  </si>
  <si>
    <t>Непрограммные направления деятельности:</t>
  </si>
  <si>
    <t>Обеспечение деятельности Контрольно-счетной палаты г.Урай</t>
  </si>
  <si>
    <r>
      <t xml:space="preserve">Обеспечение деятельности представительного органа муниципального образования город Урай </t>
    </r>
    <r>
      <rPr>
        <i/>
        <sz val="11"/>
        <rFont val="Times New Roman"/>
        <family val="1"/>
        <charset val="204"/>
      </rPr>
      <t>(Дума города)</t>
    </r>
    <r>
      <rPr>
        <b/>
        <i/>
        <sz val="11"/>
        <rFont val="Times New Roman"/>
        <family val="1"/>
        <charset val="204"/>
      </rPr>
      <t xml:space="preserve"> </t>
    </r>
  </si>
  <si>
    <r>
      <t xml:space="preserve">Расходы на обеспечение функций органов местного самоуправления </t>
    </r>
    <r>
      <rPr>
        <i/>
        <sz val="11"/>
        <rFont val="Times New Roman"/>
        <family val="1"/>
        <charset val="204"/>
      </rPr>
      <t xml:space="preserve">(администрация города) </t>
    </r>
  </si>
  <si>
    <t xml:space="preserve"> - организация обеспечения формирования состава и структуры муниципального имущества (содержание имущества казны за исключением объектов муниципального жилого фонда)</t>
  </si>
  <si>
    <t xml:space="preserve"> - организация обеспечения сохранности муниципального имущества (страхование муниципального имущества)</t>
  </si>
  <si>
    <t>Организация обеспечения сохранности муниципального имущества (страхование муниципального имущества)</t>
  </si>
  <si>
    <t>Организация содержания муниципального жилого фонда</t>
  </si>
  <si>
    <t>Организация обеспечения формирования состава и структуры муниципального имущества (содержание имущества казны за исключением объектов муниципального жилого фонда)</t>
  </si>
  <si>
    <r>
      <t>Расходы на обеспечение функций органов местного самоуправления</t>
    </r>
    <r>
      <rPr>
        <i/>
        <sz val="11"/>
        <color theme="1"/>
        <rFont val="Times New Roman"/>
        <family val="1"/>
        <charset val="204"/>
      </rPr>
      <t xml:space="preserve"> (Комитет по финансам администрации г.Урай)</t>
    </r>
  </si>
  <si>
    <t xml:space="preserve">          Органы местного самоуправления муниципального образования должны прежде всего обеспечить безусловное исполнение в полном объеме социально-значимых расходных обязательств, эффективно управлять бюджетными ресурсами, проводить крайне взвешенную политику по участию в государственных программах автономного округа, поскольку такое участие сопровождается дополнительной нагрузкой на местный бюджет, обусловленной обеспечением доли софинансирования, обеспечить повышение эффективности бюджетных расходов за счет оптимизации расходов, сдерживания их роста путем исключения низкоэффективных и не дающих эффекта в будущем затрат.</t>
  </si>
  <si>
    <t>Субсидии на создание условий для деятельности народных дружин (70%)</t>
  </si>
  <si>
    <t xml:space="preserve">Софинансирование из средств местного бюджета (30%) cубсидии окружного бюджета на создание условий для деятельности народных дружин  </t>
  </si>
  <si>
    <t>Софинансирование из средств местного бюджета (20%) cубсидии окружного бюджета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t>
  </si>
  <si>
    <t xml:space="preserve">Софинансирование из средств местного бюджета (20%) cубсидии окружного бюджета на обеспечение функционирования и развития систем видеонаблюдения в сфере общественного порядка </t>
  </si>
  <si>
    <t>Cубсидии на обеспечение функционирования и развития систем видеонаблюдения в сфере общественного порядка (80%)</t>
  </si>
  <si>
    <t>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(80%)</t>
  </si>
  <si>
    <r>
      <t xml:space="preserve">Расходы на проведение мероприятий муниципальной программы </t>
    </r>
    <r>
      <rPr>
        <i/>
        <sz val="11"/>
        <rFont val="Times New Roman"/>
        <family val="1"/>
        <charset val="204"/>
      </rPr>
      <t xml:space="preserve">(профилактические мероприятия для несовершеннолетних) </t>
    </r>
  </si>
  <si>
    <t>Подпрограмма 2 "Профилактика незаконного оборота и потребления наркотических средств и психотропных веществ"</t>
  </si>
  <si>
    <r>
      <t>Расходы на проведение мероприятий муниципальной программы</t>
    </r>
    <r>
      <rPr>
        <i/>
        <sz val="11"/>
        <rFont val="Times New Roman"/>
        <family val="1"/>
        <charset val="204"/>
      </rPr>
      <t xml:space="preserve"> (проведение антинаркотических акций, массовых мероприятий, направленных на профилактику наркомании в образовательных учреждениях города, изготовление и распространение средств наглядной и печатной агитации, организация волонтерского движения с акцентом на пропаганду)</t>
    </r>
  </si>
  <si>
    <r>
      <t xml:space="preserve">Расходы на проведение мероприятий муниципальной программы </t>
    </r>
    <r>
      <rPr>
        <i/>
        <sz val="11"/>
        <rFont val="Times New Roman"/>
        <family val="1"/>
        <charset val="204"/>
      </rPr>
      <t>(организация и проведение ежегодных конкурсов, профилактических мероприятий в рамках профилактики экстремистской направленности)</t>
    </r>
  </si>
  <si>
    <t>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t>
  </si>
  <si>
    <t xml:space="preserve">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на государственную регистрацию актов гражданского состояния (средства федерального бюджета) </t>
  </si>
  <si>
    <r>
      <t xml:space="preserve">Расходы на проведение мероприятий муниципальной программы </t>
    </r>
    <r>
      <rPr>
        <i/>
        <sz val="11"/>
        <rFont val="Times New Roman"/>
        <family val="1"/>
        <charset val="204"/>
      </rPr>
      <t xml:space="preserve">(создание, восполнение резерва средств индивидуальной защиты, смотров-конкурсов санитарных дружин, постов) </t>
    </r>
  </si>
  <si>
    <r>
      <t xml:space="preserve">Расходы на обеспечение деятельности (оказание услуг) муниципальных учреждений </t>
    </r>
    <r>
      <rPr>
        <i/>
        <sz val="11"/>
        <rFont val="Times New Roman"/>
        <family val="1"/>
        <charset val="204"/>
      </rPr>
      <t>(МКУ "Единая дежурно-диспетчерская служба")</t>
    </r>
  </si>
  <si>
    <r>
      <t xml:space="preserve">Расходы на проведение мероприятий муниципальной программы </t>
    </r>
    <r>
      <rPr>
        <i/>
        <sz val="11"/>
        <rFont val="Times New Roman"/>
        <family val="1"/>
        <charset val="204"/>
      </rPr>
      <t>(устройство и содержание минерализованных полос, обслуживание систем пожарной автоматики в зданиях и помещениях администрации города)</t>
    </r>
  </si>
  <si>
    <r>
      <t xml:space="preserve">Расходы на проведение мероприятий муниципальной программы </t>
    </r>
    <r>
      <rPr>
        <i/>
        <sz val="11"/>
        <rFont val="Times New Roman"/>
        <family val="1"/>
        <charset val="204"/>
      </rPr>
      <t>(техническое обслуживание системы видеонаблюдения)</t>
    </r>
  </si>
  <si>
    <t>Техническое обслуживание системы видеонаблюдения</t>
  </si>
  <si>
    <t xml:space="preserve">Субвенции на поддержку животноводства, переработки и реализации продукции животноводства </t>
  </si>
  <si>
    <r>
      <t xml:space="preserve">Расходы на проведение мероприятий муниципальной программы </t>
    </r>
    <r>
      <rPr>
        <i/>
        <sz val="11"/>
        <rFont val="Times New Roman"/>
        <family val="1"/>
        <charset val="204"/>
      </rPr>
      <t>(грантовая поддержка предпринимательства)</t>
    </r>
  </si>
  <si>
    <r>
      <t xml:space="preserve">Расходы на проведение мероприятий муниципальной программы </t>
    </r>
    <r>
      <rPr>
        <i/>
        <sz val="11"/>
        <rFont val="Times New Roman"/>
        <family val="1"/>
        <charset val="204"/>
      </rPr>
      <t>(проведение ярмарок)</t>
    </r>
  </si>
  <si>
    <t>2. Муниципальная программа "Информационное общество - Урай" на 2016-2018 годы</t>
  </si>
  <si>
    <t xml:space="preserve">  - развитие и сопровождение функциональных возможностей информационных порталов и официального сайта, техническое сопровождение СЭДД "Кодекс-Документооборот"</t>
  </si>
  <si>
    <t xml:space="preserve"> - проведение информационно-рекламных мероприятий (услуги ТРК "Спектр")</t>
  </si>
  <si>
    <t xml:space="preserve">Софинансирование из средств местного бюджета (5%) cубсидии окружного бюджета на строительство (реконструкцию), капитальный ремонт и ремонт автомобильных дорог общего пользования местного значения </t>
  </si>
  <si>
    <t>Субсидии на строительство (реконструкцию), капитальный ремонт и ремонт автомобильных дорог общего пользования местного значения (95%)</t>
  </si>
  <si>
    <t xml:space="preserve"> -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</si>
  <si>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 xml:space="preserve"> - организация транспортного обслуживания населения на городских автобусных маршрутах</t>
  </si>
  <si>
    <r>
      <t xml:space="preserve">Расходы на обеспечение деятельности (оказание услуг) муниципальных учреждений </t>
    </r>
    <r>
      <rPr>
        <i/>
        <sz val="11"/>
        <rFont val="Times New Roman"/>
        <family val="1"/>
        <charset val="204"/>
      </rPr>
      <t>(МКУ "Управление градостроительства, землепользования и природопользования г.Урай")</t>
    </r>
  </si>
  <si>
    <r>
      <t xml:space="preserve">Расходы на обеспечение деятельности (оказание услуг) муниципальных учреждений </t>
    </r>
    <r>
      <rPr>
        <i/>
        <sz val="11"/>
        <rFont val="Times New Roman"/>
        <family val="1"/>
        <charset val="204"/>
      </rPr>
      <t>(МКУ "Управление капитального строительства администрации г.Урай")</t>
    </r>
  </si>
  <si>
    <t>Подпрограмма 3 "Развитие информационной системы градостроительной деятельности":</t>
  </si>
  <si>
    <r>
      <t xml:space="preserve">Расходы на проведение мероприятий муниципальной программы </t>
    </r>
    <r>
      <rPr>
        <i/>
        <sz val="11"/>
        <rFont val="Times New Roman"/>
        <family val="1"/>
        <charset val="204"/>
      </rPr>
      <t xml:space="preserve">(разработка проектов планировки, проектов межевания, проведение инженерно-геодезических изысканий, инженерно-геологических изысканий) </t>
    </r>
  </si>
  <si>
    <t>5. Муниципальная программа "Совершенствование и развитие муниципального управления в городе Урай" на 2015-2017 годы</t>
  </si>
  <si>
    <r>
      <t xml:space="preserve">Расходы на проведение мероприятий муниципальной программы </t>
    </r>
    <r>
      <rPr>
        <i/>
        <sz val="11"/>
        <rFont val="Times New Roman"/>
        <family val="1"/>
        <charset val="204"/>
      </rPr>
      <t xml:space="preserve">(системно-аналитическое и программное сопровождение информационной системы обеспечения градостроительной деятельности) </t>
    </r>
  </si>
  <si>
    <r>
      <t xml:space="preserve">Расходы на проведение мероприятий муниципальной программы </t>
    </r>
    <r>
      <rPr>
        <i/>
        <sz val="11"/>
        <rFont val="Times New Roman"/>
        <family val="1"/>
        <charset val="204"/>
      </rPr>
      <t>(кадастровые работы для проведения государственного кадастрового учета и государственной регистрации прав граждан на объекты ИЖС)</t>
    </r>
  </si>
  <si>
    <t>Мероприятия по управлению земельными ресурсами</t>
  </si>
  <si>
    <t>Мероприятия по обеспечению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t>
  </si>
  <si>
    <t>Подпрограмма 5 "Обеспечение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t>
  </si>
  <si>
    <t>Мероприятия по обеспечению территории города Урай документами градорегулирования</t>
  </si>
  <si>
    <t xml:space="preserve">Субсидии на организацию предоставления государственных услуг в многофункциональных центрах предоставления государственных и муниципальных услуг </t>
  </si>
  <si>
    <t xml:space="preserve">Софинансирование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 </t>
  </si>
  <si>
    <r>
      <t>Расходы на обеспечение деятельности (оказание услуг) муниципальных учреждений</t>
    </r>
    <r>
      <rPr>
        <i/>
        <sz val="11"/>
        <rFont val="Times New Roman"/>
        <family val="1"/>
        <charset val="204"/>
      </rPr>
      <t xml:space="preserve"> (МАУ "Многофункциональный центр предоставления государственных и муниципальных услуг")</t>
    </r>
  </si>
  <si>
    <t>Подпрограмма 2 "Предоставление муниципальных услуг органами администрации города Урай"</t>
  </si>
  <si>
    <t xml:space="preserve">Иные межбюджетные трансферты на реализацию мероприятий по содействию трудоустройству граждан </t>
  </si>
  <si>
    <t xml:space="preserve">Субвенции на осуществление отдельных государственных полномочий в сфере трудовых отношений и государственного управления охраной труда  </t>
  </si>
  <si>
    <t>Подпрограмма 1 "Создание условий для совершенствования системы муниципального управления"</t>
  </si>
  <si>
    <t>Муниципальная программа "Совершенствование и развитие муниципального управления в городе Урай" на 2015-2017 годы</t>
  </si>
  <si>
    <t xml:space="preserve">Субвенции на осуществление отдельных полномочий Ханты-Мансийского автономного округа – Югры по организации деятельности по обращению с твердыми коммунальными отходами </t>
  </si>
  <si>
    <t>Содержание автомобильных дорог</t>
  </si>
  <si>
    <t xml:space="preserve">Софинансирование из средств местного бюджета (5%) cубсидии на организацию предоставления государственных услуг в многофункциональных центрах предоставления государственных и муниципальных услуг </t>
  </si>
  <si>
    <t>Субсидии на организацию предоставления государственных услуг в многофункциональных центрах предоставления государственных и муниципальных услуг (95%)</t>
  </si>
  <si>
    <t>1. Муниципальная программа "Совершенствование и развитие муниципального управления в городе Урай" на 2015-2017 годы</t>
  </si>
  <si>
    <r>
      <t xml:space="preserve">Расходы на обеспечение деятельности (оказание услуг) муниципальных учреждений </t>
    </r>
    <r>
      <rPr>
        <i/>
        <sz val="11"/>
        <color theme="1"/>
        <rFont val="Times New Roman"/>
        <family val="1"/>
        <charset val="204"/>
      </rPr>
      <t>(МКУ "Управление материально-технического обеспечения г.Урай")</t>
    </r>
  </si>
  <si>
    <r>
      <rPr>
        <sz val="11"/>
        <rFont val="Times New Roman"/>
        <family val="1"/>
        <charset val="204"/>
      </rPr>
      <t xml:space="preserve">Расходы на проведение мероприятий муниципальной программы </t>
    </r>
    <r>
      <rPr>
        <i/>
        <sz val="11"/>
        <rFont val="Times New Roman"/>
        <family val="1"/>
        <charset val="204"/>
      </rPr>
      <t>(организация содержания муниципального жилого фонда)</t>
    </r>
  </si>
  <si>
    <t xml:space="preserve">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t>
  </si>
  <si>
    <t xml:space="preserve">Предоставление муниципальной поддержки на проведение капитального ремонта и оплата взносов на капитальный ремонт за муниципальное имущество в многоквартирных жилых домах </t>
  </si>
  <si>
    <t xml:space="preserve"> - организация содержания мест массового отдыха населения</t>
  </si>
  <si>
    <t xml:space="preserve"> - организация сноса ветхого и аварийного жилья</t>
  </si>
  <si>
    <t xml:space="preserve"> - организация содержания объектов благоустройства</t>
  </si>
  <si>
    <t xml:space="preserve"> - организация электроснабжения уличного освещения</t>
  </si>
  <si>
    <t xml:space="preserve"> - организация ритуальных услуг и содержание мест захоронения (в том числе перевозка невостребованных)</t>
  </si>
  <si>
    <t>Организация отлова, транспортировки, учета, содержания,  умерщвление, утилизация бездомных и бродячих животных</t>
  </si>
  <si>
    <t xml:space="preserve">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t>
  </si>
  <si>
    <r>
      <t xml:space="preserve">Расходы на проведение мероприятий муниципальной программы </t>
    </r>
    <r>
      <rPr>
        <i/>
        <sz val="11"/>
        <color theme="1"/>
        <rFont val="Times New Roman"/>
        <family val="1"/>
        <charset val="204"/>
      </rPr>
      <t>(замена ламп уличного освещения на энергосберегающие)</t>
    </r>
  </si>
  <si>
    <t xml:space="preserve">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t>
  </si>
  <si>
    <r>
      <t>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t>
    </r>
    <r>
      <rPr>
        <i/>
        <sz val="11"/>
        <rFont val="Times New Roman"/>
        <family val="1"/>
        <charset val="204"/>
      </rPr>
      <t xml:space="preserve"> (администрирование)</t>
    </r>
  </si>
  <si>
    <t>Мероприятия по созданию условий для обеспечения содержания объектов жилищно-коммунального комплекса и объектов благоустройства города Урай"</t>
  </si>
  <si>
    <r>
      <t>Расходы на обеспечение деятельности (оказание услуг) муниципальных учреждений</t>
    </r>
    <r>
      <rPr>
        <i/>
        <sz val="11"/>
        <color theme="1"/>
        <rFont val="Times New Roman"/>
        <family val="1"/>
        <charset val="204"/>
      </rPr>
      <t xml:space="preserve"> (МКУ "Управление жилищно-коммунального хозяйства г.Урай")</t>
    </r>
  </si>
  <si>
    <t>Софинансирование из средств местного бюджета (5%) cубсидии окружного бюджета на реконструкцию, расширение, модернизацию, строительство и капитальный ремонт объектов коммунального комплекса</t>
  </si>
  <si>
    <r>
      <t xml:space="preserve">Субсидии на реконструкцию, расширение, модернизацию, строительство и капитальный ремонт объектов коммунального комплекса </t>
    </r>
    <r>
      <rPr>
        <i/>
        <sz val="11"/>
        <rFont val="Times New Roman"/>
        <family val="1"/>
        <charset val="204"/>
      </rPr>
      <t xml:space="preserve">(подготовка инженерных сетей к ОЗП) </t>
    </r>
    <r>
      <rPr>
        <sz val="11"/>
        <rFont val="Times New Roman"/>
        <family val="1"/>
        <charset val="204"/>
      </rPr>
      <t>(95%)</t>
    </r>
  </si>
  <si>
    <r>
      <t>Расходы на проведение мероприятий муниципальной программы</t>
    </r>
    <r>
      <rPr>
        <i/>
        <sz val="11"/>
        <rFont val="Times New Roman"/>
        <family val="1"/>
        <charset val="204"/>
      </rPr>
      <t xml:space="preserve"> (инженерные сети по ул.Брусничная в г.Урай, кадастровые работы инженерные сети мкр,1А)</t>
    </r>
  </si>
  <si>
    <t>Субсидии на проектирование и строительство объектов инженерной инфраструктуры на территориях, предназначенных для жилищного строительства (80% - 2017 год, 2018-2019 годы - 75%)</t>
  </si>
  <si>
    <t>Софинансирование из средств местного бюджета (20% - 2017 год, 2018-2019 годы - 25%) cубсидии окружного бюджета на проектирование и строительство объектов инженерной инфраструктуры на территориях, предназначенных для жилищного строительства</t>
  </si>
  <si>
    <t>Подпрограмма 3 "Развитие муниципальной службы и резерва управленческих кадров"</t>
  </si>
  <si>
    <r>
      <t xml:space="preserve">Расходы на проведение мероприятий муниципальной программы </t>
    </r>
    <r>
      <rPr>
        <i/>
        <sz val="11"/>
        <rFont val="Times New Roman"/>
        <family val="1"/>
        <charset val="204"/>
      </rPr>
      <t>(организация повышения профессионального уровня муниципальных служащих органов местного самоуправления, депутатов Думы города Урай, замещающих муниципальные должности, главы города Урай)</t>
    </r>
  </si>
  <si>
    <r>
      <t xml:space="preserve">Расходы на проведение мероприятий муниципальной программы </t>
    </r>
    <r>
      <rPr>
        <i/>
        <sz val="11"/>
        <rFont val="Times New Roman"/>
        <family val="1"/>
        <charset val="204"/>
      </rPr>
      <t>(сопровождение программы АС "Бюджет</t>
    </r>
    <r>
      <rPr>
        <sz val="11"/>
        <rFont val="Times New Roman"/>
        <family val="1"/>
        <charset val="204"/>
      </rPr>
      <t>")</t>
    </r>
  </si>
  <si>
    <t xml:space="preserve">          Бюджет городского округа город Урай принимается на трехлетний период, на очередной 2017 год и на плановый период 2018 - 2019 годов. </t>
  </si>
  <si>
    <t xml:space="preserve">          В бюджете городского округа на 2017 - 2019 годы предусмотрена реализация 18 муниципальных программ. Незначительную долю расходов бюджета в 2017 году составляют непрограммные направления деятельности. Письмом Министерства финансов Российской Федерации от 30 сентября 2014 года №09-05-05/48843 рекомендовано средства на содержание законодательных (представительных) органов, контрольно-счетных органов муниципальных образований в рамках муниципальных программ не отражать ввиду невозможности установления местной администрацией муниципального образования целевых показателей (индикаторов) для таких органов. </t>
  </si>
  <si>
    <t xml:space="preserve">          Приоритетом в части исполнения социальных обязательств в предстоящем периоде остается финансовое обеспечение поэтапного повышения заработной платы отдельных категорий работников в сфере образования и культуры в рамках выполнения решений майских указов Президента Российской Федерации, предоставление населению качественных и доступных муниципальных услуг. 
</t>
  </si>
  <si>
    <t xml:space="preserve">            Для 5 муниципальных казённых учреждений бюджет городского округа сформирован в соответствии с показателями бюджетной сметы, для 3 муниципальных автономных и 21 бюджетного учреждения – в рамках предоставления субсидий на выполнение муниципальных заданий, субсидий на иные цели и финансового обеспечения осуществления муниципальными бюджетными учреждениями полномочий администрации города Урай по исполнению публичных нормативных обязательств перед физическим лицом, подлежащих исполнению в денежной форме.</t>
  </si>
  <si>
    <r>
      <t xml:space="preserve">          Расходы на содержание 4 органов местного самоуправления в 2017 году и плановом периоде 2018-2019 годов предусмотрены в пределах норматива формирования расходов </t>
    </r>
    <r>
      <rPr>
        <i/>
        <sz val="12"/>
        <rFont val="Times New Roman"/>
        <family val="1"/>
        <charset val="204"/>
      </rPr>
      <t xml:space="preserve">(292 077,5 тыс.рублей), </t>
    </r>
    <r>
      <rPr>
        <sz val="12"/>
        <rFont val="Times New Roman"/>
        <family val="1"/>
        <charset val="204"/>
      </rPr>
      <t xml:space="preserve">согласно постановлению Правительства Ханты-Мансийского автономного округа - Югры от 06.08.2010 №191-п «О нормативах формирования расходов на содержание органов местного самоуправления Ханты-Мансийского автономного округа - Югры» (в ред. от 24.06.2016) и составили: </t>
    </r>
  </si>
  <si>
    <t xml:space="preserve">          Решением Думы города Урай №80 от 27.09.2012 года создан муниципальный дорожный фонд города Урай. Средства муниципального дорожного фонда в 2017 - 2019 годах будут направлены на ремонт и содержание автомобильных дорог общего пользования и искусственных сооружений на них.</t>
  </si>
  <si>
    <r>
      <t xml:space="preserve">          В рамках доведенной муниципальному образованию на 2017 - 2019 годы субсидии окружного бюджета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 сохранен уровень средней заработной платы отдельной категории, доведённый Департаментом образования и  молодежной политики ХМАО-Югры и Департаментом культуры ХМАО-Югры индивидуально до каждого ОМСУ, установленный на 2016 год: </t>
    </r>
    <r>
      <rPr>
        <i/>
        <sz val="12"/>
        <color theme="1"/>
        <rFont val="Times New Roman"/>
        <family val="1"/>
        <charset val="204"/>
      </rPr>
      <t xml:space="preserve">работникам муниципальных учреждений культуры в сумме 39 540,8 рублей, педагогическим работникам муниципальных организаций дополнительного образования детей (в сфере образования, культуры, физической культуры и спорта) в сумме 47 556,0 рублей. </t>
    </r>
  </si>
  <si>
    <r>
      <t xml:space="preserve">Субсидии на повышение оплаты труда работников муниципальных учреждений </t>
    </r>
    <r>
      <rPr>
        <i/>
        <sz val="11"/>
        <rFont val="Times New Roman"/>
        <family val="1"/>
        <charset val="204"/>
      </rPr>
      <t>дополнительного образования детей</t>
    </r>
    <r>
      <rPr>
        <sz val="11"/>
        <rFont val="Times New Roman"/>
        <family val="1"/>
        <charset val="204"/>
      </rPr>
      <t xml:space="preserve">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 (95%)</t>
    </r>
  </si>
  <si>
    <t xml:space="preserve">          Исходя из основных задач бюджетной политики городского округа на очередной трехлетний период, основные параметры бюджета города на 2017 год и плановый период 2018 и 2019 годов характеризуются следующими показателями:</t>
  </si>
  <si>
    <t xml:space="preserve">      - дошкольного образования в количестве 2 771 человек ежегодно;</t>
  </si>
  <si>
    <t xml:space="preserve">      - общеобразовательных организаций в количестве на 2017 год - 5 131 человек, на 2018 год - 5 230 человек, на 2019 год - 5 329 человек;</t>
  </si>
  <si>
    <t xml:space="preserve">      - организаций дополнительного образования (в сфере образования, культуры, физической культуры и спорта) в количестве 3 330 человек ежегодно.</t>
  </si>
  <si>
    <t xml:space="preserve">          Мероприятия сферы жилищно-коммунального хозяйства будут направлены на решение задач, способствующих повышению доступности жилья, улучшению жилищных условий и качества жилищного обеспечения населения, выполнение мероприятий по созданию условий для обеспечения качественными коммунальными услугами, ликвидации аварийного и ветхого жилого фонда, благоустройство и озеленение города, обеспечение обязательств по реализации на территории города Урай Программы капитального ремонта общего имущества в многоквартирных домах, расположенных на территории Ханты-Мансийского автономного округа – Югры, утвержденной постановлением Правительства Ханты-Мансийского автономного округа – Югры от 25.12.2013 №568-п, внедрение энергосберегающих технологий и энергетически эффективного оборудования в жилищно-коммунальной и социальной сфере.</t>
  </si>
  <si>
    <t xml:space="preserve">         С 2017 года в рамках реализации мероприятий муниципальной программы «Капитальный ремонт и реконструкция систем коммунальной инфраструктуры города Урай» на 2014-2020 годы в целях эффективного использования имущества, находящегося в муниципальной собственности, повышения качества работ, услуг, предоставляемых потребителям, для создания и реконструкции объектов ЖКК, после проведения конкурса, будут заключены концессионные соглашения на реконструкцию и модернизацию объектов водоснабжения, водоотведения и теплоснабжения за счет средств частного инвестора в соответствии с Федеральным законом №115-ФЗ от 21.07.2005 года. Реализация остальных мероприятий программы, а именно реконструкция и модернизация сетей  газоснабжения и электроснабжения будет осуществляться как и 2016 году, то есть за счет поступления арендных платежей пользователей муниципального имущества.</t>
  </si>
  <si>
    <t xml:space="preserve">          В 2017 - 2019 годах планируется продолжить субсидирование пассажирских перевозок по 9 социально значимым маршрутам, в том числе по 4 круглогодичным и 5 сезонным (дачным) городским маршрутам. Годовой объем перевозок пассажиров - более 300 тысяч пассажиров.</t>
  </si>
  <si>
    <t xml:space="preserve">          Для обеспечения экологической безопасности города и сохранения природных систем в целях обеспечения конституционных прав граждан на благоприятную окружающую среду предусмотрены расходы в рамках муниципальных программ:</t>
  </si>
  <si>
    <t xml:space="preserve">          Ответственным исполнителям, соисполнителям муниципальных программ в существующих условиях объективного снижения доходных возможностей бюджета городского округа в части расходов, предусмотренных на реализацию мероприятий муниципальных программ, необходимо, исходя из имеющихся ресурсов, чётко выстраивать приоритеты в использовании бюджетных средств.
</t>
  </si>
  <si>
    <r>
      <t xml:space="preserve">          Расходы на реализацию указов Президента Российской Федерации в части обеспечения достижения к 2018 году целевых показателей повышения оплаты труда по отдельным категориям работников социальной сферы на данном этапе в бюджетных проектировках на 2017-2019 годы учитываются в соответствующих муниципальных программах на уровне утверждённого плана на 2016 год </t>
    </r>
    <r>
      <rPr>
        <i/>
        <sz val="12"/>
        <color theme="1"/>
        <rFont val="Times New Roman"/>
        <family val="1"/>
        <charset val="204"/>
      </rPr>
      <t>(работникам муниципальных учреждений культуры в сумме 39 540,8 рублей, педагогическим работникам муниципальных организаций дополнительного образования детей (в сфере образования, культуры, физической культуры и спорта) в сумме 47 556,0 рублей)</t>
    </r>
    <r>
      <rPr>
        <sz val="12"/>
        <color theme="1"/>
        <rFont val="Times New Roman"/>
        <family val="1"/>
        <charset val="204"/>
      </rPr>
      <t xml:space="preserve">, предусматривающего сохранение в среднем достигнутой номинальной заработной платы по соответствующим категориям работников. 
          </t>
    </r>
  </si>
  <si>
    <r>
      <t xml:space="preserve">Расходы на проведение мероприятий муниципальной программы </t>
    </r>
    <r>
      <rPr>
        <i/>
        <sz val="11"/>
        <rFont val="Times New Roman"/>
        <family val="1"/>
        <charset val="204"/>
      </rPr>
      <t xml:space="preserve">(объект "Благоустройство территории в районе жилых домов №91, 91а в микрорайоне 1Б, проезды по ул.Островского, Маяковского в г.Урай") </t>
    </r>
  </si>
  <si>
    <t xml:space="preserve"> - соблюдение норм статьи 184.1 Бюджетного кодекса Российской Федерации при определении объема условно утверждаемых (утвержденных) расходов на первый и второй годы планового периода</t>
  </si>
  <si>
    <t xml:space="preserve">Проведение профилактических мероприятий для несовершеннолетних </t>
  </si>
  <si>
    <t>Мероприятия по профилактике незаконного оборота и потребления наркотических средств и психотропных веществ</t>
  </si>
  <si>
    <t>Мероприятия по профилактике терроризма и экстремизма</t>
  </si>
  <si>
    <t>Мероприятия в области защиты населения и территории от чрезвычайных ситуаций и гражданской обороны на территории города Урай</t>
  </si>
  <si>
    <t>Мероприятия в сфере укрепления пожарной безопасности в городе Урай</t>
  </si>
  <si>
    <t>Развитие и сопровождение функциональных возможностей информационных порталов и официального сайта, техническое сопровождение СЭДД "Кодекс-Документооборот"</t>
  </si>
  <si>
    <r>
      <t>Проведение информационно-рекламных мероприятий</t>
    </r>
    <r>
      <rPr>
        <i/>
        <sz val="11"/>
        <rFont val="Times New Roman"/>
        <family val="1"/>
        <charset val="204"/>
      </rPr>
      <t xml:space="preserve"> (услуги ТРК "Спектр")</t>
    </r>
  </si>
  <si>
    <t xml:space="preserve"> Услуги по приему поверхностных сточных вод </t>
  </si>
  <si>
    <t>Мероприятия по замене ламп уличного освещения на энергосберегающие</t>
  </si>
  <si>
    <t>Мероприятия по развитию информационной системы градостроительной деятельности</t>
  </si>
  <si>
    <t>Организация и проведение городских физкультурных и спортивно-массовых мероприятий, ежегодного конкурса "Спортивная элита"</t>
  </si>
  <si>
    <t>Субсидия на осуществление деятельности социально ориентированным некоммерческим организациям в области организации работы с детьми и  молодежью города Урай</t>
  </si>
  <si>
    <t>Субсидии социально ориентированным некоммерческим организациям в сфере физической культуры и спорта, пропаганде здорового образа жизни</t>
  </si>
  <si>
    <t xml:space="preserve">Мероприятия по развитию дошкольного, общего и дополнительного образования </t>
  </si>
  <si>
    <t>Кадровое обеспечение развития муниципальной системы образования</t>
  </si>
  <si>
    <t>Обеспечение условий для реализации образовательных программ</t>
  </si>
  <si>
    <t>Функционирование и развитие поискового отряда «Патриот»</t>
  </si>
  <si>
    <r>
      <t xml:space="preserve">Расходы на проведение мероприятий муниципальной программы </t>
    </r>
    <r>
      <rPr>
        <i/>
        <sz val="11"/>
        <color theme="1"/>
        <rFont val="Times New Roman"/>
        <family val="1"/>
        <charset val="204"/>
      </rPr>
      <t>(проведение городского конкурса юных исполнителей на народных инструментах "Урайская карусель")</t>
    </r>
  </si>
  <si>
    <t>2. Муниципальная программа "Развитие жилищно-коммунального комплекса и повышение энергетической эффективности в городе Урай на 2016-2018 годы"</t>
  </si>
  <si>
    <t>3. Муниципальная программа "Капитальный ремонт и реконструкция систем коммунальной инфраструктуры города Урай на 2014-2020 годы"</t>
  </si>
  <si>
    <t>4. Муниципальная программа "Проектирование и строительство инженерных сетей коммунальной инфраструктуры в городе Урай" на 2014-2020 годы</t>
  </si>
  <si>
    <t>5. Муниципальная программа "Улучшение жилищных условий граждан, проживающих на территории муниципального образования город Урай" на 2016-2018 годы</t>
  </si>
  <si>
    <t>6. Муниципальная программа "Обеспечение градостроительной деятельности на территории города Урай" на  2015-2017 годы</t>
  </si>
  <si>
    <t>7. Муниципальная программа "Создание условий для эффективного и ответственного управления муниципальными финансами, повышения устойчивости местного бюджета городского округа г.Урай. Управление муниципальными финансами в городском округе г.Урай" на период до 2020 года"</t>
  </si>
  <si>
    <t xml:space="preserve">Расходы на проведение мероприятий муниципальной программы: </t>
  </si>
  <si>
    <t xml:space="preserve"> - обеспечение исполнения гарантий, предоставляемых муниципальным служащим по выплате муниципальной пенсии</t>
  </si>
  <si>
    <t xml:space="preserve"> - осуществление выплат согласно порядку предоставления  мер социальной поддержки и размерах возмещения расходов гражданами, удостоенными звания «Почетный гражданин города Урай»</t>
  </si>
  <si>
    <r>
      <t xml:space="preserve">Прочие мероприятия муниципальных учреждений </t>
    </r>
    <r>
      <rPr>
        <i/>
        <sz val="11"/>
        <rFont val="Times New Roman"/>
        <family val="1"/>
        <charset val="204"/>
      </rPr>
      <t>(оплата исполнительных листов, предписаний по решениям суда)</t>
    </r>
  </si>
  <si>
    <t>Компенсационные выплаты в рамках мероприятий по содействию трудоустройству граждан</t>
  </si>
  <si>
    <r>
      <t xml:space="preserve">Софинансирование из средств местного бюджета иных межбюджетных трансфертов окружного бюджета на реализацию мероприятий по содействию трудоустройству граждан </t>
    </r>
    <r>
      <rPr>
        <i/>
        <sz val="11"/>
        <rFont val="Times New Roman"/>
        <family val="1"/>
        <charset val="204"/>
      </rPr>
      <t>(организация общественных работ для временного трудоустройства не занятых трудовой деятельностью и безработных граждан)</t>
    </r>
  </si>
  <si>
    <t xml:space="preserve">          Показатели бюджета на 2017 - 2019 годы рассчитаны не превышая предельного размера дефицита бюджета (не более 10%), установленного п.3 статьи 92.1 Бюджетного кодекса РФ.</t>
  </si>
  <si>
    <r>
      <t xml:space="preserve">Расходы на проведение мероприятий муниципальной программы </t>
    </r>
    <r>
      <rPr>
        <i/>
        <sz val="11"/>
        <rFont val="Times New Roman"/>
        <family val="1"/>
        <charset val="204"/>
      </rPr>
      <t>(санитарная очистка и ликвидация несанкционированных свалок на территории города, проведение мероприятий в рамках Года экологии в России)</t>
    </r>
  </si>
  <si>
    <t>- вовлечение молодежи в трудовую деятельность (заработная плата подростков, хоз.инвентарь, конц.товары, медосмотры)</t>
  </si>
  <si>
    <t xml:space="preserve">          На 2017 - 2019 годы среднегодовое количество воспитанников муниципальных образовательных организаций планируется:  </t>
  </si>
  <si>
    <t xml:space="preserve">          Муниципальное задание формируется на каждую услугу (работу) в соответствии с ведомственным перечнем муниципальных услуг и работ, объем финансового обеспечения выполнения муниципального задания рассчитывается на основании нормативных затрат на оказание муниципальных услуг (работ), порядок расчёта которых определен главным распорядителем бюджетных средств, учредителем бюджетных и автономных учреждений.</t>
  </si>
  <si>
    <r>
      <t xml:space="preserve">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t>
    </r>
    <r>
      <rPr>
        <i/>
        <sz val="11"/>
        <rFont val="Times New Roman"/>
        <family val="1"/>
        <charset val="204"/>
      </rPr>
      <t>(постановка на учет и учет граждан, имеющих право на получение жилищных субсидий, выезжающих из районов Крайнего Севера и приравненных к ним местностей)</t>
    </r>
    <r>
      <rPr>
        <sz val="11"/>
        <rFont val="Times New Roman"/>
        <family val="1"/>
        <charset val="204"/>
      </rPr>
      <t xml:space="preserve">
</t>
    </r>
  </si>
  <si>
    <r>
      <t>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t>
    </r>
    <r>
      <rPr>
        <i/>
        <sz val="11"/>
        <rFont val="Times New Roman"/>
        <family val="1"/>
        <charset val="204"/>
      </rPr>
      <t xml:space="preserve"> (администрирование в целях обеспечения переданного отдельного государственного полномочия)
</t>
    </r>
  </si>
  <si>
    <r>
      <t xml:space="preserve">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t>
    </r>
    <r>
      <rPr>
        <i/>
        <sz val="11"/>
        <rFont val="Times New Roman"/>
        <family val="1"/>
        <charset val="204"/>
      </rPr>
      <t>(администрирование в целях обеспечения переданного отдельного государственного полномочия)</t>
    </r>
  </si>
  <si>
    <t xml:space="preserve">          В городском бюджете предусмотрены дополнительные расходы (сверх расходов, предусмотренных Законом Ханты-Мансийского автономного округа - Югры от 30.01.2016 №4-оз "О регулировании отдельных отношений в сфере организации обеспечения питанием обучающихся в государственных образовательных организациях, частных профессиональных образовательных организациях, муниципальных общеобразовательных организациях, частных  общеобразовательных организациях, расположенных в Ханты-Мансийском автономном округе - Югре) на предоставление обедов учащимся муниципальных общеобразовательных учреждений города Урай с ослабленным здоровьем с диагнозом "сахарный диабет", учащимся кадетского класса и учащимся, находящимся в трудной жизненной ситуации.</t>
  </si>
  <si>
    <t xml:space="preserve">       - методические указания по порядку планирования бюджетных ассигнований бюджета автономного округа на 2017 год и плановый период 2018 и 2019 годов (письмо Департамента финансов автономного округа от 20.06.2016 №20-Исх-2655);</t>
  </si>
  <si>
    <t xml:space="preserve">       - методические указания по порядку планирования бюджетных ассигнований бюджета городского округа город Урай на 2017 год и плановый период 2018 и 2019 годов» (письмо Комитета по финансам администрации города Урай от 29.07.2016 №26/2-351/16).</t>
  </si>
  <si>
    <t xml:space="preserve">          В 2017–2019 годах сохранен Резервный фонд администрации города Урай в объеме 5 млн. рублей (ежегодно).</t>
  </si>
  <si>
    <t xml:space="preserve">                                                                     </t>
  </si>
  <si>
    <t>Председатель комитета по финансам администрации города Урай                                                                 И.В.Хусаинова</t>
  </si>
  <si>
    <t xml:space="preserve">          На 01.01.2018 муниципальный долг составит 61 720,9 тыс. руб., что соответствует   2,4 % от общей суммы доходов бюджета города. 
Расходные обязательства города по обслуживанию муниципального долга города в 2017 - 2019 годах будут определяться на основании действующих долговых обязательств и прогнозной стоимости кредитных ресурсов. Объем расходов на обслуживание муниципального долга в общем объеме расходов бюджета города в 2017 году не превысит 0,07% .
</t>
  </si>
  <si>
    <t xml:space="preserve">          Основными приоритетами городского бюджета, как и в предыдущий период, остаются:
       - подготовка объектов ЖКХ (замена ветхих инженерных сетей);
       - подготовка земельных участков под ИЖС для льготной категории граждан;
       - строительство и ввод нового жилья;
       - обеспечение жильем молодых семей.
</t>
  </si>
  <si>
    <t xml:space="preserve">          Долговая политика городского округа города Урай в 2017 - 2019 годах, как и в предыдущем периоде, будет направлена на сокращение долговых обязательств города и поддержание долговой нагрузки на бюджет города на экономически безопасном уровне. </t>
  </si>
  <si>
    <t xml:space="preserve">          По данному разделу предусмотрены расходы на обслуживание муниципального долга на случай привлечения кредитов на покрытие дефицита и кассового разрыва, возникающего при исполнении бюджета, в том числе на обеспечение исполнения муниципальной гарантии. </t>
  </si>
  <si>
    <t xml:space="preserve">          Для решения указанной задачи необходимо обеспечить:
эффективность осуществления муниципальных заимствований;
осуществление необходимого объема муниципальных заимствований, способных обеспечить решение социально-экономических задач развития города, не допустив при этом необоснованного роста муниципального долга и повышения рисков неисполнения долговых обязательств.
взаимосвязь принятия решения о заимствованиях с реальными потребностями бюджета города в привлечении заемных средств;
раскрытие информации о муниципальном долге.
</t>
  </si>
  <si>
    <t xml:space="preserve">          Базой для формирования действующих расходных обязательств в бюджетных проектировках на 2017 год и на плановый период 2018 и 2019 годов послужили первоначально утвержденные бюджетные ассигнования на 2016 год. При подготовке бюджета были учтены:</t>
  </si>
  <si>
    <t xml:space="preserve">          В соответствии с требованиями статьи 184.1 Бюджетного кодекса Российской Федерации, в расходах бюджета 2018-2019 годов запланированы условно утверждаемые (утвержденные) расходы (не распределенные в плановом периоде бюджетные ассигнования). Общий объем условно утверждаемых (утвержденных) расходов на первый год планового периода определен в объеме 2,5% (30 563,6 тыс.рублей), на второй год планового периода в объеме 5,0% (61 522,0 тыс.рублей) общего объема расходов бюджета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
</t>
  </si>
  <si>
    <t>Софинансирование из средств местного бюджета cубсидии окружного бюджета на возмещение затрат застройщикам (инвесторам) по строительству инженерных сетей и объектов инженерной инфраструктуры и по переселению граждан, проживающих в непригодных (ветхих, аврийных, "фенольных") для проживания жилых домах и приспособленных для проживания строениях</t>
  </si>
  <si>
    <r>
      <t xml:space="preserve">Субсидии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субсидии на реализацию полномочий в области строительства, градостроительной деятельности и жилищных отношений </t>
    </r>
    <r>
      <rPr>
        <sz val="11"/>
        <rFont val="Times New Roman"/>
        <family val="1"/>
        <charset val="204"/>
      </rPr>
      <t>(89%)</t>
    </r>
  </si>
  <si>
    <t xml:space="preserve">Софинансирование из средств местного бюджета (11%) субсидии окружного бюджета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t>
  </si>
  <si>
    <t>Субсидии на возмещение затрат застройщикам (инвесторам) по строительству инженерных сетей и объектов инженерной инфраструктуры и по переселению граждан, проживающих в непригодных (ветхих, аврийных, "фенольных") для проживания жилых домах и приспособленных для проживания строениях в рамках субсидии на реализацию полномочий в области строительства, градостроительной деятельности и жилищных отношений</t>
  </si>
  <si>
    <t>Субсидии на градостроительную деятельность в рамках субсидии на реализацию полномочий в области строительства, градостроительной деятельности и жилищных отношений (89%)</t>
  </si>
  <si>
    <t xml:space="preserve">Софинансирование из средств местного бюджета (11%) субсидии окружного бюджета на градостроительную деятельность </t>
  </si>
  <si>
    <t xml:space="preserve">          Кроме того, в соответствии с пунктом 2 перечня поручений Президента Российской Федерации от 6 августа 2016 года № ПР-1542 по итогам заседания Координационного совета при Президенте Российской Федерации по реализации Национальной стратегии действий в интересах детей на 2012-2017 годы (указ Президента Российской Федерации от 1 июня 2012 года № 761), представлена в таблице 1 к пояснительной записке информация об объёмах бюджетных ассигнований, направляемых на государственную поддержку семьи и детей.
         Указанная информация предусматривает комплексное отражение расходов, направляемых на поддержку семьи и детей (включая развитие социальной инфраструктуры для детей) в разрезе муниципальных программ и непрограммных направлений деятельности и источников финансирования. На эти цели за счёт средств местного бюджета, средств бюджета автономного округа, федерального бюджета планируется направить 1 556 298,1 тыс.рублей в 2017 году, 1 498 023,5 тыс.рублей в 2018 году и 1 454 040,5 тыс.рублей в 2019 году.
</t>
  </si>
  <si>
    <t>Организация повышения профессионального уровня муниципальных служащих органов местного самоуправления</t>
  </si>
  <si>
    <r>
      <t xml:space="preserve">Расходы на проведение мероприятий муниципальной программы </t>
    </r>
    <r>
      <rPr>
        <i/>
        <sz val="11"/>
        <rFont val="Times New Roman"/>
        <family val="1"/>
        <charset val="204"/>
      </rPr>
      <t>(содержание автомобильных дорог, оплата исполнительных листов, предписаний по решениям суда)</t>
    </r>
  </si>
  <si>
    <r>
      <t xml:space="preserve">Расходы на проведение мероприятий муниципальной программы </t>
    </r>
    <r>
      <rPr>
        <i/>
        <sz val="11"/>
        <rFont val="Times New Roman"/>
        <family val="1"/>
        <charset val="204"/>
      </rPr>
      <t xml:space="preserve">(кадастровые работы по определению границ земельных участков, оценка земельных участков, оплата исполнительных листов, предписаний по решениям суда) </t>
    </r>
  </si>
</sst>
</file>

<file path=xl/styles.xml><?xml version="1.0" encoding="utf-8"?>
<styleSheet xmlns="http://schemas.openxmlformats.org/spreadsheetml/2006/main">
  <numFmts count="9">
    <numFmt numFmtId="43" formatCode="_-* #,##0.00\ _₽_-;\-* #,##0.00\ _₽_-;_-* &quot;-&quot;??\ _₽_-;_-@_-"/>
    <numFmt numFmtId="164" formatCode="_-* #,##0.00_р_._-;\-* #,##0.00_р_._-;_-* &quot;-&quot;??_р_._-;_-@_-"/>
    <numFmt numFmtId="165" formatCode="_-* #,##0.0_р_._-;\-* #,##0.0_р_._-;_-* &quot;-&quot;??_р_._-;_-@_-"/>
    <numFmt numFmtId="166" formatCode="0.0"/>
    <numFmt numFmtId="167" formatCode="_-* #,##0.0_р_._-;\-* #,##0.0_р_._-;_-* &quot;-&quot;?_р_._-;_-@_-"/>
    <numFmt numFmtId="168" formatCode="_(* #,##0.0_);_(* \(#,##0.0\);_(* &quot;-&quot;??_);_(@_)"/>
    <numFmt numFmtId="169" formatCode="_-* #,##0.0\ _₽_-;\-* #,##0.0\ _₽_-;_-* &quot;-&quot;?\ _₽_-;_-@_-"/>
    <numFmt numFmtId="170" formatCode="#,##0.0"/>
    <numFmt numFmtId="171" formatCode="#,##0.0;[Red]\-#,##0.0;0.0"/>
  </numFmts>
  <fonts count="44">
    <font>
      <sz val="11"/>
      <color theme="1"/>
      <name val="Calibri"/>
      <family val="2"/>
      <charset val="204"/>
      <scheme val="minor"/>
    </font>
    <font>
      <sz val="11"/>
      <color theme="1"/>
      <name val="Calibri"/>
      <family val="2"/>
      <charset val="204"/>
      <scheme val="minor"/>
    </font>
    <font>
      <sz val="10"/>
      <color theme="1"/>
      <name val="Times New Roman"/>
      <family val="1"/>
      <charset val="204"/>
    </font>
    <font>
      <b/>
      <sz val="12"/>
      <color theme="1"/>
      <name val="Times New Roman"/>
      <family val="1"/>
      <charset val="204"/>
    </font>
    <font>
      <b/>
      <sz val="8"/>
      <color theme="1"/>
      <name val="Times New Roman"/>
      <family val="1"/>
      <charset val="204"/>
    </font>
    <font>
      <sz val="12"/>
      <color theme="1"/>
      <name val="Times New Roman"/>
      <family val="1"/>
      <charset val="204"/>
    </font>
    <font>
      <sz val="11"/>
      <color theme="1"/>
      <name val="Times New Roman"/>
      <family val="1"/>
      <charset val="204"/>
    </font>
    <font>
      <b/>
      <sz val="11"/>
      <color theme="1"/>
      <name val="Times New Roman"/>
      <family val="1"/>
      <charset val="204"/>
    </font>
    <font>
      <b/>
      <sz val="13"/>
      <color theme="1"/>
      <name val="Times New Roman"/>
      <family val="1"/>
      <charset val="204"/>
    </font>
    <font>
      <i/>
      <sz val="11"/>
      <color theme="1"/>
      <name val="Times New Roman"/>
      <family val="1"/>
      <charset val="204"/>
    </font>
    <font>
      <sz val="11"/>
      <name val="Times New Roman"/>
      <family val="1"/>
      <charset val="204"/>
    </font>
    <font>
      <i/>
      <sz val="10"/>
      <name val="Times New Roman"/>
      <family val="1"/>
      <charset val="204"/>
    </font>
    <font>
      <i/>
      <sz val="10"/>
      <color theme="1"/>
      <name val="Times New Roman"/>
      <family val="1"/>
      <charset val="204"/>
    </font>
    <font>
      <sz val="10"/>
      <name val="Arial"/>
      <family val="2"/>
      <charset val="204"/>
    </font>
    <font>
      <sz val="10"/>
      <color theme="1"/>
      <name val="Calibri"/>
      <family val="2"/>
      <charset val="204"/>
      <scheme val="minor"/>
    </font>
    <font>
      <sz val="10"/>
      <name val="Times New Roman"/>
      <family val="1"/>
      <charset val="204"/>
    </font>
    <font>
      <i/>
      <sz val="11"/>
      <color theme="1"/>
      <name val="Calibri"/>
      <family val="2"/>
      <charset val="204"/>
      <scheme val="minor"/>
    </font>
    <font>
      <sz val="12"/>
      <name val="Times New Roman"/>
      <family val="1"/>
      <charset val="204"/>
    </font>
    <font>
      <b/>
      <sz val="11"/>
      <color theme="1"/>
      <name val="Calibri"/>
      <family val="2"/>
      <charset val="204"/>
      <scheme val="minor"/>
    </font>
    <font>
      <i/>
      <sz val="11"/>
      <name val="Times New Roman"/>
      <family val="1"/>
      <charset val="204"/>
    </font>
    <font>
      <b/>
      <sz val="14"/>
      <color theme="1"/>
      <name val="Times New Roman"/>
      <family val="1"/>
      <charset val="204"/>
    </font>
    <font>
      <b/>
      <sz val="11"/>
      <name val="Times New Roman"/>
      <family val="1"/>
      <charset val="204"/>
    </font>
    <font>
      <b/>
      <sz val="10"/>
      <color theme="1"/>
      <name val="Times New Roman"/>
      <family val="1"/>
      <charset val="204"/>
    </font>
    <font>
      <i/>
      <sz val="12"/>
      <name val="Times New Roman"/>
      <family val="1"/>
      <charset val="204"/>
    </font>
    <font>
      <i/>
      <sz val="10"/>
      <color theme="1"/>
      <name val="Calibri"/>
      <family val="2"/>
      <charset val="204"/>
      <scheme val="minor"/>
    </font>
    <font>
      <sz val="13"/>
      <color theme="1"/>
      <name val="Times New Roman"/>
      <family val="1"/>
      <charset val="204"/>
    </font>
    <font>
      <sz val="11"/>
      <name val="Calibri"/>
      <family val="2"/>
      <charset val="204"/>
      <scheme val="minor"/>
    </font>
    <font>
      <b/>
      <i/>
      <sz val="11"/>
      <color theme="1"/>
      <name val="Times New Roman"/>
      <family val="1"/>
      <charset val="204"/>
    </font>
    <font>
      <b/>
      <i/>
      <sz val="11"/>
      <name val="Times New Roman"/>
      <family val="1"/>
      <charset val="204"/>
    </font>
    <font>
      <b/>
      <sz val="10"/>
      <color theme="1"/>
      <name val="Calibri"/>
      <family val="2"/>
      <charset val="204"/>
      <scheme val="minor"/>
    </font>
    <font>
      <b/>
      <i/>
      <sz val="10"/>
      <color theme="1"/>
      <name val="Times New Roman"/>
      <family val="1"/>
      <charset val="204"/>
    </font>
    <font>
      <b/>
      <i/>
      <sz val="11"/>
      <color theme="1"/>
      <name val="Calibri"/>
      <family val="2"/>
      <charset val="204"/>
      <scheme val="minor"/>
    </font>
    <font>
      <b/>
      <i/>
      <sz val="10"/>
      <color theme="1"/>
      <name val="Calibri"/>
      <family val="2"/>
      <charset val="204"/>
      <scheme val="minor"/>
    </font>
    <font>
      <sz val="10"/>
      <color rgb="FFFF0000"/>
      <name val="Times New Roman"/>
      <family val="1"/>
      <charset val="204"/>
    </font>
    <font>
      <i/>
      <sz val="12"/>
      <color theme="1"/>
      <name val="Times New Roman"/>
      <family val="1"/>
      <charset val="204"/>
    </font>
    <font>
      <sz val="12"/>
      <color rgb="FF000000"/>
      <name val="Times New Roman"/>
      <family val="1"/>
      <charset val="204"/>
    </font>
    <font>
      <i/>
      <sz val="9"/>
      <color theme="1"/>
      <name val="Times New Roman"/>
      <family val="1"/>
      <charset val="204"/>
    </font>
    <font>
      <sz val="9"/>
      <color theme="1"/>
      <name val="Times New Roman"/>
      <family val="1"/>
      <charset val="204"/>
    </font>
    <font>
      <sz val="9"/>
      <color theme="1"/>
      <name val="Calibri"/>
      <family val="2"/>
      <charset val="204"/>
      <scheme val="minor"/>
    </font>
    <font>
      <i/>
      <sz val="9"/>
      <color theme="1"/>
      <name val="Calibri"/>
      <family val="2"/>
      <charset val="204"/>
      <scheme val="minor"/>
    </font>
    <font>
      <sz val="10"/>
      <name val="Calibri"/>
      <family val="2"/>
      <charset val="204"/>
      <scheme val="minor"/>
    </font>
    <font>
      <b/>
      <i/>
      <sz val="11"/>
      <name val="Calibri"/>
      <family val="2"/>
      <charset val="204"/>
      <scheme val="minor"/>
    </font>
    <font>
      <b/>
      <i/>
      <sz val="10"/>
      <name val="Calibri"/>
      <family val="2"/>
      <charset val="204"/>
      <scheme val="minor"/>
    </font>
    <font>
      <sz val="12"/>
      <color theme="1"/>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2" tint="-0.249977111117893"/>
        <bgColor indexed="64"/>
      </patternFill>
    </fill>
    <fill>
      <patternFill patternType="solid">
        <fgColor rgb="FF92D050"/>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164" fontId="1" fillId="0" borderId="0" applyFont="0" applyFill="0" applyBorder="0" applyAlignment="0" applyProtection="0"/>
    <xf numFmtId="0" fontId="13" fillId="0" borderId="0"/>
  </cellStyleXfs>
  <cellXfs count="371">
    <xf numFmtId="0" fontId="0" fillId="0" borderId="0" xfId="0"/>
    <xf numFmtId="0" fontId="0" fillId="2" borderId="0" xfId="0" applyFill="1"/>
    <xf numFmtId="0" fontId="0" fillId="2" borderId="0" xfId="0" applyFont="1" applyFill="1"/>
    <xf numFmtId="0" fontId="0" fillId="2" borderId="0" xfId="0" applyFill="1" applyAlignment="1"/>
    <xf numFmtId="0" fontId="4" fillId="2" borderId="0" xfId="0" applyFont="1" applyFill="1" applyAlignment="1">
      <alignment horizontal="center"/>
    </xf>
    <xf numFmtId="43" fontId="0" fillId="2" borderId="0" xfId="0" applyNumberFormat="1" applyFill="1"/>
    <xf numFmtId="0" fontId="2" fillId="2" borderId="0" xfId="0" applyFont="1" applyFill="1" applyBorder="1" applyAlignment="1">
      <alignment horizontal="center" wrapText="1"/>
    </xf>
    <xf numFmtId="0" fontId="2" fillId="2" borderId="0" xfId="0" applyFont="1" applyFill="1" applyBorder="1" applyAlignment="1">
      <alignment horizontal="center" vertical="center" wrapText="1"/>
    </xf>
    <xf numFmtId="164" fontId="2" fillId="2" borderId="0" xfId="1" applyFont="1" applyFill="1" applyBorder="1" applyAlignment="1">
      <alignment horizontal="center" wrapText="1"/>
    </xf>
    <xf numFmtId="164" fontId="6" fillId="2" borderId="0" xfId="1" applyFont="1" applyFill="1" applyBorder="1" applyAlignment="1">
      <alignment horizontal="center" wrapText="1"/>
    </xf>
    <xf numFmtId="169" fontId="0" fillId="2" borderId="0" xfId="0" applyNumberFormat="1" applyFill="1"/>
    <xf numFmtId="0" fontId="6" fillId="2" borderId="0" xfId="0" applyFont="1" applyFill="1"/>
    <xf numFmtId="0" fontId="5" fillId="2" borderId="2" xfId="0" applyFont="1" applyFill="1" applyBorder="1" applyAlignment="1">
      <alignment horizontal="left" wrapText="1"/>
    </xf>
    <xf numFmtId="0" fontId="16" fillId="2" borderId="0" xfId="0" applyFont="1" applyFill="1"/>
    <xf numFmtId="0" fontId="5" fillId="2" borderId="0" xfId="0" applyFont="1" applyFill="1" applyBorder="1" applyAlignment="1">
      <alignment horizontal="center"/>
    </xf>
    <xf numFmtId="0" fontId="6" fillId="2" borderId="4" xfId="0" applyFont="1" applyFill="1" applyBorder="1" applyAlignment="1">
      <alignment horizontal="left" wrapText="1" indent="1"/>
    </xf>
    <xf numFmtId="0" fontId="5" fillId="2" borderId="0" xfId="0" applyFont="1" applyFill="1" applyBorder="1" applyAlignment="1">
      <alignment horizontal="justify"/>
    </xf>
    <xf numFmtId="49" fontId="12" fillId="2" borderId="0" xfId="0" applyNumberFormat="1" applyFont="1" applyFill="1" applyBorder="1" applyAlignment="1">
      <alignment wrapText="1"/>
    </xf>
    <xf numFmtId="0" fontId="5" fillId="2" borderId="0" xfId="0" applyFont="1" applyFill="1"/>
    <xf numFmtId="0" fontId="8" fillId="2" borderId="0" xfId="0" applyFont="1" applyFill="1" applyAlignment="1">
      <alignment horizontal="left"/>
    </xf>
    <xf numFmtId="0" fontId="5" fillId="2" borderId="0" xfId="0" applyFont="1" applyFill="1" applyBorder="1" applyAlignment="1">
      <alignment horizontal="left" wrapText="1"/>
    </xf>
    <xf numFmtId="0" fontId="8" fillId="2" borderId="0" xfId="0" applyFont="1" applyFill="1" applyAlignment="1">
      <alignment horizontal="left"/>
    </xf>
    <xf numFmtId="0" fontId="5" fillId="2" borderId="0" xfId="0" applyFont="1" applyFill="1" applyBorder="1" applyAlignment="1">
      <alignment horizontal="left" wrapText="1"/>
    </xf>
    <xf numFmtId="0" fontId="5" fillId="2" borderId="0" xfId="0" applyFont="1" applyFill="1" applyAlignment="1">
      <alignment horizontal="left" wrapText="1"/>
    </xf>
    <xf numFmtId="0" fontId="0" fillId="2" borderId="0" xfId="0" applyFill="1" applyAlignment="1">
      <alignment vertical="center"/>
    </xf>
    <xf numFmtId="0" fontId="0" fillId="2" borderId="0" xfId="0" applyFont="1" applyFill="1" applyAlignment="1">
      <alignment vertical="center"/>
    </xf>
    <xf numFmtId="0" fontId="0" fillId="2" borderId="0" xfId="0" applyFont="1" applyFill="1" applyAlignment="1"/>
    <xf numFmtId="0" fontId="14" fillId="2" borderId="0" xfId="0" applyFont="1" applyFill="1" applyAlignment="1">
      <alignment horizontal="left"/>
    </xf>
    <xf numFmtId="0" fontId="0" fillId="0" borderId="0" xfId="0" applyFont="1" applyFill="1"/>
    <xf numFmtId="0" fontId="7" fillId="0" borderId="0" xfId="0" applyFont="1" applyFill="1" applyBorder="1" applyAlignment="1">
      <alignment horizontal="left" wrapText="1"/>
    </xf>
    <xf numFmtId="0" fontId="18" fillId="0" borderId="0" xfId="0" applyFont="1" applyFill="1" applyBorder="1" applyAlignment="1">
      <alignment horizontal="left"/>
    </xf>
    <xf numFmtId="0" fontId="0" fillId="0" borderId="0" xfId="0" applyFill="1"/>
    <xf numFmtId="0" fontId="5" fillId="2" borderId="1" xfId="0" applyFont="1" applyFill="1" applyBorder="1" applyAlignment="1">
      <alignment wrapText="1"/>
    </xf>
    <xf numFmtId="0" fontId="5" fillId="2" borderId="1" xfId="0" applyFont="1" applyFill="1" applyBorder="1" applyAlignment="1">
      <alignment horizontal="center" vertical="center"/>
    </xf>
    <xf numFmtId="0" fontId="5" fillId="0" borderId="0" xfId="0" applyFont="1" applyFill="1" applyBorder="1" applyAlignment="1">
      <alignment wrapText="1"/>
    </xf>
    <xf numFmtId="0" fontId="14" fillId="2" borderId="0" xfId="0" applyFont="1" applyFill="1"/>
    <xf numFmtId="0" fontId="22" fillId="2" borderId="0" xfId="0" applyFont="1" applyFill="1" applyAlignment="1"/>
    <xf numFmtId="43" fontId="14" fillId="2" borderId="0" xfId="0" applyNumberFormat="1" applyFont="1" applyFill="1"/>
    <xf numFmtId="0" fontId="2" fillId="2" borderId="0" xfId="0" applyFont="1" applyFill="1" applyAlignment="1">
      <alignment wrapText="1"/>
    </xf>
    <xf numFmtId="0" fontId="14" fillId="2" borderId="0" xfId="0" applyFont="1" applyFill="1" applyAlignment="1"/>
    <xf numFmtId="0" fontId="24" fillId="2" borderId="0" xfId="0" applyFont="1" applyFill="1"/>
    <xf numFmtId="0" fontId="14" fillId="2" borderId="0" xfId="0" applyFont="1" applyFill="1" applyAlignment="1">
      <alignment vertical="center"/>
    </xf>
    <xf numFmtId="0" fontId="14" fillId="0" borderId="0" xfId="0" applyFont="1" applyFill="1"/>
    <xf numFmtId="0" fontId="2" fillId="2" borderId="0" xfId="0" applyFont="1" applyFill="1" applyAlignment="1">
      <alignment horizontal="left"/>
    </xf>
    <xf numFmtId="0" fontId="2" fillId="2" borderId="0" xfId="0" applyFont="1" applyFill="1"/>
    <xf numFmtId="0" fontId="2" fillId="2" borderId="0" xfId="0" applyFont="1" applyFill="1" applyAlignment="1"/>
    <xf numFmtId="0" fontId="2" fillId="2" borderId="0" xfId="0" applyFont="1" applyFill="1" applyAlignment="1">
      <alignment vertical="center" wrapText="1"/>
    </xf>
    <xf numFmtId="0" fontId="3" fillId="0" borderId="4" xfId="0" applyFont="1" applyFill="1" applyBorder="1" applyAlignment="1">
      <alignment horizontal="left" wrapText="1"/>
    </xf>
    <xf numFmtId="165" fontId="14" fillId="2" borderId="0" xfId="0" applyNumberFormat="1" applyFont="1" applyFill="1"/>
    <xf numFmtId="0" fontId="25" fillId="2" borderId="0" xfId="0" applyFont="1" applyFill="1" applyAlignment="1">
      <alignment horizontal="left"/>
    </xf>
    <xf numFmtId="165" fontId="2" fillId="2" borderId="0" xfId="0" applyNumberFormat="1" applyFont="1" applyFill="1" applyAlignment="1">
      <alignment horizontal="left"/>
    </xf>
    <xf numFmtId="167" fontId="2" fillId="2" borderId="0" xfId="0" applyNumberFormat="1" applyFont="1" applyFill="1" applyAlignment="1">
      <alignment horizontal="left"/>
    </xf>
    <xf numFmtId="0" fontId="12" fillId="2" borderId="0" xfId="0" applyFont="1" applyFill="1" applyAlignment="1">
      <alignment horizontal="left"/>
    </xf>
    <xf numFmtId="0" fontId="2" fillId="0" borderId="0" xfId="0" applyFont="1" applyFill="1" applyAlignment="1">
      <alignment horizontal="left"/>
    </xf>
    <xf numFmtId="165" fontId="2" fillId="0" borderId="0" xfId="0" applyNumberFormat="1" applyFont="1" applyFill="1" applyAlignment="1">
      <alignment horizontal="left"/>
    </xf>
    <xf numFmtId="167" fontId="26" fillId="2" borderId="0" xfId="0" applyNumberFormat="1" applyFont="1" applyFill="1" applyAlignment="1"/>
    <xf numFmtId="0" fontId="10" fillId="2" borderId="1" xfId="0" applyFont="1" applyFill="1" applyBorder="1" applyAlignment="1">
      <alignment horizontal="center" vertical="center" wrapText="1"/>
    </xf>
    <xf numFmtId="165" fontId="15" fillId="2" borderId="0" xfId="0" applyNumberFormat="1" applyFont="1" applyFill="1" applyAlignment="1">
      <alignment horizontal="left" wrapText="1"/>
    </xf>
    <xf numFmtId="0" fontId="17" fillId="2" borderId="2" xfId="0" applyFont="1" applyFill="1" applyBorder="1" applyAlignment="1">
      <alignment horizontal="center" wrapText="1"/>
    </xf>
    <xf numFmtId="165" fontId="21" fillId="3" borderId="1" xfId="1" applyNumberFormat="1" applyFont="1" applyFill="1" applyBorder="1" applyAlignment="1">
      <alignment horizontal="center" wrapText="1"/>
    </xf>
    <xf numFmtId="165" fontId="21" fillId="0" borderId="0" xfId="1" applyNumberFormat="1" applyFont="1" applyFill="1" applyBorder="1" applyAlignment="1">
      <alignment horizontal="center" wrapText="1"/>
    </xf>
    <xf numFmtId="165" fontId="21" fillId="0" borderId="4" xfId="1" applyNumberFormat="1" applyFont="1" applyFill="1" applyBorder="1" applyAlignment="1">
      <alignment horizontal="center" wrapText="1"/>
    </xf>
    <xf numFmtId="0" fontId="17" fillId="2" borderId="0" xfId="0" applyFont="1" applyFill="1" applyAlignment="1">
      <alignment horizontal="center"/>
    </xf>
    <xf numFmtId="0" fontId="10" fillId="2" borderId="1" xfId="0" applyFont="1" applyFill="1" applyBorder="1" applyAlignment="1">
      <alignment horizontal="center" wrapText="1"/>
    </xf>
    <xf numFmtId="0" fontId="17" fillId="2" borderId="0" xfId="0" applyFont="1" applyFill="1" applyBorder="1" applyAlignment="1">
      <alignment horizontal="center"/>
    </xf>
    <xf numFmtId="0" fontId="17" fillId="2" borderId="2" xfId="0" applyFont="1" applyFill="1" applyBorder="1" applyAlignment="1">
      <alignment horizontal="center" vertical="center" wrapText="1"/>
    </xf>
    <xf numFmtId="165" fontId="21" fillId="2" borderId="1" xfId="1" applyNumberFormat="1" applyFont="1" applyFill="1" applyBorder="1" applyAlignment="1">
      <alignment horizontal="right" wrapText="1"/>
    </xf>
    <xf numFmtId="165" fontId="10" fillId="2" borderId="4" xfId="1" applyNumberFormat="1" applyFont="1" applyFill="1" applyBorder="1" applyAlignment="1">
      <alignment horizontal="center" wrapText="1"/>
    </xf>
    <xf numFmtId="0" fontId="26" fillId="2" borderId="0" xfId="0" applyFont="1" applyFill="1" applyAlignment="1"/>
    <xf numFmtId="0" fontId="17" fillId="2" borderId="0" xfId="0" applyFont="1" applyFill="1" applyAlignment="1">
      <alignment horizontal="left" wrapText="1"/>
    </xf>
    <xf numFmtId="168" fontId="21" fillId="2" borderId="1" xfId="1" applyNumberFormat="1" applyFont="1" applyFill="1" applyBorder="1" applyAlignment="1">
      <alignment horizontal="right"/>
    </xf>
    <xf numFmtId="0" fontId="17" fillId="2" borderId="2" xfId="0" applyFont="1" applyFill="1" applyBorder="1" applyAlignment="1">
      <alignment horizontal="right" wrapText="1"/>
    </xf>
    <xf numFmtId="0" fontId="26" fillId="2" borderId="0" xfId="0" applyFont="1" applyFill="1" applyBorder="1" applyAlignment="1"/>
    <xf numFmtId="165" fontId="11" fillId="2" borderId="0" xfId="1" applyNumberFormat="1" applyFont="1" applyFill="1" applyBorder="1" applyAlignment="1">
      <alignment horizontal="center" wrapText="1"/>
    </xf>
    <xf numFmtId="0" fontId="5" fillId="2" borderId="0" xfId="0" applyFont="1" applyFill="1" applyBorder="1" applyAlignment="1">
      <alignment horizontal="left" wrapText="1"/>
    </xf>
    <xf numFmtId="0" fontId="7" fillId="2" borderId="1" xfId="0" applyFont="1" applyFill="1" applyBorder="1" applyAlignment="1">
      <alignment wrapText="1"/>
    </xf>
    <xf numFmtId="0" fontId="8" fillId="2" borderId="0" xfId="0" applyFont="1" applyFill="1" applyAlignment="1">
      <alignment horizontal="left"/>
    </xf>
    <xf numFmtId="0" fontId="5" fillId="2" borderId="0" xfId="0" applyFont="1" applyFill="1" applyBorder="1" applyAlignment="1">
      <alignment horizontal="left" wrapText="1"/>
    </xf>
    <xf numFmtId="0" fontId="5" fillId="2" borderId="0" xfId="0" applyFont="1" applyFill="1" applyAlignment="1">
      <alignment horizontal="justify" wrapText="1"/>
    </xf>
    <xf numFmtId="0" fontId="7" fillId="2" borderId="5" xfId="0" applyFont="1" applyFill="1" applyBorder="1" applyAlignment="1">
      <alignment wrapText="1"/>
    </xf>
    <xf numFmtId="49" fontId="9" fillId="2" borderId="5" xfId="0" applyNumberFormat="1" applyFont="1" applyFill="1" applyBorder="1" applyAlignment="1">
      <alignment wrapText="1"/>
    </xf>
    <xf numFmtId="165" fontId="6" fillId="0" borderId="3" xfId="1" applyNumberFormat="1" applyFont="1" applyFill="1" applyBorder="1" applyAlignment="1">
      <alignment wrapText="1"/>
    </xf>
    <xf numFmtId="165" fontId="6" fillId="0" borderId="1" xfId="1" applyNumberFormat="1" applyFont="1" applyFill="1" applyBorder="1" applyAlignment="1">
      <alignment wrapText="1"/>
    </xf>
    <xf numFmtId="49" fontId="19" fillId="2" borderId="5" xfId="0" applyNumberFormat="1" applyFont="1" applyFill="1" applyBorder="1" applyAlignment="1">
      <alignment wrapText="1"/>
    </xf>
    <xf numFmtId="0" fontId="21" fillId="0" borderId="5" xfId="0" applyFont="1" applyFill="1" applyBorder="1" applyAlignment="1">
      <alignment wrapText="1"/>
    </xf>
    <xf numFmtId="0" fontId="21" fillId="0" borderId="1" xfId="0" applyFont="1" applyFill="1" applyBorder="1" applyAlignment="1">
      <alignment wrapText="1"/>
    </xf>
    <xf numFmtId="0" fontId="3" fillId="3" borderId="5" xfId="0" applyFont="1" applyFill="1" applyBorder="1" applyAlignment="1">
      <alignment wrapText="1"/>
    </xf>
    <xf numFmtId="0" fontId="7" fillId="0" borderId="5" xfId="0" applyFont="1" applyFill="1" applyBorder="1" applyAlignment="1">
      <alignment wrapText="1"/>
    </xf>
    <xf numFmtId="0" fontId="7" fillId="3" borderId="5" xfId="0" applyFont="1" applyFill="1" applyBorder="1" applyAlignment="1">
      <alignment wrapText="1"/>
    </xf>
    <xf numFmtId="0" fontId="6" fillId="0" borderId="5" xfId="0" applyFont="1" applyBorder="1" applyAlignment="1">
      <alignment wrapText="1"/>
    </xf>
    <xf numFmtId="0" fontId="7" fillId="2" borderId="5" xfId="0" applyNumberFormat="1" applyFont="1" applyFill="1" applyBorder="1" applyAlignment="1">
      <alignment wrapText="1"/>
    </xf>
    <xf numFmtId="0" fontId="6" fillId="0" borderId="5" xfId="0" applyFont="1" applyFill="1" applyBorder="1" applyAlignment="1">
      <alignment wrapText="1"/>
    </xf>
    <xf numFmtId="0" fontId="6" fillId="0" borderId="1" xfId="0" applyFont="1" applyFill="1" applyBorder="1" applyAlignment="1">
      <alignment wrapText="1"/>
    </xf>
    <xf numFmtId="0" fontId="10" fillId="0" borderId="5" xfId="0" applyFont="1" applyBorder="1" applyAlignment="1">
      <alignment wrapText="1"/>
    </xf>
    <xf numFmtId="0" fontId="10" fillId="0" borderId="1" xfId="0" applyFont="1" applyBorder="1" applyAlignment="1">
      <alignment wrapText="1"/>
    </xf>
    <xf numFmtId="0" fontId="16" fillId="0" borderId="0" xfId="0" applyFont="1" applyFill="1"/>
    <xf numFmtId="0" fontId="24" fillId="0" borderId="0" xfId="0" applyFont="1" applyFill="1"/>
    <xf numFmtId="0" fontId="10" fillId="0" borderId="1" xfId="0" applyFont="1" applyFill="1" applyBorder="1" applyAlignment="1">
      <alignment horizontal="left" vertical="center" wrapText="1"/>
    </xf>
    <xf numFmtId="165" fontId="7" fillId="2" borderId="1" xfId="0" applyNumberFormat="1" applyFont="1" applyFill="1" applyBorder="1" applyAlignment="1">
      <alignment wrapText="1"/>
    </xf>
    <xf numFmtId="0" fontId="6" fillId="2" borderId="5" xfId="0" applyFont="1" applyFill="1" applyBorder="1" applyAlignment="1">
      <alignment horizontal="center" vertical="center" wrapText="1"/>
    </xf>
    <xf numFmtId="165" fontId="7" fillId="3" borderId="1" xfId="0" applyNumberFormat="1" applyFont="1" applyFill="1" applyBorder="1" applyAlignment="1">
      <alignment wrapText="1"/>
    </xf>
    <xf numFmtId="165" fontId="7" fillId="2" borderId="1" xfId="1" applyNumberFormat="1" applyFont="1" applyFill="1" applyBorder="1" applyAlignment="1">
      <alignment wrapText="1"/>
    </xf>
    <xf numFmtId="0" fontId="5" fillId="2" borderId="1" xfId="0" applyFont="1" applyFill="1" applyBorder="1" applyAlignment="1"/>
    <xf numFmtId="0" fontId="7" fillId="2" borderId="0" xfId="0" applyFont="1" applyFill="1"/>
    <xf numFmtId="170" fontId="7" fillId="2" borderId="1" xfId="0" applyNumberFormat="1" applyFont="1" applyFill="1" applyBorder="1" applyAlignment="1">
      <alignment wrapText="1"/>
    </xf>
    <xf numFmtId="170" fontId="21" fillId="2" borderId="1" xfId="1" applyNumberFormat="1" applyFont="1" applyFill="1" applyBorder="1" applyAlignment="1"/>
    <xf numFmtId="0" fontId="7" fillId="4" borderId="5" xfId="0" applyFont="1" applyFill="1" applyBorder="1" applyAlignment="1">
      <alignment wrapText="1"/>
    </xf>
    <xf numFmtId="165" fontId="21" fillId="4" borderId="1" xfId="1" applyNumberFormat="1" applyFont="1" applyFill="1" applyBorder="1" applyAlignment="1">
      <alignment horizontal="center" wrapText="1"/>
    </xf>
    <xf numFmtId="165" fontId="7" fillId="4" borderId="1" xfId="0" applyNumberFormat="1" applyFont="1" applyFill="1" applyBorder="1" applyAlignment="1">
      <alignment wrapText="1"/>
    </xf>
    <xf numFmtId="49" fontId="6" fillId="2" borderId="5" xfId="0" applyNumberFormat="1" applyFont="1" applyFill="1" applyBorder="1" applyAlignment="1">
      <alignment wrapText="1"/>
    </xf>
    <xf numFmtId="170" fontId="7" fillId="3" borderId="1" xfId="0" applyNumberFormat="1" applyFont="1" applyFill="1" applyBorder="1" applyAlignment="1">
      <alignment wrapText="1"/>
    </xf>
    <xf numFmtId="164" fontId="7" fillId="3" borderId="1" xfId="1" applyFont="1" applyFill="1" applyBorder="1" applyAlignment="1">
      <alignment wrapText="1"/>
    </xf>
    <xf numFmtId="165" fontId="10" fillId="2" borderId="1" xfId="1" applyNumberFormat="1" applyFont="1" applyFill="1" applyBorder="1" applyAlignment="1">
      <alignment horizontal="center" wrapText="1"/>
    </xf>
    <xf numFmtId="0" fontId="6" fillId="2" borderId="5" xfId="2" applyNumberFormat="1" applyFont="1" applyFill="1" applyBorder="1" applyAlignment="1" applyProtection="1">
      <alignment vertical="center" wrapText="1"/>
      <protection hidden="1"/>
    </xf>
    <xf numFmtId="49" fontId="9" fillId="2" borderId="5" xfId="2" applyNumberFormat="1" applyFont="1" applyFill="1" applyBorder="1" applyAlignment="1" applyProtection="1">
      <alignment vertical="center" wrapText="1"/>
      <protection hidden="1"/>
    </xf>
    <xf numFmtId="0" fontId="6" fillId="2" borderId="6" xfId="2" applyNumberFormat="1" applyFont="1" applyFill="1" applyBorder="1" applyAlignment="1" applyProtection="1">
      <alignment vertical="center" wrapText="1"/>
      <protection hidden="1"/>
    </xf>
    <xf numFmtId="49" fontId="19" fillId="0" borderId="1" xfId="0" applyNumberFormat="1" applyFont="1" applyBorder="1" applyAlignment="1">
      <alignment vertical="center" wrapText="1"/>
    </xf>
    <xf numFmtId="49" fontId="19" fillId="0" borderId="1" xfId="0" applyNumberFormat="1" applyFont="1" applyFill="1" applyBorder="1" applyAlignment="1">
      <alignment vertical="center" wrapText="1"/>
    </xf>
    <xf numFmtId="49" fontId="10" fillId="0" borderId="1" xfId="0" applyNumberFormat="1" applyFont="1" applyFill="1" applyBorder="1" applyAlignment="1">
      <alignment vertical="center" wrapText="1"/>
    </xf>
    <xf numFmtId="0" fontId="7" fillId="2" borderId="6" xfId="0" applyFont="1" applyFill="1" applyBorder="1" applyAlignment="1">
      <alignment wrapText="1"/>
    </xf>
    <xf numFmtId="0" fontId="10" fillId="0" borderId="1" xfId="2" applyNumberFormat="1" applyFont="1" applyFill="1" applyBorder="1" applyAlignment="1" applyProtection="1">
      <alignment horizontal="left" vertical="center" wrapText="1"/>
      <protection hidden="1"/>
    </xf>
    <xf numFmtId="0" fontId="10" fillId="0" borderId="1" xfId="0" applyNumberFormat="1" applyFont="1" applyBorder="1" applyAlignment="1">
      <alignment wrapText="1"/>
    </xf>
    <xf numFmtId="0" fontId="10" fillId="0" borderId="1" xfId="0" applyNumberFormat="1" applyFont="1" applyFill="1" applyBorder="1" applyAlignment="1">
      <alignment horizontal="left" wrapText="1"/>
    </xf>
    <xf numFmtId="164" fontId="7" fillId="2" borderId="1" xfId="1" applyFont="1" applyFill="1" applyBorder="1" applyAlignment="1">
      <alignment wrapText="1"/>
    </xf>
    <xf numFmtId="49" fontId="10" fillId="0" borderId="1" xfId="2" applyNumberFormat="1" applyFont="1" applyFill="1" applyBorder="1" applyAlignment="1" applyProtection="1">
      <alignment horizontal="left" vertical="center" wrapText="1"/>
      <protection hidden="1"/>
    </xf>
    <xf numFmtId="43" fontId="7" fillId="3" borderId="1" xfId="0" applyNumberFormat="1" applyFont="1" applyFill="1" applyBorder="1" applyAlignment="1">
      <alignment wrapText="1"/>
    </xf>
    <xf numFmtId="171" fontId="10" fillId="0" borderId="1" xfId="2" applyNumberFormat="1" applyFont="1" applyFill="1" applyBorder="1" applyAlignment="1" applyProtection="1">
      <alignment horizontal="left" vertical="center" wrapText="1"/>
      <protection hidden="1"/>
    </xf>
    <xf numFmtId="0" fontId="28" fillId="0" borderId="1" xfId="0" applyFont="1" applyFill="1" applyBorder="1" applyAlignment="1">
      <alignment horizontal="left" vertical="center" wrapText="1"/>
    </xf>
    <xf numFmtId="49" fontId="10" fillId="2" borderId="1" xfId="0" applyNumberFormat="1" applyFont="1" applyFill="1" applyBorder="1" applyAlignment="1">
      <alignment vertical="center" wrapText="1"/>
    </xf>
    <xf numFmtId="0" fontId="28" fillId="0" borderId="1" xfId="0" applyFont="1" applyBorder="1" applyAlignment="1">
      <alignment vertical="center"/>
    </xf>
    <xf numFmtId="0" fontId="28" fillId="0" borderId="1" xfId="0" applyFont="1" applyBorder="1" applyAlignment="1">
      <alignment vertical="center" wrapText="1"/>
    </xf>
    <xf numFmtId="0" fontId="10" fillId="0" borderId="1" xfId="0" applyNumberFormat="1" applyFont="1" applyBorder="1" applyAlignment="1">
      <alignment vertical="center" wrapText="1"/>
    </xf>
    <xf numFmtId="0" fontId="10" fillId="0" borderId="1" xfId="0" applyNumberFormat="1" applyFont="1" applyFill="1" applyBorder="1" applyAlignment="1">
      <alignment horizontal="left" vertical="center" wrapText="1"/>
    </xf>
    <xf numFmtId="0" fontId="18" fillId="2" borderId="0" xfId="0" applyFont="1" applyFill="1"/>
    <xf numFmtId="0" fontId="29" fillId="2" borderId="0" xfId="0" applyFont="1" applyFill="1"/>
    <xf numFmtId="0" fontId="10" fillId="0" borderId="1" xfId="2" applyNumberFormat="1" applyFont="1" applyFill="1" applyBorder="1" applyAlignment="1" applyProtection="1">
      <alignment horizontal="left" wrapText="1"/>
      <protection hidden="1"/>
    </xf>
    <xf numFmtId="165" fontId="10" fillId="0" borderId="1" xfId="1" applyNumberFormat="1" applyFont="1" applyFill="1" applyBorder="1" applyAlignment="1">
      <alignment wrapText="1"/>
    </xf>
    <xf numFmtId="165" fontId="7" fillId="0" borderId="1" xfId="1" applyNumberFormat="1" applyFont="1" applyFill="1" applyBorder="1" applyAlignment="1">
      <alignment wrapText="1"/>
    </xf>
    <xf numFmtId="169" fontId="7" fillId="3" borderId="1" xfId="0" applyNumberFormat="1" applyFont="1" applyFill="1" applyBorder="1" applyAlignment="1">
      <alignment wrapText="1"/>
    </xf>
    <xf numFmtId="169" fontId="21" fillId="0" borderId="1" xfId="0" applyNumberFormat="1" applyFont="1" applyFill="1" applyBorder="1" applyAlignment="1">
      <alignment wrapText="1"/>
    </xf>
    <xf numFmtId="0" fontId="10" fillId="0" borderId="1" xfId="0" applyNumberFormat="1" applyFont="1" applyFill="1" applyBorder="1" applyAlignment="1">
      <alignment vertical="center" wrapText="1"/>
    </xf>
    <xf numFmtId="0" fontId="28" fillId="0" borderId="1" xfId="0" applyFont="1" applyFill="1" applyBorder="1" applyAlignment="1">
      <alignment vertical="center" wrapText="1"/>
    </xf>
    <xf numFmtId="0" fontId="10" fillId="0" borderId="1" xfId="0" applyFont="1" applyFill="1" applyBorder="1" applyAlignment="1">
      <alignment vertical="center" wrapText="1"/>
    </xf>
    <xf numFmtId="49" fontId="19" fillId="2" borderId="1" xfId="0" applyNumberFormat="1" applyFont="1" applyFill="1" applyBorder="1" applyAlignment="1">
      <alignment vertical="center" wrapText="1"/>
    </xf>
    <xf numFmtId="169" fontId="7" fillId="0" borderId="1" xfId="0" applyNumberFormat="1" applyFont="1" applyFill="1" applyBorder="1" applyAlignment="1">
      <alignment wrapText="1"/>
    </xf>
    <xf numFmtId="166" fontId="28" fillId="2" borderId="5" xfId="0" applyNumberFormat="1" applyFont="1" applyFill="1" applyBorder="1" applyAlignment="1">
      <alignment wrapText="1"/>
    </xf>
    <xf numFmtId="165" fontId="28" fillId="2" borderId="1" xfId="1" applyNumberFormat="1" applyFont="1" applyFill="1" applyBorder="1" applyAlignment="1">
      <alignment wrapText="1"/>
    </xf>
    <xf numFmtId="0" fontId="22" fillId="2" borderId="0" xfId="0" applyFont="1" applyFill="1" applyAlignment="1">
      <alignment horizontal="left"/>
    </xf>
    <xf numFmtId="0" fontId="18" fillId="0" borderId="0" xfId="0" applyFont="1" applyFill="1"/>
    <xf numFmtId="0" fontId="29" fillId="0" borderId="0" xfId="0" applyFont="1" applyFill="1"/>
    <xf numFmtId="0" fontId="28" fillId="0" borderId="5" xfId="0" applyFont="1" applyFill="1" applyBorder="1" applyAlignment="1">
      <alignment wrapText="1"/>
    </xf>
    <xf numFmtId="165" fontId="28" fillId="0" borderId="1" xfId="1" applyNumberFormat="1" applyFont="1" applyFill="1" applyBorder="1" applyAlignment="1">
      <alignment wrapText="1"/>
    </xf>
    <xf numFmtId="0" fontId="22" fillId="2" borderId="0" xfId="0" applyFont="1" applyFill="1"/>
    <xf numFmtId="0" fontId="27" fillId="2" borderId="1" xfId="0" applyFont="1" applyFill="1" applyBorder="1" applyAlignment="1">
      <alignment wrapText="1"/>
    </xf>
    <xf numFmtId="0" fontId="27" fillId="2" borderId="5" xfId="0" applyFont="1" applyFill="1" applyBorder="1" applyAlignment="1">
      <alignment wrapText="1"/>
    </xf>
    <xf numFmtId="49" fontId="27" fillId="2" borderId="5" xfId="0" applyNumberFormat="1" applyFont="1" applyFill="1" applyBorder="1" applyAlignment="1">
      <alignment wrapText="1"/>
    </xf>
    <xf numFmtId="0" fontId="31" fillId="2" borderId="0" xfId="0" applyFont="1" applyFill="1"/>
    <xf numFmtId="0" fontId="30" fillId="2" borderId="0" xfId="0" applyFont="1" applyFill="1" applyAlignment="1">
      <alignment wrapText="1"/>
    </xf>
    <xf numFmtId="0" fontId="32" fillId="2" borderId="0" xfId="0" applyFont="1" applyFill="1"/>
    <xf numFmtId="0" fontId="5" fillId="0" borderId="0" xfId="0" applyFont="1" applyFill="1" applyBorder="1" applyAlignment="1">
      <alignment horizontal="left" wrapText="1"/>
    </xf>
    <xf numFmtId="0" fontId="25" fillId="0" borderId="0" xfId="0" applyFont="1" applyFill="1" applyAlignment="1">
      <alignment horizontal="left"/>
    </xf>
    <xf numFmtId="0" fontId="6" fillId="2" borderId="0" xfId="0" applyFont="1" applyFill="1" applyAlignment="1">
      <alignment horizontal="left"/>
    </xf>
    <xf numFmtId="165" fontId="10" fillId="0" borderId="1" xfId="1" applyNumberFormat="1" applyFont="1" applyBorder="1" applyAlignment="1">
      <alignment wrapText="1"/>
    </xf>
    <xf numFmtId="165" fontId="7" fillId="3" borderId="1" xfId="1" applyNumberFormat="1" applyFont="1" applyFill="1" applyBorder="1" applyAlignment="1">
      <alignment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22" fillId="2" borderId="0" xfId="1" applyFont="1" applyFill="1" applyBorder="1" applyAlignment="1">
      <alignment horizontal="center" wrapText="1"/>
    </xf>
    <xf numFmtId="164" fontId="7" fillId="2" borderId="0" xfId="1" applyFont="1" applyFill="1" applyBorder="1" applyAlignment="1">
      <alignment horizontal="center" wrapText="1"/>
    </xf>
    <xf numFmtId="0" fontId="10" fillId="0" borderId="1" xfId="0" applyFont="1" applyFill="1" applyBorder="1" applyAlignment="1">
      <alignment horizontal="left" wrapText="1"/>
    </xf>
    <xf numFmtId="165" fontId="21" fillId="0" borderId="1" xfId="1" applyNumberFormat="1" applyFont="1" applyFill="1" applyBorder="1" applyAlignment="1">
      <alignment wrapText="1"/>
    </xf>
    <xf numFmtId="0" fontId="10" fillId="0" borderId="1" xfId="0" applyNumberFormat="1" applyFont="1" applyFill="1" applyBorder="1" applyAlignment="1" applyProtection="1">
      <alignment vertical="center" wrapText="1"/>
      <protection locked="0"/>
    </xf>
    <xf numFmtId="0" fontId="28" fillId="2" borderId="5" xfId="0" applyNumberFormat="1" applyFont="1" applyFill="1" applyBorder="1" applyAlignment="1">
      <alignment wrapText="1"/>
    </xf>
    <xf numFmtId="169" fontId="27" fillId="2" borderId="1" xfId="0" applyNumberFormat="1" applyFont="1" applyFill="1" applyBorder="1" applyAlignment="1">
      <alignment wrapText="1"/>
    </xf>
    <xf numFmtId="169" fontId="7" fillId="2" borderId="1" xfId="0" applyNumberFormat="1" applyFont="1" applyFill="1" applyBorder="1" applyAlignment="1">
      <alignment wrapText="1"/>
    </xf>
    <xf numFmtId="49" fontId="10" fillId="0" borderId="1" xfId="0" applyNumberFormat="1" applyFont="1" applyFill="1" applyBorder="1" applyAlignment="1">
      <alignment horizontal="left" vertical="center" wrapText="1"/>
    </xf>
    <xf numFmtId="49" fontId="19" fillId="0" borderId="1" xfId="0" applyNumberFormat="1" applyFont="1" applyFill="1" applyBorder="1" applyAlignment="1">
      <alignment horizontal="left" vertical="center" wrapText="1"/>
    </xf>
    <xf numFmtId="165" fontId="19" fillId="2" borderId="1" xfId="1" applyNumberFormat="1" applyFont="1" applyFill="1" applyBorder="1" applyAlignment="1">
      <alignment horizontal="center" wrapText="1"/>
    </xf>
    <xf numFmtId="165" fontId="10" fillId="0" borderId="1" xfId="1" applyNumberFormat="1" applyFont="1" applyFill="1" applyBorder="1" applyAlignment="1">
      <alignment horizontal="center" wrapText="1"/>
    </xf>
    <xf numFmtId="165" fontId="19" fillId="2" borderId="1" xfId="1" applyNumberFormat="1" applyFont="1" applyFill="1" applyBorder="1" applyAlignment="1">
      <alignment horizontal="right" wrapText="1"/>
    </xf>
    <xf numFmtId="165" fontId="10" fillId="2" borderId="1" xfId="1" applyNumberFormat="1" applyFont="1" applyFill="1" applyBorder="1" applyAlignment="1">
      <alignment wrapText="1"/>
    </xf>
    <xf numFmtId="165" fontId="19" fillId="0" borderId="3" xfId="1" applyNumberFormat="1" applyFont="1" applyFill="1" applyBorder="1" applyAlignment="1">
      <alignment wrapText="1"/>
    </xf>
    <xf numFmtId="49" fontId="30" fillId="2" borderId="5" xfId="0" applyNumberFormat="1" applyFont="1" applyFill="1" applyBorder="1" applyAlignment="1">
      <alignment wrapText="1"/>
    </xf>
    <xf numFmtId="49" fontId="30" fillId="2" borderId="1" xfId="0" applyNumberFormat="1" applyFont="1" applyFill="1" applyBorder="1" applyAlignment="1">
      <alignment wrapText="1"/>
    </xf>
    <xf numFmtId="0" fontId="28" fillId="0" borderId="1" xfId="0" applyFont="1" applyFill="1" applyBorder="1" applyAlignment="1">
      <alignment horizontal="left" wrapText="1"/>
    </xf>
    <xf numFmtId="0" fontId="10" fillId="2" borderId="1" xfId="0" applyFont="1" applyFill="1" applyBorder="1" applyAlignment="1">
      <alignment horizontal="left" vertical="center" wrapText="1"/>
    </xf>
    <xf numFmtId="165" fontId="27" fillId="2" borderId="1" xfId="1" applyNumberFormat="1" applyFont="1" applyFill="1" applyBorder="1" applyAlignment="1">
      <alignment wrapText="1"/>
    </xf>
    <xf numFmtId="0" fontId="27" fillId="0" borderId="5" xfId="0" applyFont="1" applyBorder="1" applyAlignment="1">
      <alignment wrapText="1"/>
    </xf>
    <xf numFmtId="0" fontId="27" fillId="0" borderId="3" xfId="0" applyFont="1" applyBorder="1" applyAlignment="1">
      <alignment wrapText="1"/>
    </xf>
    <xf numFmtId="0" fontId="28" fillId="0" borderId="1" xfId="0" applyFont="1" applyFill="1" applyBorder="1" applyAlignment="1">
      <alignment wrapText="1"/>
    </xf>
    <xf numFmtId="165" fontId="27" fillId="0" borderId="1" xfId="1" applyNumberFormat="1" applyFont="1" applyBorder="1" applyAlignment="1">
      <alignment wrapText="1"/>
    </xf>
    <xf numFmtId="165" fontId="27" fillId="0" borderId="3" xfId="1" applyNumberFormat="1" applyFont="1" applyBorder="1" applyAlignment="1">
      <alignment wrapText="1"/>
    </xf>
    <xf numFmtId="165" fontId="28" fillId="0" borderId="3" xfId="1" applyNumberFormat="1" applyFont="1" applyFill="1" applyBorder="1" applyAlignment="1">
      <alignment wrapText="1"/>
    </xf>
    <xf numFmtId="169" fontId="7" fillId="3" borderId="1" xfId="0" applyNumberFormat="1" applyFont="1" applyFill="1" applyBorder="1" applyAlignment="1"/>
    <xf numFmtId="169" fontId="28" fillId="0" borderId="3" xfId="0" applyNumberFormat="1" applyFont="1" applyFill="1" applyBorder="1" applyAlignment="1">
      <alignment wrapText="1"/>
    </xf>
    <xf numFmtId="49" fontId="11" fillId="0" borderId="5" xfId="0" applyNumberFormat="1" applyFont="1" applyFill="1" applyBorder="1" applyAlignment="1">
      <alignment wrapText="1"/>
    </xf>
    <xf numFmtId="169" fontId="6" fillId="0" borderId="1" xfId="0" applyNumberFormat="1" applyFont="1" applyBorder="1" applyAlignment="1">
      <alignment wrapText="1"/>
    </xf>
    <xf numFmtId="169" fontId="7" fillId="2" borderId="3" xfId="0" applyNumberFormat="1" applyFont="1" applyFill="1" applyBorder="1" applyAlignment="1">
      <alignment wrapText="1"/>
    </xf>
    <xf numFmtId="0" fontId="3" fillId="0" borderId="0" xfId="0" applyFont="1" applyFill="1" applyBorder="1" applyAlignment="1">
      <alignment horizontal="left" wrapText="1"/>
    </xf>
    <xf numFmtId="0" fontId="27" fillId="0" borderId="5" xfId="0" applyFont="1" applyBorder="1" applyAlignment="1"/>
    <xf numFmtId="0" fontId="30" fillId="0" borderId="5" xfId="0" applyFont="1" applyBorder="1" applyAlignment="1"/>
    <xf numFmtId="165" fontId="27" fillId="0" borderId="1" xfId="1" applyNumberFormat="1" applyFont="1" applyBorder="1" applyAlignment="1"/>
    <xf numFmtId="0" fontId="10" fillId="0" borderId="1" xfId="0" applyFont="1" applyFill="1" applyBorder="1" applyAlignment="1">
      <alignment wrapText="1"/>
    </xf>
    <xf numFmtId="0" fontId="10" fillId="0" borderId="1" xfId="0" applyNumberFormat="1" applyFont="1" applyFill="1" applyBorder="1" applyAlignment="1">
      <alignment wrapText="1"/>
    </xf>
    <xf numFmtId="169" fontId="28" fillId="0" borderId="1" xfId="0" applyNumberFormat="1" applyFont="1" applyFill="1" applyBorder="1" applyAlignment="1">
      <alignment wrapText="1"/>
    </xf>
    <xf numFmtId="0" fontId="10" fillId="0" borderId="5" xfId="0" applyFont="1" applyFill="1" applyBorder="1" applyAlignment="1">
      <alignment wrapText="1"/>
    </xf>
    <xf numFmtId="165" fontId="27" fillId="2" borderId="1" xfId="0" applyNumberFormat="1" applyFont="1" applyFill="1" applyBorder="1" applyAlignment="1">
      <alignment wrapText="1"/>
    </xf>
    <xf numFmtId="171" fontId="10" fillId="0" borderId="1" xfId="2" applyNumberFormat="1" applyFont="1" applyFill="1" applyBorder="1" applyAlignment="1" applyProtection="1">
      <alignment horizontal="left" wrapText="1"/>
      <protection hidden="1"/>
    </xf>
    <xf numFmtId="165" fontId="6" fillId="2" borderId="1" xfId="1" applyNumberFormat="1" applyFont="1" applyFill="1" applyBorder="1" applyAlignment="1">
      <alignment wrapText="1"/>
    </xf>
    <xf numFmtId="165" fontId="21" fillId="0" borderId="1" xfId="1" applyNumberFormat="1" applyFont="1" applyBorder="1" applyAlignment="1">
      <alignment wrapText="1"/>
    </xf>
    <xf numFmtId="165" fontId="28" fillId="0" borderId="1" xfId="1" applyNumberFormat="1" applyFont="1" applyBorder="1" applyAlignment="1">
      <alignment wrapText="1"/>
    </xf>
    <xf numFmtId="0" fontId="22" fillId="0" borderId="0" xfId="0" applyFont="1" applyFill="1" applyAlignment="1">
      <alignment horizontal="left"/>
    </xf>
    <xf numFmtId="0" fontId="6" fillId="0" borderId="0" xfId="0" applyFont="1" applyFill="1" applyAlignment="1">
      <alignment horizontal="left"/>
    </xf>
    <xf numFmtId="0" fontId="6" fillId="0" borderId="0" xfId="0" applyFont="1" applyFill="1"/>
    <xf numFmtId="165" fontId="27" fillId="0" borderId="1" xfId="0" applyNumberFormat="1" applyFont="1" applyBorder="1" applyAlignment="1">
      <alignment wrapText="1"/>
    </xf>
    <xf numFmtId="165" fontId="21" fillId="0" borderId="1" xfId="0" applyNumberFormat="1" applyFont="1" applyFill="1" applyBorder="1" applyAlignment="1">
      <alignment wrapText="1"/>
    </xf>
    <xf numFmtId="165" fontId="19" fillId="0" borderId="1" xfId="1" applyNumberFormat="1" applyFont="1" applyFill="1" applyBorder="1" applyAlignment="1">
      <alignment wrapText="1"/>
    </xf>
    <xf numFmtId="165" fontId="10" fillId="0" borderId="3" xfId="1" applyNumberFormat="1" applyFont="1" applyFill="1" applyBorder="1" applyAlignment="1">
      <alignment wrapText="1"/>
    </xf>
    <xf numFmtId="165" fontId="28" fillId="2" borderId="1" xfId="1" applyNumberFormat="1" applyFont="1" applyFill="1" applyBorder="1" applyAlignment="1">
      <alignment horizontal="center" wrapText="1"/>
    </xf>
    <xf numFmtId="49" fontId="19" fillId="2" borderId="1" xfId="0" applyNumberFormat="1" applyFont="1" applyFill="1" applyBorder="1" applyAlignment="1">
      <alignment horizontal="left" vertical="center" wrapText="1"/>
    </xf>
    <xf numFmtId="0" fontId="27" fillId="0" borderId="1" xfId="0" applyFont="1" applyFill="1" applyBorder="1" applyAlignment="1">
      <alignment wrapText="1"/>
    </xf>
    <xf numFmtId="169" fontId="27" fillId="0" borderId="1" xfId="0" applyNumberFormat="1" applyFont="1" applyBorder="1" applyAlignment="1">
      <alignment wrapText="1"/>
    </xf>
    <xf numFmtId="0" fontId="6" fillId="0" borderId="3" xfId="0" applyFont="1" applyFill="1" applyBorder="1" applyAlignment="1">
      <alignment wrapText="1"/>
    </xf>
    <xf numFmtId="165" fontId="10" fillId="0" borderId="3" xfId="1" applyNumberFormat="1" applyFont="1" applyFill="1" applyBorder="1" applyAlignment="1" applyProtection="1">
      <alignment wrapText="1"/>
      <protection hidden="1"/>
    </xf>
    <xf numFmtId="165" fontId="10" fillId="0" borderId="1" xfId="1" applyNumberFormat="1" applyFont="1" applyFill="1" applyBorder="1" applyAlignment="1" applyProtection="1">
      <alignment wrapText="1"/>
      <protection hidden="1"/>
    </xf>
    <xf numFmtId="165" fontId="6" fillId="0" borderId="3" xfId="1" applyNumberFormat="1" applyFont="1" applyFill="1" applyBorder="1" applyAlignment="1"/>
    <xf numFmtId="165" fontId="6" fillId="0" borderId="1" xfId="1" applyNumberFormat="1" applyFont="1" applyFill="1" applyBorder="1" applyAlignment="1"/>
    <xf numFmtId="165" fontId="10" fillId="0" borderId="1" xfId="1" applyNumberFormat="1" applyFont="1" applyFill="1" applyBorder="1" applyAlignment="1">
      <alignment horizontal="right"/>
    </xf>
    <xf numFmtId="165" fontId="9" fillId="0" borderId="1" xfId="1" applyNumberFormat="1" applyFont="1" applyFill="1" applyBorder="1" applyAlignment="1">
      <alignment wrapText="1"/>
    </xf>
    <xf numFmtId="0" fontId="21" fillId="0" borderId="6" xfId="0" applyFont="1" applyFill="1" applyBorder="1" applyAlignment="1">
      <alignment wrapText="1"/>
    </xf>
    <xf numFmtId="165" fontId="0" fillId="2" borderId="0" xfId="0" applyNumberFormat="1" applyFont="1" applyFill="1"/>
    <xf numFmtId="165" fontId="6" fillId="0" borderId="1" xfId="1" applyNumberFormat="1" applyFont="1" applyBorder="1" applyAlignment="1">
      <alignment wrapText="1"/>
    </xf>
    <xf numFmtId="165" fontId="6" fillId="0" borderId="3" xfId="1" applyNumberFormat="1" applyFont="1" applyBorder="1" applyAlignment="1">
      <alignment wrapText="1"/>
    </xf>
    <xf numFmtId="169" fontId="6" fillId="0" borderId="1" xfId="1" applyNumberFormat="1" applyFont="1" applyFill="1" applyBorder="1" applyAlignment="1">
      <alignment wrapText="1"/>
    </xf>
    <xf numFmtId="169" fontId="6" fillId="0" borderId="3" xfId="1" applyNumberFormat="1" applyFont="1" applyFill="1" applyBorder="1" applyAlignment="1">
      <alignment wrapText="1"/>
    </xf>
    <xf numFmtId="43" fontId="6" fillId="0" borderId="3" xfId="1" applyNumberFormat="1" applyFont="1" applyFill="1" applyBorder="1" applyAlignment="1">
      <alignment wrapText="1"/>
    </xf>
    <xf numFmtId="165" fontId="10" fillId="0" borderId="1" xfId="1" applyNumberFormat="1" applyFont="1" applyFill="1" applyBorder="1" applyAlignment="1"/>
    <xf numFmtId="165" fontId="6" fillId="0" borderId="3" xfId="1" applyNumberFormat="1" applyFont="1" applyBorder="1" applyAlignment="1"/>
    <xf numFmtId="165" fontId="6" fillId="0" borderId="3" xfId="1" applyNumberFormat="1" applyFont="1" applyFill="1" applyBorder="1" applyAlignment="1" applyProtection="1">
      <alignment wrapText="1"/>
      <protection hidden="1"/>
    </xf>
    <xf numFmtId="165" fontId="6" fillId="0" borderId="1" xfId="1" applyNumberFormat="1" applyFont="1" applyFill="1" applyBorder="1" applyAlignment="1" applyProtection="1">
      <alignment wrapText="1"/>
      <protection hidden="1"/>
    </xf>
    <xf numFmtId="165" fontId="9" fillId="0" borderId="1" xfId="1" applyNumberFormat="1" applyFont="1" applyFill="1" applyBorder="1" applyAlignment="1" applyProtection="1">
      <alignment wrapText="1"/>
      <protection hidden="1"/>
    </xf>
    <xf numFmtId="165" fontId="19" fillId="2" borderId="1" xfId="1" applyNumberFormat="1" applyFont="1" applyFill="1" applyBorder="1" applyAlignment="1">
      <alignment horizontal="center"/>
    </xf>
    <xf numFmtId="165" fontId="19" fillId="2" borderId="1" xfId="1" applyNumberFormat="1" applyFont="1" applyFill="1" applyBorder="1" applyAlignment="1"/>
    <xf numFmtId="169" fontId="27" fillId="0" borderId="1" xfId="0" applyNumberFormat="1" applyFont="1" applyFill="1" applyBorder="1" applyAlignment="1">
      <alignment wrapText="1"/>
    </xf>
    <xf numFmtId="165" fontId="6" fillId="0" borderId="1" xfId="1" applyNumberFormat="1" applyFont="1" applyBorder="1" applyAlignment="1"/>
    <xf numFmtId="165" fontId="9" fillId="0" borderId="1" xfId="1" applyNumberFormat="1" applyFont="1" applyBorder="1" applyAlignment="1"/>
    <xf numFmtId="165" fontId="19" fillId="0" borderId="1" xfId="1" applyNumberFormat="1" applyFont="1" applyFill="1" applyBorder="1" applyAlignment="1" applyProtection="1">
      <alignment wrapText="1"/>
      <protection hidden="1"/>
    </xf>
    <xf numFmtId="169" fontId="21" fillId="0" borderId="1" xfId="2" applyNumberFormat="1" applyFont="1" applyFill="1" applyBorder="1" applyAlignment="1" applyProtection="1">
      <alignment wrapText="1"/>
      <protection hidden="1"/>
    </xf>
    <xf numFmtId="169" fontId="10" fillId="0" borderId="1" xfId="2" applyNumberFormat="1" applyFont="1" applyFill="1" applyBorder="1" applyAlignment="1" applyProtection="1">
      <alignment wrapText="1"/>
      <protection hidden="1"/>
    </xf>
    <xf numFmtId="165" fontId="9" fillId="0" borderId="1" xfId="1" applyNumberFormat="1" applyFont="1" applyBorder="1" applyAlignment="1">
      <alignment wrapText="1"/>
    </xf>
    <xf numFmtId="165" fontId="21" fillId="2" borderId="1" xfId="1" applyNumberFormat="1" applyFont="1" applyFill="1" applyBorder="1" applyAlignment="1">
      <alignment horizontal="right"/>
    </xf>
    <xf numFmtId="165" fontId="19" fillId="2" borderId="3" xfId="1" applyNumberFormat="1" applyFont="1" applyFill="1" applyBorder="1" applyAlignment="1">
      <alignment horizontal="center" wrapText="1"/>
    </xf>
    <xf numFmtId="165" fontId="28" fillId="2" borderId="3" xfId="1" applyNumberFormat="1" applyFont="1" applyFill="1" applyBorder="1" applyAlignment="1">
      <alignment horizontal="center" wrapText="1"/>
    </xf>
    <xf numFmtId="165" fontId="7" fillId="2" borderId="1" xfId="1" applyNumberFormat="1" applyFont="1" applyFill="1" applyBorder="1" applyAlignment="1">
      <alignment horizontal="right" wrapText="1"/>
    </xf>
    <xf numFmtId="165" fontId="27" fillId="2" borderId="1" xfId="1" applyNumberFormat="1" applyFont="1" applyFill="1" applyBorder="1" applyAlignment="1">
      <alignment horizontal="right" wrapText="1"/>
    </xf>
    <xf numFmtId="165" fontId="6" fillId="2" borderId="1" xfId="1" applyNumberFormat="1" applyFont="1" applyFill="1" applyBorder="1" applyAlignment="1">
      <alignment horizontal="right" wrapText="1"/>
    </xf>
    <xf numFmtId="167" fontId="19" fillId="2" borderId="1" xfId="0" applyNumberFormat="1" applyFont="1" applyFill="1" applyBorder="1" applyAlignment="1"/>
    <xf numFmtId="165" fontId="27" fillId="2" borderId="3" xfId="1" applyNumberFormat="1" applyFont="1" applyFill="1" applyBorder="1" applyAlignment="1">
      <alignment wrapText="1"/>
    </xf>
    <xf numFmtId="165" fontId="10" fillId="2" borderId="1" xfId="1" applyNumberFormat="1" applyFont="1" applyFill="1" applyBorder="1" applyAlignment="1">
      <alignment horizontal="right" wrapText="1"/>
    </xf>
    <xf numFmtId="165" fontId="6" fillId="2" borderId="3" xfId="1" applyNumberFormat="1" applyFont="1" applyFill="1" applyBorder="1" applyAlignment="1">
      <alignment wrapText="1"/>
    </xf>
    <xf numFmtId="0" fontId="0" fillId="2" borderId="0" xfId="0" applyFill="1" applyAlignment="1">
      <alignment horizontal="right"/>
    </xf>
    <xf numFmtId="165" fontId="0" fillId="2" borderId="0" xfId="0" applyNumberFormat="1" applyFill="1"/>
    <xf numFmtId="165" fontId="0" fillId="2" borderId="0" xfId="1" applyNumberFormat="1" applyFont="1" applyFill="1"/>
    <xf numFmtId="165" fontId="26" fillId="2" borderId="0" xfId="1" applyNumberFormat="1" applyFont="1" applyFill="1" applyAlignment="1"/>
    <xf numFmtId="43" fontId="7" fillId="0" borderId="1" xfId="0" applyNumberFormat="1" applyFont="1" applyFill="1" applyBorder="1" applyAlignment="1">
      <alignment horizontal="center" vertical="center" wrapText="1"/>
    </xf>
    <xf numFmtId="169" fontId="7" fillId="0" borderId="1" xfId="0" applyNumberFormat="1" applyFont="1" applyFill="1" applyBorder="1" applyAlignment="1">
      <alignment horizontal="center" vertical="center" wrapText="1"/>
    </xf>
    <xf numFmtId="165" fontId="33" fillId="0" borderId="0" xfId="1" applyNumberFormat="1" applyFont="1" applyFill="1" applyBorder="1" applyAlignment="1">
      <alignment horizontal="left" wrapText="1"/>
    </xf>
    <xf numFmtId="165" fontId="19" fillId="0" borderId="1" xfId="1" applyNumberFormat="1" applyFont="1" applyFill="1" applyBorder="1" applyAlignment="1">
      <alignment horizontal="center" wrapText="1"/>
    </xf>
    <xf numFmtId="165" fontId="28" fillId="0" borderId="1" xfId="1" applyNumberFormat="1" applyFont="1" applyFill="1" applyBorder="1" applyAlignment="1">
      <alignment horizontal="center" wrapText="1"/>
    </xf>
    <xf numFmtId="165" fontId="7" fillId="0" borderId="3" xfId="1" applyNumberFormat="1" applyFont="1" applyBorder="1" applyAlignment="1"/>
    <xf numFmtId="168" fontId="28" fillId="2" borderId="1" xfId="1" applyNumberFormat="1" applyFont="1" applyFill="1" applyBorder="1" applyAlignment="1">
      <alignment horizontal="right"/>
    </xf>
    <xf numFmtId="165" fontId="10" fillId="2" borderId="3" xfId="1" applyNumberFormat="1" applyFont="1" applyFill="1" applyBorder="1" applyAlignment="1">
      <alignment horizontal="center" wrapText="1"/>
    </xf>
    <xf numFmtId="165" fontId="28" fillId="2" borderId="1" xfId="1" applyNumberFormat="1" applyFont="1" applyFill="1" applyBorder="1" applyAlignment="1">
      <alignment horizontal="right"/>
    </xf>
    <xf numFmtId="165" fontId="10" fillId="0" borderId="1" xfId="1" applyNumberFormat="1" applyFont="1" applyFill="1" applyBorder="1" applyAlignment="1">
      <alignment horizontal="right" wrapText="1"/>
    </xf>
    <xf numFmtId="0" fontId="3" fillId="2" borderId="1" xfId="0" applyFont="1" applyFill="1" applyBorder="1" applyAlignment="1">
      <alignment vertical="center" wrapText="1"/>
    </xf>
    <xf numFmtId="165" fontId="7" fillId="2" borderId="1" xfId="1" applyNumberFormat="1" applyFont="1" applyFill="1" applyBorder="1" applyAlignment="1">
      <alignment vertical="center" wrapText="1"/>
    </xf>
    <xf numFmtId="164" fontId="2" fillId="2" borderId="0" xfId="1" applyFont="1" applyFill="1" applyBorder="1" applyAlignment="1">
      <alignment horizontal="center" vertical="center" wrapText="1"/>
    </xf>
    <xf numFmtId="169" fontId="7" fillId="0" borderId="3" xfId="0" applyNumberFormat="1" applyFont="1" applyFill="1" applyBorder="1" applyAlignment="1">
      <alignment wrapText="1"/>
    </xf>
    <xf numFmtId="169" fontId="6" fillId="0" borderId="1" xfId="0" applyNumberFormat="1" applyFont="1" applyFill="1" applyBorder="1" applyAlignment="1">
      <alignment wrapText="1"/>
    </xf>
    <xf numFmtId="165" fontId="19" fillId="0" borderId="1" xfId="1" applyNumberFormat="1" applyFont="1" applyFill="1" applyBorder="1" applyAlignment="1">
      <alignment horizontal="right" wrapText="1"/>
    </xf>
    <xf numFmtId="165" fontId="9" fillId="0" borderId="1" xfId="1" applyNumberFormat="1" applyFont="1" applyFill="1" applyBorder="1" applyAlignment="1"/>
    <xf numFmtId="49" fontId="6" fillId="0" borderId="6" xfId="2" applyNumberFormat="1" applyFont="1" applyFill="1" applyBorder="1" applyAlignment="1" applyProtection="1">
      <alignment vertical="center" wrapText="1"/>
      <protection hidden="1"/>
    </xf>
    <xf numFmtId="165" fontId="27" fillId="0" borderId="3" xfId="1" applyNumberFormat="1" applyFont="1" applyFill="1" applyBorder="1" applyAlignment="1">
      <alignment wrapText="1"/>
    </xf>
    <xf numFmtId="165" fontId="7" fillId="0" borderId="3" xfId="1" applyNumberFormat="1" applyFont="1" applyFill="1" applyBorder="1" applyAlignment="1"/>
    <xf numFmtId="0" fontId="36" fillId="0" borderId="1" xfId="0" applyFont="1" applyFill="1" applyBorder="1" applyAlignment="1">
      <alignment horizontal="left" vertical="center" wrapText="1"/>
    </xf>
    <xf numFmtId="169" fontId="36" fillId="0" borderId="1" xfId="0" applyNumberFormat="1" applyFont="1" applyFill="1" applyBorder="1" applyAlignment="1">
      <alignment horizontal="center" vertical="center" wrapText="1"/>
    </xf>
    <xf numFmtId="164" fontId="37" fillId="2" borderId="0" xfId="1" applyFont="1" applyFill="1" applyBorder="1" applyAlignment="1">
      <alignment horizontal="center" wrapText="1"/>
    </xf>
    <xf numFmtId="0" fontId="38" fillId="2" borderId="0" xfId="0" applyFont="1" applyFill="1"/>
    <xf numFmtId="164" fontId="36" fillId="2" borderId="0" xfId="1" applyFont="1" applyFill="1" applyBorder="1" applyAlignment="1">
      <alignment horizontal="center" wrapText="1"/>
    </xf>
    <xf numFmtId="0" fontId="39" fillId="2" borderId="0" xfId="0" applyFont="1" applyFill="1"/>
    <xf numFmtId="0" fontId="5" fillId="2" borderId="0" xfId="0" applyNumberFormat="1" applyFont="1" applyFill="1" applyAlignment="1">
      <alignment horizontal="justify" wrapText="1"/>
    </xf>
    <xf numFmtId="0" fontId="5" fillId="2" borderId="0" xfId="0" applyNumberFormat="1" applyFont="1" applyFill="1" applyAlignment="1">
      <alignment horizontal="justify" vertical="center" wrapText="1"/>
    </xf>
    <xf numFmtId="167" fontId="10" fillId="2" borderId="1" xfId="0" applyNumberFormat="1" applyFont="1" applyFill="1" applyBorder="1" applyAlignment="1"/>
    <xf numFmtId="49" fontId="10" fillId="0" borderId="5" xfId="0" applyNumberFormat="1" applyFont="1" applyFill="1" applyBorder="1" applyAlignment="1">
      <alignment wrapText="1"/>
    </xf>
    <xf numFmtId="49" fontId="10" fillId="2" borderId="5" xfId="0" applyNumberFormat="1" applyFont="1" applyFill="1" applyBorder="1" applyAlignment="1">
      <alignment wrapText="1"/>
    </xf>
    <xf numFmtId="0" fontId="6" fillId="2" borderId="0" xfId="0" applyFont="1" applyFill="1" applyAlignment="1">
      <alignment wrapText="1"/>
    </xf>
    <xf numFmtId="164" fontId="10" fillId="2" borderId="1" xfId="1" applyFont="1" applyFill="1" applyBorder="1" applyAlignment="1">
      <alignment horizontal="center" wrapText="1"/>
    </xf>
    <xf numFmtId="0" fontId="10" fillId="2" borderId="3" xfId="0" applyFont="1" applyFill="1" applyBorder="1" applyAlignment="1">
      <alignment horizontal="center" wrapText="1"/>
    </xf>
    <xf numFmtId="165" fontId="7" fillId="2" borderId="1" xfId="1" applyNumberFormat="1" applyFont="1" applyFill="1" applyBorder="1" applyAlignment="1">
      <alignment horizontal="center" wrapText="1"/>
    </xf>
    <xf numFmtId="0" fontId="6" fillId="2" borderId="1" xfId="0" applyFont="1" applyFill="1" applyBorder="1" applyAlignment="1">
      <alignment wrapText="1"/>
    </xf>
    <xf numFmtId="0" fontId="26" fillId="2" borderId="0" xfId="0" applyFont="1" applyFill="1"/>
    <xf numFmtId="169" fontId="40" fillId="2" borderId="0" xfId="0" applyNumberFormat="1" applyFont="1" applyFill="1"/>
    <xf numFmtId="0" fontId="26" fillId="0" borderId="0" xfId="0" applyFont="1" applyFill="1"/>
    <xf numFmtId="169" fontId="40" fillId="0" borderId="0" xfId="0" applyNumberFormat="1" applyFont="1" applyFill="1"/>
    <xf numFmtId="0" fontId="40" fillId="0" borderId="0" xfId="0" applyFont="1" applyFill="1"/>
    <xf numFmtId="165" fontId="40" fillId="0" borderId="0" xfId="0" applyNumberFormat="1" applyFont="1" applyFill="1"/>
    <xf numFmtId="0" fontId="41" fillId="0" borderId="0" xfId="0" applyFont="1" applyFill="1"/>
    <xf numFmtId="0" fontId="42" fillId="0" borderId="0" xfId="0" applyFont="1" applyFill="1"/>
    <xf numFmtId="0" fontId="9" fillId="0" borderId="6" xfId="2" applyNumberFormat="1" applyFont="1" applyFill="1" applyBorder="1" applyAlignment="1" applyProtection="1">
      <alignment vertical="center" wrapText="1"/>
      <protection hidden="1"/>
    </xf>
    <xf numFmtId="49" fontId="9" fillId="0" borderId="6" xfId="2" applyNumberFormat="1" applyFont="1" applyFill="1" applyBorder="1" applyAlignment="1" applyProtection="1">
      <alignment vertical="center" wrapText="1"/>
      <protection hidden="1"/>
    </xf>
    <xf numFmtId="165" fontId="10" fillId="0" borderId="3" xfId="1" applyNumberFormat="1" applyFont="1" applyFill="1" applyBorder="1" applyAlignment="1">
      <alignment horizontal="center" wrapText="1"/>
    </xf>
    <xf numFmtId="0" fontId="0" fillId="0" borderId="0" xfId="0" applyFont="1" applyFill="1" applyBorder="1" applyAlignment="1"/>
    <xf numFmtId="0" fontId="7" fillId="0" borderId="0" xfId="0" applyFont="1" applyFill="1" applyBorder="1" applyAlignment="1">
      <alignment wrapText="1"/>
    </xf>
    <xf numFmtId="165" fontId="7" fillId="0" borderId="0" xfId="0" applyNumberFormat="1" applyFont="1" applyFill="1" applyBorder="1" applyAlignment="1">
      <alignment wrapText="1"/>
    </xf>
    <xf numFmtId="0" fontId="14" fillId="0" borderId="0" xfId="0" applyFont="1" applyFill="1" applyBorder="1" applyAlignment="1"/>
    <xf numFmtId="0" fontId="0" fillId="0" borderId="0" xfId="0" applyFill="1" applyBorder="1" applyAlignment="1"/>
    <xf numFmtId="49" fontId="5" fillId="0" borderId="0" xfId="0" applyNumberFormat="1" applyFont="1" applyFill="1" applyBorder="1" applyAlignment="1">
      <alignment horizontal="justify" wrapText="1"/>
    </xf>
    <xf numFmtId="0" fontId="43" fillId="0" borderId="0" xfId="0" applyFont="1" applyFill="1" applyBorder="1" applyAlignment="1"/>
    <xf numFmtId="0" fontId="5" fillId="2" borderId="0" xfId="0" applyFont="1" applyFill="1" applyAlignment="1">
      <alignment horizontal="justify" vertical="center"/>
    </xf>
    <xf numFmtId="49" fontId="7" fillId="2" borderId="0" xfId="0" applyNumberFormat="1" applyFont="1" applyFill="1" applyAlignment="1">
      <alignment horizontal="justify" vertical="center"/>
    </xf>
    <xf numFmtId="165" fontId="7" fillId="2" borderId="0" xfId="0" applyNumberFormat="1" applyFont="1" applyFill="1" applyAlignment="1">
      <alignment horizontal="justify" vertical="center"/>
    </xf>
    <xf numFmtId="0" fontId="7" fillId="2" borderId="0" xfId="0" applyFont="1" applyFill="1" applyAlignment="1">
      <alignment horizontal="justify" vertical="center"/>
    </xf>
    <xf numFmtId="0" fontId="0" fillId="2" borderId="0" xfId="0" applyFill="1" applyAlignment="1">
      <alignment horizontal="justify" vertical="center"/>
    </xf>
    <xf numFmtId="49" fontId="9" fillId="2" borderId="0" xfId="0" applyNumberFormat="1" applyFont="1" applyFill="1" applyAlignment="1">
      <alignment horizontal="right" vertical="center"/>
    </xf>
    <xf numFmtId="169" fontId="9" fillId="2" borderId="0" xfId="0" applyNumberFormat="1" applyFont="1" applyFill="1" applyAlignment="1">
      <alignment vertical="center"/>
    </xf>
    <xf numFmtId="0" fontId="9" fillId="2" borderId="0" xfId="0" applyFont="1" applyFill="1" applyAlignment="1">
      <alignment vertical="center"/>
    </xf>
    <xf numFmtId="0" fontId="7" fillId="2" borderId="5" xfId="0" applyFont="1" applyFill="1" applyBorder="1" applyAlignment="1">
      <alignment vertical="center" wrapText="1"/>
    </xf>
    <xf numFmtId="49" fontId="6" fillId="0" borderId="5" xfId="2" applyNumberFormat="1" applyFont="1" applyFill="1" applyBorder="1" applyAlignment="1" applyProtection="1">
      <alignment vertical="center" wrapText="1"/>
      <protection hidden="1"/>
    </xf>
    <xf numFmtId="0" fontId="5" fillId="2" borderId="0" xfId="0" applyNumberFormat="1" applyFont="1" applyFill="1" applyBorder="1" applyAlignment="1">
      <alignment horizontal="justify" vertical="center" wrapText="1"/>
    </xf>
    <xf numFmtId="0" fontId="0" fillId="2" borderId="0" xfId="0" applyFont="1" applyFill="1" applyAlignment="1">
      <alignment vertical="justify"/>
    </xf>
    <xf numFmtId="0" fontId="2" fillId="2" borderId="0" xfId="0" applyFont="1" applyFill="1" applyAlignment="1">
      <alignment vertical="justify" wrapText="1"/>
    </xf>
    <xf numFmtId="0" fontId="14" fillId="2" borderId="0" xfId="0" applyFont="1" applyFill="1" applyAlignment="1">
      <alignment vertical="justify"/>
    </xf>
    <xf numFmtId="0" fontId="0" fillId="2" borderId="0" xfId="0" applyFill="1" applyAlignment="1">
      <alignment vertical="justify"/>
    </xf>
    <xf numFmtId="0" fontId="17" fillId="2" borderId="0" xfId="0" applyFont="1" applyFill="1" applyBorder="1" applyAlignment="1">
      <alignment horizontal="center" wrapText="1"/>
    </xf>
    <xf numFmtId="165" fontId="21" fillId="0" borderId="1" xfId="1" applyNumberFormat="1" applyFont="1" applyFill="1" applyBorder="1" applyAlignment="1">
      <alignment horizontal="center" wrapText="1"/>
    </xf>
    <xf numFmtId="49" fontId="27" fillId="0" borderId="5" xfId="0" applyNumberFormat="1" applyFont="1" applyFill="1" applyBorder="1" applyAlignment="1">
      <alignment wrapText="1"/>
    </xf>
    <xf numFmtId="0" fontId="10" fillId="5" borderId="5" xfId="0" applyFont="1" applyFill="1" applyBorder="1" applyAlignment="1">
      <alignment horizontal="left" vertical="center" wrapText="1"/>
    </xf>
    <xf numFmtId="165" fontId="6" fillId="5" borderId="1" xfId="1" applyNumberFormat="1" applyFont="1" applyFill="1" applyBorder="1" applyAlignment="1">
      <alignment wrapText="1"/>
    </xf>
    <xf numFmtId="0" fontId="5" fillId="2" borderId="0" xfId="0" applyFont="1" applyFill="1" applyAlignment="1">
      <alignment horizontal="justify" vertical="justify" wrapText="1"/>
    </xf>
    <xf numFmtId="0" fontId="0" fillId="6" borderId="0" xfId="0" applyFont="1" applyFill="1"/>
    <xf numFmtId="0" fontId="10" fillId="6" borderId="1" xfId="0" applyFont="1" applyFill="1" applyBorder="1" applyAlignment="1">
      <alignment wrapText="1"/>
    </xf>
    <xf numFmtId="165" fontId="10" fillId="6" borderId="1" xfId="1" applyNumberFormat="1" applyFont="1" applyFill="1" applyBorder="1" applyAlignment="1">
      <alignment wrapText="1"/>
    </xf>
    <xf numFmtId="0" fontId="14" fillId="6" borderId="0" xfId="0" applyFont="1" applyFill="1"/>
    <xf numFmtId="0" fontId="0" fillId="6" borderId="0" xfId="0" applyFill="1"/>
    <xf numFmtId="171" fontId="10" fillId="6" borderId="1" xfId="2" applyNumberFormat="1" applyFont="1" applyFill="1" applyBorder="1" applyAlignment="1" applyProtection="1">
      <alignment horizontal="left" vertical="center" wrapText="1"/>
      <protection hidden="1"/>
    </xf>
    <xf numFmtId="165" fontId="6" fillId="6" borderId="1" xfId="1" applyNumberFormat="1" applyFont="1" applyFill="1" applyBorder="1" applyAlignment="1">
      <alignment wrapText="1"/>
    </xf>
    <xf numFmtId="0" fontId="5" fillId="2" borderId="0" xfId="0" applyNumberFormat="1" applyFont="1" applyFill="1" applyBorder="1" applyAlignment="1">
      <alignment horizontal="justify" vertical="center" wrapText="1"/>
    </xf>
    <xf numFmtId="0" fontId="5" fillId="2" borderId="0" xfId="0" applyFont="1" applyFill="1" applyAlignment="1">
      <alignment horizontal="justify" vertical="justify" wrapText="1"/>
    </xf>
    <xf numFmtId="0" fontId="5" fillId="2" borderId="0" xfId="0" applyFont="1" applyFill="1" applyAlignment="1">
      <alignment horizontal="justify" vertical="center" wrapText="1"/>
    </xf>
    <xf numFmtId="0" fontId="8" fillId="2" borderId="0" xfId="0" applyFont="1" applyFill="1" applyAlignment="1">
      <alignment horizontal="left"/>
    </xf>
    <xf numFmtId="0" fontId="5" fillId="0" borderId="0" xfId="0" applyFont="1" applyFill="1" applyAlignment="1">
      <alignment horizontal="justify" wrapText="1"/>
    </xf>
    <xf numFmtId="0" fontId="5" fillId="2" borderId="0" xfId="0" applyFont="1" applyFill="1" applyBorder="1" applyAlignment="1">
      <alignment horizontal="justify" wrapText="1"/>
    </xf>
    <xf numFmtId="0" fontId="5" fillId="2" borderId="0" xfId="0" applyFont="1" applyFill="1" applyBorder="1" applyAlignment="1">
      <alignment horizontal="justify" vertical="center" wrapText="1"/>
    </xf>
    <xf numFmtId="0" fontId="7" fillId="2" borderId="0" xfId="0" applyFont="1" applyFill="1" applyBorder="1" applyAlignment="1">
      <alignment horizontal="justify" wrapText="1"/>
    </xf>
    <xf numFmtId="0" fontId="8" fillId="2" borderId="0" xfId="0" applyFont="1" applyFill="1" applyBorder="1" applyAlignment="1">
      <alignment horizontal="left"/>
    </xf>
    <xf numFmtId="0" fontId="20" fillId="2" borderId="0" xfId="0" applyFont="1" applyFill="1" applyAlignment="1">
      <alignment horizontal="center"/>
    </xf>
    <xf numFmtId="0" fontId="5" fillId="2" borderId="0" xfId="0" applyNumberFormat="1" applyFont="1" applyFill="1" applyAlignment="1">
      <alignment horizontal="justify" vertical="center" wrapText="1"/>
    </xf>
    <xf numFmtId="49" fontId="5" fillId="2" borderId="0" xfId="0" applyNumberFormat="1" applyFont="1" applyFill="1" applyAlignment="1">
      <alignment horizontal="left" vertical="center" wrapText="1"/>
    </xf>
    <xf numFmtId="0" fontId="5" fillId="0" borderId="0" xfId="0" applyNumberFormat="1" applyFont="1" applyFill="1" applyAlignment="1">
      <alignment horizontal="justify" vertical="center" wrapText="1"/>
    </xf>
    <xf numFmtId="0" fontId="17" fillId="2" borderId="0" xfId="0" applyFont="1" applyFill="1" applyAlignment="1">
      <alignment horizontal="justify" vertical="center" wrapText="1"/>
    </xf>
    <xf numFmtId="0" fontId="3" fillId="2" borderId="0" xfId="0" applyFont="1" applyFill="1" applyAlignment="1">
      <alignment horizontal="center"/>
    </xf>
    <xf numFmtId="0" fontId="5" fillId="2" borderId="0" xfId="0" applyNumberFormat="1" applyFont="1" applyFill="1" applyAlignment="1">
      <alignment horizontal="justify" wrapText="1"/>
    </xf>
    <xf numFmtId="0" fontId="5" fillId="0" borderId="0" xfId="0" applyFont="1" applyFill="1" applyAlignment="1">
      <alignment horizontal="justify" vertical="center" wrapText="1"/>
    </xf>
    <xf numFmtId="0" fontId="5" fillId="0" borderId="0" xfId="0" applyNumberFormat="1" applyFont="1" applyFill="1" applyAlignment="1">
      <alignment horizontal="justify" vertical="justify" wrapText="1"/>
    </xf>
    <xf numFmtId="0" fontId="5" fillId="0" borderId="0" xfId="0" applyNumberFormat="1" applyFont="1" applyFill="1" applyAlignment="1">
      <alignment horizontal="left" vertical="center" wrapText="1"/>
    </xf>
    <xf numFmtId="0" fontId="5" fillId="2" borderId="0" xfId="0" applyFont="1" applyFill="1" applyAlignment="1">
      <alignment horizontal="justify" wrapText="1"/>
    </xf>
    <xf numFmtId="0" fontId="5"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justify" wrapText="1"/>
    </xf>
    <xf numFmtId="0" fontId="5" fillId="2" borderId="0" xfId="0" applyFont="1" applyFill="1" applyBorder="1" applyAlignment="1">
      <alignment horizontal="left" wrapText="1"/>
    </xf>
    <xf numFmtId="49" fontId="5" fillId="0" borderId="0" xfId="0" applyNumberFormat="1" applyFont="1" applyFill="1" applyBorder="1" applyAlignment="1">
      <alignment horizontal="justify" wrapText="1"/>
    </xf>
    <xf numFmtId="0" fontId="35" fillId="0" borderId="0" xfId="0" applyFont="1" applyAlignment="1">
      <alignment horizontal="justify" vertical="center" wrapText="1"/>
    </xf>
  </cellXfs>
  <cellStyles count="3">
    <cellStyle name="Обычный" xfId="0" builtinId="0"/>
    <cellStyle name="Обычный 2" xfId="2"/>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H562"/>
  <sheetViews>
    <sheetView tabSelected="1" view="pageBreakPreview" topLeftCell="A517" zoomScaleNormal="100" zoomScaleSheetLayoutView="100" zoomScalePageLayoutView="90" workbookViewId="0">
      <selection activeCell="F399" sqref="F399"/>
    </sheetView>
  </sheetViews>
  <sheetFormatPr defaultColWidth="9.140625" defaultRowHeight="15"/>
  <cols>
    <col min="1" max="1" width="0.5703125" style="1" customWidth="1"/>
    <col min="2" max="2" width="91.5703125" style="1" customWidth="1"/>
    <col min="3" max="3" width="15.42578125" style="1" customWidth="1"/>
    <col min="4" max="4" width="15.28515625" style="1" customWidth="1"/>
    <col min="5" max="5" width="14.140625" style="68" customWidth="1"/>
    <col min="6" max="6" width="13.7109375" style="35" customWidth="1"/>
    <col min="7" max="7" width="12.42578125" style="35" customWidth="1"/>
    <col min="8" max="8" width="13.140625" style="1" customWidth="1"/>
    <col min="9" max="9" width="11.85546875" style="1" customWidth="1"/>
    <col min="10" max="16384" width="9.140625" style="1"/>
  </cols>
  <sheetData>
    <row r="1" spans="2:7" ht="19.149999999999999" customHeight="1">
      <c r="B1" s="354" t="s">
        <v>18</v>
      </c>
      <c r="C1" s="354"/>
      <c r="D1" s="354"/>
      <c r="E1" s="354"/>
    </row>
    <row r="2" spans="2:7" ht="38.450000000000003" customHeight="1">
      <c r="B2" s="355" t="s">
        <v>264</v>
      </c>
      <c r="C2" s="355"/>
      <c r="D2" s="355"/>
      <c r="E2" s="355"/>
    </row>
    <row r="3" spans="2:7" ht="19.149999999999999" customHeight="1">
      <c r="B3" s="317" t="s">
        <v>84</v>
      </c>
      <c r="C3" s="318" t="s">
        <v>81</v>
      </c>
      <c r="D3" s="319">
        <f>C32</f>
        <v>2604386.3999999994</v>
      </c>
      <c r="E3" s="320" t="s">
        <v>13</v>
      </c>
      <c r="F3" s="1"/>
      <c r="G3" s="1"/>
    </row>
    <row r="4" spans="2:7">
      <c r="B4" s="321"/>
      <c r="C4" s="318" t="s">
        <v>82</v>
      </c>
      <c r="D4" s="319">
        <f>D32</f>
        <v>2498729.4</v>
      </c>
      <c r="E4" s="320" t="s">
        <v>13</v>
      </c>
      <c r="F4" s="1"/>
      <c r="G4" s="1"/>
    </row>
    <row r="5" spans="2:7">
      <c r="B5" s="321"/>
      <c r="C5" s="318" t="s">
        <v>83</v>
      </c>
      <c r="D5" s="319">
        <f>E32</f>
        <v>2441298.8999999994</v>
      </c>
      <c r="E5" s="320" t="s">
        <v>13</v>
      </c>
      <c r="F5" s="1"/>
      <c r="G5" s="1"/>
    </row>
    <row r="6" spans="2:7" ht="46.9" customHeight="1">
      <c r="B6" s="355" t="s">
        <v>333</v>
      </c>
      <c r="C6" s="355"/>
      <c r="D6" s="355"/>
      <c r="E6" s="355"/>
    </row>
    <row r="7" spans="2:7" ht="33.6" customHeight="1">
      <c r="B7" s="356" t="s">
        <v>323</v>
      </c>
      <c r="C7" s="356"/>
      <c r="D7" s="356"/>
      <c r="E7" s="356"/>
    </row>
    <row r="8" spans="2:7" ht="32.450000000000003" customHeight="1">
      <c r="B8" s="356" t="s">
        <v>324</v>
      </c>
      <c r="C8" s="356"/>
      <c r="D8" s="356"/>
      <c r="E8" s="356"/>
    </row>
    <row r="9" spans="2:7" ht="100.9" customHeight="1">
      <c r="B9" s="355" t="s">
        <v>265</v>
      </c>
      <c r="C9" s="355"/>
      <c r="D9" s="355"/>
      <c r="E9" s="355"/>
    </row>
    <row r="10" spans="2:7" ht="37.15" customHeight="1">
      <c r="B10" s="355" t="s">
        <v>80</v>
      </c>
      <c r="C10" s="355"/>
      <c r="D10" s="355"/>
      <c r="E10" s="355"/>
    </row>
    <row r="11" spans="2:7" ht="82.9" customHeight="1">
      <c r="B11" s="357" t="s">
        <v>329</v>
      </c>
      <c r="C11" s="357"/>
      <c r="D11" s="357"/>
      <c r="E11" s="357"/>
    </row>
    <row r="12" spans="2:7" ht="35.450000000000003" customHeight="1">
      <c r="B12" s="360" t="s">
        <v>85</v>
      </c>
      <c r="C12" s="360"/>
      <c r="D12" s="360"/>
      <c r="E12" s="360"/>
    </row>
    <row r="13" spans="2:7" ht="51.6" customHeight="1">
      <c r="B13" s="355" t="s">
        <v>266</v>
      </c>
      <c r="C13" s="355"/>
      <c r="D13" s="355"/>
      <c r="E13" s="355"/>
    </row>
    <row r="14" spans="2:7" s="31" customFormat="1" ht="97.15" customHeight="1">
      <c r="B14" s="357" t="s">
        <v>281</v>
      </c>
      <c r="C14" s="357"/>
      <c r="D14" s="357"/>
      <c r="E14" s="357"/>
      <c r="F14" s="42"/>
      <c r="G14" s="42"/>
    </row>
    <row r="15" spans="2:7" ht="128.44999999999999" customHeight="1">
      <c r="B15" s="355" t="s">
        <v>270</v>
      </c>
      <c r="C15" s="355"/>
      <c r="D15" s="355"/>
      <c r="E15" s="355"/>
    </row>
    <row r="16" spans="2:7" ht="79.900000000000006" customHeight="1">
      <c r="B16" s="347" t="s">
        <v>267</v>
      </c>
      <c r="C16" s="347"/>
      <c r="D16" s="347"/>
      <c r="E16" s="347"/>
    </row>
    <row r="17" spans="2:8" ht="63.6" customHeight="1">
      <c r="B17" s="347" t="s">
        <v>318</v>
      </c>
      <c r="C17" s="347"/>
      <c r="D17" s="347"/>
      <c r="E17" s="347"/>
    </row>
    <row r="18" spans="2:8" s="3" customFormat="1" ht="64.150000000000006" customHeight="1">
      <c r="B18" s="358" t="s">
        <v>268</v>
      </c>
      <c r="C18" s="358"/>
      <c r="D18" s="358"/>
      <c r="E18" s="358"/>
      <c r="F18" s="38"/>
      <c r="G18" s="39"/>
    </row>
    <row r="19" spans="2:8" ht="16.149999999999999" customHeight="1">
      <c r="B19" s="290"/>
      <c r="C19" s="322" t="s">
        <v>81</v>
      </c>
      <c r="D19" s="323">
        <f>C58+C343+C81+C82+C66</f>
        <v>287999.90000000002</v>
      </c>
      <c r="E19" s="324" t="s">
        <v>13</v>
      </c>
    </row>
    <row r="20" spans="2:8" ht="17.45" customHeight="1">
      <c r="B20" s="290"/>
      <c r="C20" s="322" t="s">
        <v>82</v>
      </c>
      <c r="D20" s="323">
        <f>D58+D66+D81+D82+D343+D384+D83</f>
        <v>248330.3</v>
      </c>
      <c r="E20" s="324" t="s">
        <v>13</v>
      </c>
    </row>
    <row r="21" spans="2:8" ht="15.6" customHeight="1">
      <c r="B21" s="290"/>
      <c r="C21" s="322" t="s">
        <v>83</v>
      </c>
      <c r="D21" s="323">
        <f>E58+E66+E81+E82+E343+E384+E83</f>
        <v>257264</v>
      </c>
      <c r="E21" s="324" t="s">
        <v>13</v>
      </c>
    </row>
    <row r="22" spans="2:8" ht="97.15" customHeight="1">
      <c r="B22" s="361" t="s">
        <v>188</v>
      </c>
      <c r="C22" s="361"/>
      <c r="D22" s="361"/>
      <c r="E22" s="361"/>
    </row>
    <row r="23" spans="2:8" ht="51" customHeight="1">
      <c r="B23" s="362" t="s">
        <v>280</v>
      </c>
      <c r="C23" s="362"/>
      <c r="D23" s="362"/>
      <c r="E23" s="362"/>
    </row>
    <row r="24" spans="2:8" ht="17.45" customHeight="1">
      <c r="B24" s="363" t="s">
        <v>325</v>
      </c>
      <c r="C24" s="363"/>
      <c r="D24" s="363"/>
      <c r="E24" s="363"/>
    </row>
    <row r="25" spans="2:8" ht="33" customHeight="1">
      <c r="B25" s="355" t="s">
        <v>314</v>
      </c>
      <c r="C25" s="355"/>
      <c r="D25" s="355"/>
      <c r="E25" s="355"/>
    </row>
    <row r="26" spans="2:8" ht="97.9" customHeight="1">
      <c r="B26" s="357" t="s">
        <v>334</v>
      </c>
      <c r="C26" s="357"/>
      <c r="D26" s="357"/>
      <c r="E26" s="357"/>
    </row>
    <row r="27" spans="2:8" ht="30.6" customHeight="1">
      <c r="B27" s="355" t="s">
        <v>272</v>
      </c>
      <c r="C27" s="355"/>
      <c r="D27" s="355"/>
      <c r="E27" s="355"/>
    </row>
    <row r="28" spans="2:8" ht="8.4499999999999993" customHeight="1">
      <c r="B28" s="289"/>
      <c r="C28" s="289"/>
      <c r="D28" s="289"/>
      <c r="E28" s="289"/>
    </row>
    <row r="29" spans="2:8" ht="17.45" customHeight="1">
      <c r="B29" s="359" t="s">
        <v>79</v>
      </c>
      <c r="C29" s="359"/>
      <c r="D29" s="359"/>
      <c r="E29" s="359"/>
      <c r="F29" s="36"/>
    </row>
    <row r="30" spans="2:8" ht="7.15" customHeight="1">
      <c r="B30" s="4"/>
      <c r="C30" s="4"/>
      <c r="D30" s="4"/>
      <c r="E30" s="55"/>
      <c r="F30" s="37"/>
      <c r="G30" s="37"/>
      <c r="H30" s="5"/>
    </row>
    <row r="31" spans="2:8" ht="25.15" customHeight="1">
      <c r="B31" s="33" t="s">
        <v>0</v>
      </c>
      <c r="C31" s="56" t="s">
        <v>76</v>
      </c>
      <c r="D31" s="56" t="s">
        <v>77</v>
      </c>
      <c r="E31" s="56" t="s">
        <v>78</v>
      </c>
      <c r="F31" s="6"/>
      <c r="G31" s="7"/>
      <c r="H31" s="2"/>
    </row>
    <row r="32" spans="2:8" s="24" customFormat="1" ht="21.6" customHeight="1">
      <c r="B32" s="273" t="s">
        <v>17</v>
      </c>
      <c r="C32" s="274">
        <f>SUM(C33:C44)</f>
        <v>2604386.3999999994</v>
      </c>
      <c r="D32" s="274">
        <f t="shared" ref="D32:E32" si="0">SUM(D33:D44)</f>
        <v>2498729.4</v>
      </c>
      <c r="E32" s="274">
        <f t="shared" si="0"/>
        <v>2441298.8999999994</v>
      </c>
      <c r="F32" s="275"/>
      <c r="G32" s="275"/>
      <c r="H32" s="275"/>
    </row>
    <row r="33" spans="2:8" ht="20.45" customHeight="1">
      <c r="B33" s="32" t="s">
        <v>33</v>
      </c>
      <c r="C33" s="82">
        <f>C77+C89</f>
        <v>279195.09999999998</v>
      </c>
      <c r="D33" s="81">
        <f>D77+D89</f>
        <v>270089.09999999998</v>
      </c>
      <c r="E33" s="81">
        <f>E77+E89</f>
        <v>309981.2</v>
      </c>
      <c r="F33" s="8"/>
      <c r="G33" s="8"/>
      <c r="H33" s="10"/>
    </row>
    <row r="34" spans="2:8" ht="20.45" customHeight="1">
      <c r="B34" s="32" t="s">
        <v>34</v>
      </c>
      <c r="C34" s="82">
        <f>C119+C138</f>
        <v>34943.699999999997</v>
      </c>
      <c r="D34" s="82">
        <f>D119+D138</f>
        <v>34696.9</v>
      </c>
      <c r="E34" s="82">
        <f>E119+E138</f>
        <v>34563.699999999997</v>
      </c>
      <c r="F34" s="8"/>
      <c r="G34" s="8"/>
    </row>
    <row r="35" spans="2:8" ht="19.149999999999999" customHeight="1">
      <c r="B35" s="32" t="s">
        <v>35</v>
      </c>
      <c r="C35" s="82">
        <f>C198+C223</f>
        <v>277964.3</v>
      </c>
      <c r="D35" s="82">
        <f>D198+D223</f>
        <v>272199.19999999995</v>
      </c>
      <c r="E35" s="82">
        <f>E198+E223</f>
        <v>232758.3</v>
      </c>
      <c r="F35" s="8"/>
      <c r="G35" s="8"/>
      <c r="H35" s="10"/>
    </row>
    <row r="36" spans="2:8" ht="20.45" customHeight="1">
      <c r="B36" s="32" t="s">
        <v>36</v>
      </c>
      <c r="C36" s="82">
        <f>C268+C283</f>
        <v>274021</v>
      </c>
      <c r="D36" s="82">
        <f>D268+D283</f>
        <v>250007</v>
      </c>
      <c r="E36" s="82">
        <f>E268+E283</f>
        <v>239673.2</v>
      </c>
      <c r="F36" s="8"/>
      <c r="G36" s="8"/>
      <c r="H36" s="10"/>
    </row>
    <row r="37" spans="2:8" ht="20.45" customHeight="1">
      <c r="B37" s="32" t="s">
        <v>37</v>
      </c>
      <c r="C37" s="82">
        <f>C294+C298</f>
        <v>336.1</v>
      </c>
      <c r="D37" s="82">
        <f>D294+D298</f>
        <v>136.1</v>
      </c>
      <c r="E37" s="82">
        <f>E294+E298</f>
        <v>136.1</v>
      </c>
      <c r="F37" s="8"/>
      <c r="G37" s="8"/>
    </row>
    <row r="38" spans="2:8" ht="22.15" customHeight="1">
      <c r="B38" s="32" t="s">
        <v>38</v>
      </c>
      <c r="C38" s="82">
        <f>C361+C393</f>
        <v>1427222.6</v>
      </c>
      <c r="D38" s="81">
        <f>D361+D393</f>
        <v>1382185.4000000001</v>
      </c>
      <c r="E38" s="81">
        <f>E361+E393</f>
        <v>1334571.3</v>
      </c>
      <c r="F38" s="8"/>
      <c r="G38" s="8"/>
      <c r="H38" s="10"/>
    </row>
    <row r="39" spans="2:8" ht="22.15" customHeight="1">
      <c r="B39" s="32" t="s">
        <v>39</v>
      </c>
      <c r="C39" s="82">
        <f>C420+C425</f>
        <v>111308.40000000001</v>
      </c>
      <c r="D39" s="81">
        <f>D420+D425</f>
        <v>110247</v>
      </c>
      <c r="E39" s="81">
        <f>E420+E425</f>
        <v>108896.3</v>
      </c>
      <c r="F39" s="8"/>
      <c r="G39" s="8"/>
    </row>
    <row r="40" spans="2:8" ht="22.15" customHeight="1">
      <c r="B40" s="32" t="s">
        <v>40</v>
      </c>
      <c r="C40" s="232">
        <f>C434+C439</f>
        <v>823.9</v>
      </c>
      <c r="D40" s="233">
        <f>D434+D439</f>
        <v>823.9</v>
      </c>
      <c r="E40" s="234">
        <f>E434+E439</f>
        <v>823.9</v>
      </c>
      <c r="F40" s="8"/>
      <c r="G40" s="8"/>
    </row>
    <row r="41" spans="2:8" ht="22.15" customHeight="1">
      <c r="B41" s="32" t="s">
        <v>41</v>
      </c>
      <c r="C41" s="82">
        <f>C467+C484</f>
        <v>175180.59999999998</v>
      </c>
      <c r="D41" s="81">
        <f>D467+D484</f>
        <v>159343.29999999999</v>
      </c>
      <c r="E41" s="81">
        <f>E467+E484</f>
        <v>164427.9</v>
      </c>
      <c r="F41" s="8"/>
      <c r="G41" s="8"/>
      <c r="H41" s="10"/>
    </row>
    <row r="42" spans="2:8" ht="22.15" customHeight="1">
      <c r="B42" s="102" t="s">
        <v>42</v>
      </c>
      <c r="C42" s="82">
        <f>C497+C502</f>
        <v>4209.3</v>
      </c>
      <c r="D42" s="81">
        <f>D497+D502</f>
        <v>4085.2000000000003</v>
      </c>
      <c r="E42" s="81">
        <f>E497+E502</f>
        <v>373</v>
      </c>
      <c r="F42" s="8"/>
      <c r="G42" s="8"/>
      <c r="H42" s="10"/>
    </row>
    <row r="43" spans="2:8" ht="22.15" customHeight="1">
      <c r="B43" s="32" t="s">
        <v>43</v>
      </c>
      <c r="C43" s="82">
        <f>C509+C514</f>
        <v>13246.3</v>
      </c>
      <c r="D43" s="81">
        <f>D509+D514</f>
        <v>13246.3</v>
      </c>
      <c r="E43" s="81">
        <f>E509+E514</f>
        <v>13246.3</v>
      </c>
      <c r="F43" s="8"/>
      <c r="G43" s="8"/>
    </row>
    <row r="44" spans="2:8" ht="22.15" customHeight="1">
      <c r="B44" s="32" t="s">
        <v>44</v>
      </c>
      <c r="C44" s="82">
        <f>C525</f>
        <v>5935.1</v>
      </c>
      <c r="D44" s="81">
        <f>D525</f>
        <v>1670</v>
      </c>
      <c r="E44" s="81">
        <f>E525</f>
        <v>1847.7</v>
      </c>
      <c r="F44" s="8"/>
      <c r="G44" s="8"/>
      <c r="H44" s="9"/>
    </row>
    <row r="45" spans="2:8" ht="17.45" customHeight="1">
      <c r="B45" s="34"/>
      <c r="C45" s="265"/>
      <c r="D45" s="265"/>
      <c r="E45" s="265"/>
      <c r="F45" s="8"/>
      <c r="G45" s="8"/>
      <c r="H45" s="9"/>
    </row>
    <row r="46" spans="2:8" ht="35.450000000000003" customHeight="1">
      <c r="B46" s="366" t="s">
        <v>71</v>
      </c>
      <c r="C46" s="366"/>
      <c r="D46" s="366"/>
      <c r="E46" s="366"/>
      <c r="F46" s="8"/>
      <c r="G46" s="8"/>
      <c r="H46" s="9"/>
    </row>
    <row r="47" spans="2:8" ht="20.45" customHeight="1">
      <c r="B47" s="164" t="s">
        <v>166</v>
      </c>
      <c r="C47" s="56" t="s">
        <v>76</v>
      </c>
      <c r="D47" s="56" t="s">
        <v>77</v>
      </c>
      <c r="E47" s="56" t="s">
        <v>78</v>
      </c>
      <c r="F47" s="8"/>
      <c r="G47" s="8"/>
      <c r="H47" s="9"/>
    </row>
    <row r="48" spans="2:8" s="133" customFormat="1" ht="22.15" customHeight="1">
      <c r="B48" s="165" t="s">
        <v>168</v>
      </c>
      <c r="C48" s="263">
        <f>C77+C119+C198+C268+C294+C361+C420+C434+C467+C497+C509+C525</f>
        <v>2580820.4999999995</v>
      </c>
      <c r="D48" s="263">
        <f>D77+D119+D198+D268+D294+D361+D420+D434+D467+D497+D509+D525</f>
        <v>1987424.7</v>
      </c>
      <c r="E48" s="263">
        <f>E77+E119+E198+E268+E294+E361+E420+E434+E467+E497+E509+E525</f>
        <v>379919.60000000003</v>
      </c>
      <c r="F48" s="166"/>
      <c r="G48" s="166"/>
      <c r="H48" s="167"/>
    </row>
    <row r="49" spans="2:8" s="288" customFormat="1" ht="16.149999999999999" customHeight="1">
      <c r="B49" s="283" t="s">
        <v>169</v>
      </c>
      <c r="C49" s="284">
        <f>C48/C32*100</f>
        <v>99.095145789426638</v>
      </c>
      <c r="D49" s="284">
        <f>D48/D32*100</f>
        <v>79.537412094322818</v>
      </c>
      <c r="E49" s="284">
        <f>E48/E32*100</f>
        <v>15.562191094257246</v>
      </c>
      <c r="F49" s="287"/>
      <c r="G49" s="287"/>
      <c r="H49" s="287"/>
    </row>
    <row r="50" spans="2:8" s="133" customFormat="1" ht="22.15" customHeight="1">
      <c r="B50" s="165" t="s">
        <v>167</v>
      </c>
      <c r="C50" s="264">
        <f>C89+C138+C223+C283+C298+C393+C425+C439+C484+C502+C514</f>
        <v>23565.9</v>
      </c>
      <c r="D50" s="264">
        <f>D89+D138+D223+D283+D298+D393+D425+D439+D484+D502+D514</f>
        <v>511304.69999999995</v>
      </c>
      <c r="E50" s="264">
        <f>E89+E138+E223+E283+E298+E393+E425+E439+E484+E502+E514</f>
        <v>2061379.2999999998</v>
      </c>
      <c r="F50" s="166"/>
      <c r="G50" s="166"/>
      <c r="H50" s="167"/>
    </row>
    <row r="51" spans="2:8" s="286" customFormat="1" ht="15.6" customHeight="1">
      <c r="B51" s="283" t="s">
        <v>170</v>
      </c>
      <c r="C51" s="284">
        <f>C50/C32*100</f>
        <v>0.90485421057336213</v>
      </c>
      <c r="D51" s="284">
        <f>D50/D32*100</f>
        <v>20.462587905677179</v>
      </c>
      <c r="E51" s="284">
        <f>E50/E32*100</f>
        <v>84.43780890574277</v>
      </c>
      <c r="F51" s="285"/>
      <c r="G51" s="285"/>
      <c r="H51" s="285"/>
    </row>
    <row r="52" spans="2:8" ht="31.9" customHeight="1">
      <c r="B52" s="19" t="s">
        <v>16</v>
      </c>
      <c r="C52" s="21"/>
      <c r="D52" s="76"/>
      <c r="E52" s="57"/>
    </row>
    <row r="53" spans="2:8" ht="16.899999999999999" customHeight="1">
      <c r="B53" s="350" t="s">
        <v>89</v>
      </c>
      <c r="C53" s="350"/>
      <c r="D53" s="350"/>
      <c r="E53" s="350"/>
    </row>
    <row r="54" spans="2:8" ht="14.45" customHeight="1">
      <c r="B54" s="12"/>
      <c r="C54" s="12"/>
      <c r="D54" s="12"/>
      <c r="E54" s="58" t="s">
        <v>13</v>
      </c>
    </row>
    <row r="55" spans="2:8" s="24" customFormat="1" ht="18.600000000000001" customHeight="1">
      <c r="B55" s="99" t="s">
        <v>2</v>
      </c>
      <c r="C55" s="63" t="s">
        <v>76</v>
      </c>
      <c r="D55" s="63" t="s">
        <v>77</v>
      </c>
      <c r="E55" s="63" t="s">
        <v>78</v>
      </c>
      <c r="F55" s="41"/>
      <c r="G55" s="41"/>
    </row>
    <row r="56" spans="2:8" ht="58.15" customHeight="1">
      <c r="B56" s="79" t="s">
        <v>19</v>
      </c>
      <c r="C56" s="252">
        <f>C57+C59</f>
        <v>35594.400000000001</v>
      </c>
      <c r="D56" s="252">
        <f>D57+D59</f>
        <v>66158</v>
      </c>
      <c r="E56" s="252">
        <f>E57+E59</f>
        <v>97116.4</v>
      </c>
      <c r="F56" s="48"/>
    </row>
    <row r="57" spans="2:8" s="133" customFormat="1" ht="17.45" customHeight="1">
      <c r="B57" s="154" t="s">
        <v>20</v>
      </c>
      <c r="C57" s="253">
        <f>C58</f>
        <v>30544.400000000001</v>
      </c>
      <c r="D57" s="253">
        <f t="shared" ref="D57:E57" si="1">D58</f>
        <v>30544.400000000001</v>
      </c>
      <c r="E57" s="253">
        <f t="shared" si="1"/>
        <v>30544.400000000001</v>
      </c>
      <c r="F57" s="134"/>
      <c r="G57" s="134"/>
    </row>
    <row r="58" spans="2:8" ht="29.25" customHeight="1">
      <c r="B58" s="109" t="s">
        <v>187</v>
      </c>
      <c r="C58" s="112">
        <v>30544.400000000001</v>
      </c>
      <c r="D58" s="112">
        <v>30544.400000000001</v>
      </c>
      <c r="E58" s="112">
        <v>30544.400000000001</v>
      </c>
    </row>
    <row r="59" spans="2:8" s="156" customFormat="1" ht="18" customHeight="1">
      <c r="B59" s="155" t="s">
        <v>21</v>
      </c>
      <c r="C59" s="253">
        <f>C60</f>
        <v>5050</v>
      </c>
      <c r="D59" s="253">
        <f t="shared" ref="D59:E59" si="2">D60</f>
        <v>35613.599999999999</v>
      </c>
      <c r="E59" s="253">
        <f t="shared" si="2"/>
        <v>66572</v>
      </c>
      <c r="F59" s="158"/>
      <c r="G59" s="158"/>
    </row>
    <row r="60" spans="2:8" ht="16.5" customHeight="1">
      <c r="B60" s="94" t="s">
        <v>173</v>
      </c>
      <c r="C60" s="254">
        <f>C61+C62+C63</f>
        <v>5050</v>
      </c>
      <c r="D60" s="254">
        <f t="shared" ref="D60:E60" si="3">D61+D62+D63</f>
        <v>35613.599999999999</v>
      </c>
      <c r="E60" s="254">
        <f t="shared" si="3"/>
        <v>66572</v>
      </c>
    </row>
    <row r="61" spans="2:8" ht="28.9" customHeight="1">
      <c r="B61" s="80" t="s">
        <v>171</v>
      </c>
      <c r="C61" s="176">
        <v>50</v>
      </c>
      <c r="D61" s="176">
        <v>50</v>
      </c>
      <c r="E61" s="176">
        <v>50</v>
      </c>
    </row>
    <row r="62" spans="2:8" ht="29.45" customHeight="1">
      <c r="B62" s="80" t="s">
        <v>172</v>
      </c>
      <c r="C62" s="176">
        <v>5000</v>
      </c>
      <c r="D62" s="176">
        <v>5000</v>
      </c>
      <c r="E62" s="176">
        <v>5000</v>
      </c>
    </row>
    <row r="63" spans="2:8" s="299" customFormat="1" ht="29.45" customHeight="1">
      <c r="B63" s="83" t="s">
        <v>283</v>
      </c>
      <c r="C63" s="176">
        <v>0</v>
      </c>
      <c r="D63" s="176">
        <v>30563.599999999999</v>
      </c>
      <c r="E63" s="176">
        <v>61522</v>
      </c>
      <c r="F63" s="300"/>
      <c r="G63" s="300"/>
    </row>
    <row r="64" spans="2:8" s="301" customFormat="1" ht="33" customHeight="1">
      <c r="B64" s="84" t="s">
        <v>177</v>
      </c>
      <c r="C64" s="139">
        <f>C65+C69+C67</f>
        <v>211709.3</v>
      </c>
      <c r="D64" s="139">
        <f>D65+D69+D67</f>
        <v>0</v>
      </c>
      <c r="E64" s="139">
        <f>E65+E69+E67</f>
        <v>0</v>
      </c>
      <c r="F64" s="304"/>
      <c r="G64" s="303"/>
    </row>
    <row r="65" spans="1:7" s="305" customFormat="1" ht="17.45" customHeight="1">
      <c r="B65" s="150" t="s">
        <v>23</v>
      </c>
      <c r="C65" s="203">
        <f>C66</f>
        <v>208175.1</v>
      </c>
      <c r="D65" s="203">
        <f t="shared" ref="D65:E65" si="4">D66</f>
        <v>0</v>
      </c>
      <c r="E65" s="203">
        <f t="shared" si="4"/>
        <v>0</v>
      </c>
      <c r="F65" s="306"/>
      <c r="G65" s="306"/>
    </row>
    <row r="66" spans="1:7" s="301" customFormat="1" ht="19.149999999999999" customHeight="1">
      <c r="B66" s="97" t="s">
        <v>181</v>
      </c>
      <c r="C66" s="177">
        <f>210357.9-292.8-1890</f>
        <v>208175.1</v>
      </c>
      <c r="D66" s="177">
        <v>0</v>
      </c>
      <c r="E66" s="177">
        <v>0</v>
      </c>
      <c r="F66" s="302"/>
      <c r="G66" s="303"/>
    </row>
    <row r="67" spans="1:7" ht="18.600000000000001" customHeight="1">
      <c r="A67" s="2"/>
      <c r="B67" s="183" t="s">
        <v>261</v>
      </c>
      <c r="C67" s="251">
        <f>C68</f>
        <v>491.4</v>
      </c>
      <c r="D67" s="251">
        <f t="shared" ref="D67:E67" si="5">D68</f>
        <v>0</v>
      </c>
      <c r="E67" s="251">
        <f t="shared" si="5"/>
        <v>0</v>
      </c>
    </row>
    <row r="68" spans="1:7" ht="44.45" customHeight="1">
      <c r="A68" s="2"/>
      <c r="B68" s="168" t="s">
        <v>262</v>
      </c>
      <c r="C68" s="250">
        <v>491.4</v>
      </c>
      <c r="D68" s="178">
        <v>0</v>
      </c>
      <c r="E68" s="178">
        <v>0</v>
      </c>
    </row>
    <row r="69" spans="1:7" s="133" customFormat="1" ht="31.15" customHeight="1">
      <c r="B69" s="171" t="s">
        <v>24</v>
      </c>
      <c r="C69" s="146">
        <f>C70</f>
        <v>3042.7999999999997</v>
      </c>
      <c r="D69" s="146">
        <f t="shared" ref="D69:E69" si="6">D70</f>
        <v>0</v>
      </c>
      <c r="E69" s="146">
        <f t="shared" si="6"/>
        <v>0</v>
      </c>
      <c r="F69" s="134"/>
      <c r="G69" s="134"/>
    </row>
    <row r="70" spans="1:7" ht="16.149999999999999" customHeight="1">
      <c r="B70" s="94" t="s">
        <v>173</v>
      </c>
      <c r="C70" s="179">
        <f>C71+C72</f>
        <v>3042.7999999999997</v>
      </c>
      <c r="D70" s="179">
        <f t="shared" ref="D70:E70" si="7">D71+D72</f>
        <v>0</v>
      </c>
      <c r="E70" s="179">
        <f t="shared" si="7"/>
        <v>0</v>
      </c>
    </row>
    <row r="71" spans="1:7" ht="29.45" customHeight="1">
      <c r="B71" s="175" t="s">
        <v>182</v>
      </c>
      <c r="C71" s="180">
        <v>2567.6</v>
      </c>
      <c r="D71" s="180">
        <v>0</v>
      </c>
      <c r="E71" s="180">
        <v>0</v>
      </c>
    </row>
    <row r="72" spans="1:7" ht="27.6" customHeight="1">
      <c r="B72" s="175" t="s">
        <v>183</v>
      </c>
      <c r="C72" s="180">
        <v>475.2</v>
      </c>
      <c r="D72" s="180">
        <v>0</v>
      </c>
      <c r="E72" s="180">
        <v>0</v>
      </c>
    </row>
    <row r="73" spans="1:7" ht="31.15" customHeight="1">
      <c r="B73" s="84" t="s">
        <v>174</v>
      </c>
      <c r="C73" s="169">
        <f>C74</f>
        <v>8325.5</v>
      </c>
      <c r="D73" s="136">
        <f t="shared" ref="D73:E73" si="8">D74</f>
        <v>0</v>
      </c>
      <c r="E73" s="136">
        <f t="shared" si="8"/>
        <v>0</v>
      </c>
      <c r="F73" s="48"/>
    </row>
    <row r="74" spans="1:7" s="133" customFormat="1" ht="17.45" customHeight="1">
      <c r="B74" s="181" t="s">
        <v>31</v>
      </c>
      <c r="C74" s="185">
        <f>C75+C76</f>
        <v>8325.5</v>
      </c>
      <c r="D74" s="185">
        <f t="shared" ref="D74:E74" si="9">D75+D76</f>
        <v>0</v>
      </c>
      <c r="E74" s="185">
        <f t="shared" si="9"/>
        <v>0</v>
      </c>
      <c r="F74" s="134"/>
      <c r="G74" s="134"/>
    </row>
    <row r="75" spans="1:7" ht="71.45" customHeight="1">
      <c r="B75" s="168" t="s">
        <v>175</v>
      </c>
      <c r="C75" s="136">
        <f>1477.1+82.1</f>
        <v>1559.1999999999998</v>
      </c>
      <c r="D75" s="136">
        <v>0</v>
      </c>
      <c r="E75" s="136">
        <v>0</v>
      </c>
    </row>
    <row r="76" spans="1:7" ht="28.9" customHeight="1">
      <c r="B76" s="168" t="s">
        <v>176</v>
      </c>
      <c r="C76" s="136">
        <f>6653.4+112.9</f>
        <v>6766.2999999999993</v>
      </c>
      <c r="D76" s="136">
        <v>0</v>
      </c>
      <c r="E76" s="136">
        <v>0</v>
      </c>
    </row>
    <row r="77" spans="1:7" s="2" customFormat="1" ht="19.149999999999999" customHeight="1">
      <c r="B77" s="88" t="s">
        <v>1</v>
      </c>
      <c r="C77" s="125">
        <f>C56+C64+C73</f>
        <v>255629.19999999998</v>
      </c>
      <c r="D77" s="125">
        <f>D56+D64+D73</f>
        <v>66158</v>
      </c>
      <c r="E77" s="125">
        <f>E56+E64+E73</f>
        <v>97116.4</v>
      </c>
    </row>
    <row r="78" spans="1:7" ht="7.9" customHeight="1">
      <c r="B78" s="364"/>
      <c r="C78" s="364"/>
      <c r="D78" s="364"/>
      <c r="E78" s="364"/>
    </row>
    <row r="79" spans="1:7" ht="21" customHeight="1">
      <c r="A79" s="2"/>
      <c r="B79" s="352" t="s">
        <v>178</v>
      </c>
      <c r="C79" s="352"/>
      <c r="D79" s="352"/>
      <c r="E79" s="352"/>
    </row>
    <row r="80" spans="1:7" ht="18" customHeight="1">
      <c r="A80" s="2"/>
      <c r="B80" s="99" t="s">
        <v>87</v>
      </c>
      <c r="C80" s="63" t="s">
        <v>76</v>
      </c>
      <c r="D80" s="63" t="s">
        <v>77</v>
      </c>
      <c r="E80" s="63" t="s">
        <v>78</v>
      </c>
      <c r="F80" s="38"/>
    </row>
    <row r="81" spans="1:7" ht="18" customHeight="1">
      <c r="A81" s="2"/>
      <c r="B81" s="170" t="s">
        <v>179</v>
      </c>
      <c r="C81" s="112">
        <f>9460.1-2187.6</f>
        <v>7272.5</v>
      </c>
      <c r="D81" s="112">
        <v>8113.6</v>
      </c>
      <c r="E81" s="112">
        <v>8113.6</v>
      </c>
      <c r="F81" s="38"/>
    </row>
    <row r="82" spans="1:7" ht="30" customHeight="1">
      <c r="A82" s="2"/>
      <c r="B82" s="97" t="s">
        <v>180</v>
      </c>
      <c r="C82" s="112">
        <f>16000.6+292.8</f>
        <v>16293.4</v>
      </c>
      <c r="D82" s="112">
        <v>16000.6</v>
      </c>
      <c r="E82" s="112">
        <v>16000.6</v>
      </c>
      <c r="F82" s="38"/>
    </row>
    <row r="83" spans="1:7" ht="19.899999999999999" customHeight="1">
      <c r="A83" s="2"/>
      <c r="B83" s="97" t="s">
        <v>181</v>
      </c>
      <c r="C83" s="177">
        <v>0</v>
      </c>
      <c r="D83" s="177">
        <f>180306.8-1670-10679.6</f>
        <v>167957.19999999998</v>
      </c>
      <c r="E83" s="177">
        <f>189418.2-1847.7-10679.6</f>
        <v>176890.9</v>
      </c>
      <c r="F83" s="38"/>
    </row>
    <row r="84" spans="1:7" s="28" customFormat="1" ht="30" customHeight="1">
      <c r="B84" s="280" t="s">
        <v>342</v>
      </c>
      <c r="C84" s="137">
        <v>0</v>
      </c>
      <c r="D84" s="309">
        <v>491.4</v>
      </c>
      <c r="E84" s="309">
        <v>491.4</v>
      </c>
    </row>
    <row r="85" spans="1:7" ht="31.15" customHeight="1">
      <c r="B85" s="174" t="s">
        <v>186</v>
      </c>
      <c r="C85" s="216">
        <v>0</v>
      </c>
      <c r="D85" s="216">
        <v>2567.6</v>
      </c>
      <c r="E85" s="216">
        <v>2567.6</v>
      </c>
    </row>
    <row r="86" spans="1:7" ht="30" customHeight="1">
      <c r="B86" s="174" t="s">
        <v>184</v>
      </c>
      <c r="C86" s="216">
        <v>0</v>
      </c>
      <c r="D86" s="216">
        <v>475.2</v>
      </c>
      <c r="E86" s="216">
        <v>475.2</v>
      </c>
    </row>
    <row r="87" spans="1:7" ht="72" customHeight="1">
      <c r="A87" s="2"/>
      <c r="B87" s="168" t="s">
        <v>175</v>
      </c>
      <c r="C87" s="136">
        <v>0</v>
      </c>
      <c r="D87" s="136">
        <f>1477.1+82.1</f>
        <v>1559.1999999999998</v>
      </c>
      <c r="E87" s="136">
        <f>1477.1+82.1</f>
        <v>1559.1999999999998</v>
      </c>
      <c r="F87" s="38"/>
    </row>
    <row r="88" spans="1:7" ht="30" customHeight="1">
      <c r="A88" s="2"/>
      <c r="B88" s="168" t="s">
        <v>176</v>
      </c>
      <c r="C88" s="136">
        <v>0</v>
      </c>
      <c r="D88" s="136">
        <f>6653.4+112.9</f>
        <v>6766.2999999999993</v>
      </c>
      <c r="E88" s="136">
        <f>6653.4+112.9</f>
        <v>6766.2999999999993</v>
      </c>
      <c r="F88" s="38"/>
    </row>
    <row r="89" spans="1:7" s="3" customFormat="1" ht="16.899999999999999" customHeight="1">
      <c r="A89" s="26"/>
      <c r="B89" s="106" t="s">
        <v>1</v>
      </c>
      <c r="C89" s="108">
        <f>SUM(C81:C88)</f>
        <v>23565.9</v>
      </c>
      <c r="D89" s="108">
        <f t="shared" ref="D89:E89" si="10">SUM(D81:D88)</f>
        <v>203931.1</v>
      </c>
      <c r="E89" s="108">
        <f t="shared" si="10"/>
        <v>212864.80000000002</v>
      </c>
      <c r="F89" s="39"/>
      <c r="G89" s="39"/>
    </row>
    <row r="90" spans="1:7" ht="12.6" customHeight="1">
      <c r="B90" s="78"/>
      <c r="C90" s="78"/>
      <c r="D90" s="78"/>
      <c r="E90" s="78"/>
    </row>
    <row r="91" spans="1:7" ht="22.15" customHeight="1">
      <c r="A91" s="2"/>
      <c r="B91" s="348" t="s">
        <v>3</v>
      </c>
      <c r="C91" s="348"/>
      <c r="D91" s="348"/>
      <c r="E91" s="348"/>
      <c r="F91" s="49"/>
    </row>
    <row r="92" spans="1:7" ht="18.75" customHeight="1">
      <c r="A92" s="2"/>
      <c r="B92" s="350" t="s">
        <v>89</v>
      </c>
      <c r="C92" s="350"/>
      <c r="D92" s="350"/>
      <c r="E92" s="350"/>
    </row>
    <row r="93" spans="1:7" ht="14.45" customHeight="1">
      <c r="A93" s="2"/>
      <c r="B93" s="12"/>
      <c r="C93" s="12"/>
      <c r="D93" s="12"/>
      <c r="E93" s="58" t="s">
        <v>13</v>
      </c>
    </row>
    <row r="94" spans="1:7" ht="18.600000000000001" customHeight="1">
      <c r="A94" s="2"/>
      <c r="B94" s="99" t="s">
        <v>2</v>
      </c>
      <c r="C94" s="63" t="s">
        <v>76</v>
      </c>
      <c r="D94" s="63" t="s">
        <v>77</v>
      </c>
      <c r="E94" s="63" t="s">
        <v>78</v>
      </c>
    </row>
    <row r="95" spans="1:7" ht="30.6" customHeight="1">
      <c r="A95" s="2"/>
      <c r="B95" s="79" t="s">
        <v>30</v>
      </c>
      <c r="C95" s="173">
        <f>C96+C105+C107</f>
        <v>2348.1</v>
      </c>
      <c r="D95" s="173">
        <f t="shared" ref="D95:E95" si="11">D96+D105+D107</f>
        <v>0</v>
      </c>
      <c r="E95" s="173">
        <f t="shared" si="11"/>
        <v>0</v>
      </c>
    </row>
    <row r="96" spans="1:7" s="133" customFormat="1" ht="17.45" customHeight="1">
      <c r="B96" s="181" t="s">
        <v>31</v>
      </c>
      <c r="C96" s="185">
        <f>C97+C98+C99+C100+C101+C102+C103+C104</f>
        <v>2238.1</v>
      </c>
      <c r="D96" s="185">
        <f t="shared" ref="D96:E96" si="12">D97+D98+D99+D100+D101+D102+D103+D104</f>
        <v>0</v>
      </c>
      <c r="E96" s="185">
        <f t="shared" si="12"/>
        <v>0</v>
      </c>
      <c r="F96" s="134"/>
      <c r="G96" s="134"/>
    </row>
    <row r="97" spans="1:7" s="27" customFormat="1" ht="30" customHeight="1">
      <c r="B97" s="94" t="s">
        <v>195</v>
      </c>
      <c r="C97" s="136">
        <v>100</v>
      </c>
      <c r="D97" s="136">
        <v>0</v>
      </c>
      <c r="E97" s="136">
        <v>0</v>
      </c>
    </row>
    <row r="98" spans="1:7" s="27" customFormat="1" ht="28.9" customHeight="1">
      <c r="B98" s="94" t="s">
        <v>193</v>
      </c>
      <c r="C98" s="136">
        <v>316.8</v>
      </c>
      <c r="D98" s="136">
        <v>0</v>
      </c>
      <c r="E98" s="136">
        <v>0</v>
      </c>
    </row>
    <row r="99" spans="1:7" s="27" customFormat="1" ht="28.9" customHeight="1">
      <c r="B99" s="94" t="s">
        <v>192</v>
      </c>
      <c r="C99" s="230">
        <v>79.2</v>
      </c>
      <c r="D99" s="230">
        <v>0</v>
      </c>
      <c r="E99" s="230">
        <v>0</v>
      </c>
    </row>
    <row r="100" spans="1:7" s="27" customFormat="1" ht="18" customHeight="1">
      <c r="B100" s="168" t="s">
        <v>189</v>
      </c>
      <c r="C100" s="230">
        <v>91.1</v>
      </c>
      <c r="D100" s="230">
        <v>0</v>
      </c>
      <c r="E100" s="230">
        <v>0</v>
      </c>
    </row>
    <row r="101" spans="1:7" ht="29.45" customHeight="1">
      <c r="A101" s="2"/>
      <c r="B101" s="168" t="s">
        <v>190</v>
      </c>
      <c r="C101" s="207">
        <v>39</v>
      </c>
      <c r="D101" s="207">
        <v>0</v>
      </c>
      <c r="E101" s="207">
        <v>0</v>
      </c>
    </row>
    <row r="102" spans="1:7" s="31" customFormat="1" ht="43.15" customHeight="1">
      <c r="A102" s="28"/>
      <c r="B102" s="168" t="s">
        <v>194</v>
      </c>
      <c r="C102" s="82">
        <v>356</v>
      </c>
      <c r="D102" s="82">
        <v>0</v>
      </c>
      <c r="E102" s="82">
        <v>0</v>
      </c>
      <c r="F102" s="42"/>
      <c r="G102" s="42"/>
    </row>
    <row r="103" spans="1:7" s="133" customFormat="1" ht="57.6" customHeight="1">
      <c r="B103" s="168" t="s">
        <v>191</v>
      </c>
      <c r="C103" s="82">
        <v>89</v>
      </c>
      <c r="D103" s="82">
        <v>0</v>
      </c>
      <c r="E103" s="82">
        <v>0</v>
      </c>
      <c r="F103" s="134"/>
      <c r="G103" s="134"/>
    </row>
    <row r="104" spans="1:7" s="31" customFormat="1" ht="28.15" customHeight="1">
      <c r="A104" s="28"/>
      <c r="B104" s="168" t="s">
        <v>204</v>
      </c>
      <c r="C104" s="82">
        <v>1167</v>
      </c>
      <c r="D104" s="82">
        <v>0</v>
      </c>
      <c r="E104" s="235">
        <v>0</v>
      </c>
      <c r="F104" s="42"/>
      <c r="G104" s="42"/>
    </row>
    <row r="105" spans="1:7" s="133" customFormat="1" ht="30.6" customHeight="1">
      <c r="B105" s="183" t="s">
        <v>196</v>
      </c>
      <c r="C105" s="256">
        <f>C106</f>
        <v>60</v>
      </c>
      <c r="D105" s="256">
        <f t="shared" ref="D105:E105" si="13">D106</f>
        <v>0</v>
      </c>
      <c r="E105" s="256">
        <f t="shared" si="13"/>
        <v>0</v>
      </c>
      <c r="F105" s="134"/>
      <c r="G105" s="134"/>
    </row>
    <row r="106" spans="1:7" ht="63" customHeight="1">
      <c r="A106" s="2"/>
      <c r="B106" s="97" t="s">
        <v>197</v>
      </c>
      <c r="C106" s="82">
        <v>60</v>
      </c>
      <c r="D106" s="82">
        <v>0</v>
      </c>
      <c r="E106" s="82">
        <v>0</v>
      </c>
    </row>
    <row r="107" spans="1:7" s="133" customFormat="1" ht="18" customHeight="1">
      <c r="B107" s="182" t="s">
        <v>47</v>
      </c>
      <c r="C107" s="256">
        <f>C108</f>
        <v>50</v>
      </c>
      <c r="D107" s="256">
        <f t="shared" ref="D107:E107" si="14">D108</f>
        <v>0</v>
      </c>
      <c r="E107" s="256">
        <f t="shared" si="14"/>
        <v>0</v>
      </c>
      <c r="F107" s="134"/>
      <c r="G107" s="134"/>
    </row>
    <row r="108" spans="1:7" ht="30" customHeight="1">
      <c r="A108" s="2"/>
      <c r="B108" s="97" t="s">
        <v>198</v>
      </c>
      <c r="C108" s="82">
        <v>50</v>
      </c>
      <c r="D108" s="82">
        <v>0</v>
      </c>
      <c r="E108" s="82">
        <v>0</v>
      </c>
    </row>
    <row r="109" spans="1:7" ht="30" customHeight="1">
      <c r="A109" s="2"/>
      <c r="B109" s="79" t="s">
        <v>177</v>
      </c>
      <c r="C109" s="98">
        <f>C110</f>
        <v>6300.7</v>
      </c>
      <c r="D109" s="98">
        <f t="shared" ref="D109:E109" si="15">D110</f>
        <v>0</v>
      </c>
      <c r="E109" s="98">
        <f t="shared" si="15"/>
        <v>0</v>
      </c>
    </row>
    <row r="110" spans="1:7" s="133" customFormat="1" ht="31.5" customHeight="1">
      <c r="B110" s="154" t="s">
        <v>23</v>
      </c>
      <c r="C110" s="185">
        <f>C111+C112</f>
        <v>6300.7</v>
      </c>
      <c r="D110" s="185">
        <f t="shared" ref="D110:E110" si="16">D111+D112</f>
        <v>0</v>
      </c>
      <c r="E110" s="185">
        <f t="shared" si="16"/>
        <v>0</v>
      </c>
      <c r="F110" s="134"/>
      <c r="G110" s="134"/>
    </row>
    <row r="111" spans="1:7" ht="56.45" customHeight="1">
      <c r="A111" s="2"/>
      <c r="B111" s="184" t="s">
        <v>200</v>
      </c>
      <c r="C111" s="216">
        <v>5044.2</v>
      </c>
      <c r="D111" s="136">
        <v>0</v>
      </c>
      <c r="E111" s="177">
        <v>0</v>
      </c>
    </row>
    <row r="112" spans="1:7" ht="63" customHeight="1">
      <c r="A112" s="2"/>
      <c r="B112" s="184" t="s">
        <v>199</v>
      </c>
      <c r="C112" s="216">
        <f>552.4+704.1</f>
        <v>1256.5</v>
      </c>
      <c r="D112" s="136">
        <v>0</v>
      </c>
      <c r="E112" s="177">
        <v>0</v>
      </c>
    </row>
    <row r="113" spans="1:7" ht="42.75" customHeight="1">
      <c r="A113" s="2"/>
      <c r="B113" s="87" t="s">
        <v>32</v>
      </c>
      <c r="C113" s="137">
        <f>C114+C117</f>
        <v>26294.9</v>
      </c>
      <c r="D113" s="137">
        <f t="shared" ref="D113:E113" si="17">D114+D117</f>
        <v>26286.100000000002</v>
      </c>
      <c r="E113" s="137">
        <f t="shared" si="17"/>
        <v>0</v>
      </c>
      <c r="F113" s="48"/>
    </row>
    <row r="114" spans="1:7" s="133" customFormat="1" ht="30" customHeight="1">
      <c r="B114" s="186" t="s">
        <v>45</v>
      </c>
      <c r="C114" s="189">
        <f>C115+C116</f>
        <v>25716.2</v>
      </c>
      <c r="D114" s="189">
        <f t="shared" ref="D114:E114" si="18">D115+D116</f>
        <v>25716.2</v>
      </c>
      <c r="E114" s="189">
        <f t="shared" si="18"/>
        <v>0</v>
      </c>
      <c r="F114" s="134"/>
      <c r="G114" s="134"/>
    </row>
    <row r="115" spans="1:7" s="133" customFormat="1" ht="29.45" customHeight="1">
      <c r="B115" s="97" t="s">
        <v>201</v>
      </c>
      <c r="C115" s="231">
        <v>55.5</v>
      </c>
      <c r="D115" s="82">
        <f>55.5</f>
        <v>55.5</v>
      </c>
      <c r="E115" s="217">
        <v>0</v>
      </c>
      <c r="F115" s="134"/>
      <c r="G115" s="134"/>
    </row>
    <row r="116" spans="1:7" ht="32.25" customHeight="1">
      <c r="A116" s="2"/>
      <c r="B116" s="132" t="s">
        <v>202</v>
      </c>
      <c r="C116" s="231">
        <v>25660.7</v>
      </c>
      <c r="D116" s="82">
        <v>25660.7</v>
      </c>
      <c r="E116" s="112">
        <v>0</v>
      </c>
    </row>
    <row r="117" spans="1:7" s="133" customFormat="1" ht="15.6" customHeight="1">
      <c r="B117" s="188" t="s">
        <v>46</v>
      </c>
      <c r="C117" s="191">
        <f>C118</f>
        <v>578.70000000000005</v>
      </c>
      <c r="D117" s="191">
        <f t="shared" ref="D117:E117" si="19">D118</f>
        <v>569.9</v>
      </c>
      <c r="E117" s="191">
        <f t="shared" si="19"/>
        <v>0</v>
      </c>
      <c r="F117" s="134"/>
      <c r="G117" s="134"/>
    </row>
    <row r="118" spans="1:7" ht="45.75" customHeight="1">
      <c r="A118" s="2"/>
      <c r="B118" s="97" t="s">
        <v>203</v>
      </c>
      <c r="C118" s="81">
        <v>578.70000000000005</v>
      </c>
      <c r="D118" s="82">
        <f>569.9</f>
        <v>569.9</v>
      </c>
      <c r="E118" s="112">
        <v>0</v>
      </c>
    </row>
    <row r="119" spans="1:7" s="11" customFormat="1" ht="18" customHeight="1">
      <c r="B119" s="88" t="s">
        <v>1</v>
      </c>
      <c r="C119" s="192">
        <f>C95+C109+C113</f>
        <v>34943.699999999997</v>
      </c>
      <c r="D119" s="192">
        <f t="shared" ref="D119:E119" si="20">D95+D109+D113</f>
        <v>26286.100000000002</v>
      </c>
      <c r="E119" s="192">
        <f t="shared" si="20"/>
        <v>0</v>
      </c>
      <c r="F119" s="44"/>
      <c r="G119" s="44"/>
    </row>
    <row r="120" spans="1:7" s="31" customFormat="1" ht="10.15" customHeight="1">
      <c r="A120" s="28"/>
      <c r="B120" s="29"/>
      <c r="C120" s="30"/>
      <c r="D120" s="30"/>
      <c r="E120" s="60"/>
      <c r="F120" s="42"/>
      <c r="G120" s="42"/>
    </row>
    <row r="121" spans="1:7" s="31" customFormat="1" ht="17.45" customHeight="1">
      <c r="A121" s="28"/>
      <c r="B121" s="352" t="s">
        <v>178</v>
      </c>
      <c r="C121" s="352"/>
      <c r="D121" s="352"/>
      <c r="E121" s="352"/>
      <c r="F121" s="42"/>
      <c r="G121" s="42"/>
    </row>
    <row r="122" spans="1:7" s="31" customFormat="1" ht="17.45" customHeight="1">
      <c r="A122" s="28"/>
      <c r="B122" s="99" t="s">
        <v>87</v>
      </c>
      <c r="C122" s="63" t="s">
        <v>76</v>
      </c>
      <c r="D122" s="63" t="s">
        <v>77</v>
      </c>
      <c r="E122" s="63" t="s">
        <v>78</v>
      </c>
      <c r="F122" s="42"/>
      <c r="G122" s="42"/>
    </row>
    <row r="123" spans="1:7" s="31" customFormat="1" ht="27.6" customHeight="1">
      <c r="A123" s="28"/>
      <c r="B123" s="94" t="s">
        <v>193</v>
      </c>
      <c r="C123" s="136">
        <v>0</v>
      </c>
      <c r="D123" s="136">
        <v>380.2</v>
      </c>
      <c r="E123" s="136">
        <v>315.10000000000002</v>
      </c>
      <c r="F123" s="42"/>
      <c r="G123" s="42"/>
    </row>
    <row r="124" spans="1:7" s="31" customFormat="1" ht="30" customHeight="1">
      <c r="A124" s="28"/>
      <c r="B124" s="94" t="s">
        <v>192</v>
      </c>
      <c r="C124" s="230">
        <v>0</v>
      </c>
      <c r="D124" s="230">
        <v>95</v>
      </c>
      <c r="E124" s="230">
        <v>78.8</v>
      </c>
      <c r="F124" s="42"/>
      <c r="G124" s="42"/>
    </row>
    <row r="125" spans="1:7" s="31" customFormat="1" ht="18.600000000000001" customHeight="1">
      <c r="A125" s="28"/>
      <c r="B125" s="168" t="s">
        <v>189</v>
      </c>
      <c r="C125" s="230">
        <v>0</v>
      </c>
      <c r="D125" s="230">
        <v>133.69999999999999</v>
      </c>
      <c r="E125" s="230">
        <v>133.1</v>
      </c>
      <c r="F125" s="42"/>
      <c r="G125" s="42"/>
    </row>
    <row r="126" spans="1:7" s="31" customFormat="1" ht="29.45" customHeight="1">
      <c r="A126" s="28"/>
      <c r="B126" s="168" t="s">
        <v>190</v>
      </c>
      <c r="C126" s="207">
        <v>0</v>
      </c>
      <c r="D126" s="207">
        <v>57.3</v>
      </c>
      <c r="E126" s="207">
        <v>57</v>
      </c>
      <c r="F126" s="42"/>
      <c r="G126" s="42"/>
    </row>
    <row r="127" spans="1:7" s="31" customFormat="1" ht="45" customHeight="1">
      <c r="A127" s="28"/>
      <c r="B127" s="168" t="s">
        <v>194</v>
      </c>
      <c r="C127" s="82">
        <v>0</v>
      </c>
      <c r="D127" s="82">
        <v>180</v>
      </c>
      <c r="E127" s="82">
        <v>144</v>
      </c>
      <c r="F127" s="42"/>
      <c r="G127" s="42"/>
    </row>
    <row r="128" spans="1:7" s="31" customFormat="1" ht="57.75" customHeight="1">
      <c r="A128" s="28"/>
      <c r="B128" s="168" t="s">
        <v>191</v>
      </c>
      <c r="C128" s="82">
        <v>0</v>
      </c>
      <c r="D128" s="82">
        <v>45</v>
      </c>
      <c r="E128" s="82">
        <v>36</v>
      </c>
      <c r="F128" s="42"/>
      <c r="G128" s="42"/>
    </row>
    <row r="129" spans="1:7" s="31" customFormat="1" ht="16.149999999999999" customHeight="1">
      <c r="A129" s="28"/>
      <c r="B129" s="168" t="s">
        <v>284</v>
      </c>
      <c r="C129" s="82">
        <v>0</v>
      </c>
      <c r="D129" s="82">
        <v>100</v>
      </c>
      <c r="E129" s="82">
        <v>100</v>
      </c>
      <c r="F129" s="42"/>
      <c r="G129" s="42"/>
    </row>
    <row r="130" spans="1:7" s="31" customFormat="1" ht="16.149999999999999" customHeight="1">
      <c r="A130" s="28"/>
      <c r="B130" s="168" t="s">
        <v>205</v>
      </c>
      <c r="C130" s="82">
        <v>0</v>
      </c>
      <c r="D130" s="82">
        <v>1167</v>
      </c>
      <c r="E130" s="235">
        <v>1167</v>
      </c>
      <c r="F130" s="42"/>
      <c r="G130" s="42"/>
    </row>
    <row r="131" spans="1:7" s="31" customFormat="1" ht="27.6" customHeight="1">
      <c r="A131" s="28"/>
      <c r="B131" s="168" t="s">
        <v>285</v>
      </c>
      <c r="C131" s="81">
        <v>0</v>
      </c>
      <c r="D131" s="82">
        <v>60</v>
      </c>
      <c r="E131" s="235">
        <v>60</v>
      </c>
      <c r="F131" s="42"/>
      <c r="G131" s="42"/>
    </row>
    <row r="132" spans="1:7" s="31" customFormat="1" ht="16.149999999999999" customHeight="1">
      <c r="A132" s="28"/>
      <c r="B132" s="168" t="s">
        <v>286</v>
      </c>
      <c r="C132" s="81">
        <v>0</v>
      </c>
      <c r="D132" s="82">
        <v>50</v>
      </c>
      <c r="E132" s="235">
        <v>50</v>
      </c>
      <c r="F132" s="42"/>
      <c r="G132" s="42"/>
    </row>
    <row r="133" spans="1:7" s="31" customFormat="1" ht="28.9" customHeight="1">
      <c r="A133" s="28"/>
      <c r="B133" s="168" t="s">
        <v>287</v>
      </c>
      <c r="C133" s="81">
        <v>0</v>
      </c>
      <c r="D133" s="82">
        <v>0</v>
      </c>
      <c r="E133" s="235">
        <v>55.5</v>
      </c>
      <c r="F133" s="42"/>
      <c r="G133" s="42"/>
    </row>
    <row r="134" spans="1:7" s="31" customFormat="1" ht="15.6" customHeight="1">
      <c r="A134" s="28"/>
      <c r="B134" s="168" t="s">
        <v>288</v>
      </c>
      <c r="C134" s="81">
        <v>0</v>
      </c>
      <c r="D134" s="82">
        <v>0</v>
      </c>
      <c r="E134" s="235">
        <v>569.9</v>
      </c>
      <c r="F134" s="42"/>
      <c r="G134" s="42"/>
    </row>
    <row r="135" spans="1:7" s="31" customFormat="1" ht="62.25" customHeight="1">
      <c r="A135" s="28"/>
      <c r="B135" s="184" t="s">
        <v>200</v>
      </c>
      <c r="C135" s="216">
        <v>0</v>
      </c>
      <c r="D135" s="136">
        <v>4954</v>
      </c>
      <c r="E135" s="177">
        <v>4953</v>
      </c>
      <c r="F135" s="42"/>
      <c r="G135" s="42"/>
    </row>
    <row r="136" spans="1:7" s="31" customFormat="1" ht="59.25" customHeight="1">
      <c r="A136" s="28"/>
      <c r="B136" s="184" t="s">
        <v>199</v>
      </c>
      <c r="C136" s="216">
        <v>0</v>
      </c>
      <c r="D136" s="136">
        <f>484.5+704.1</f>
        <v>1188.5999999999999</v>
      </c>
      <c r="E136" s="177">
        <f>479.5+704.1</f>
        <v>1183.5999999999999</v>
      </c>
      <c r="F136" s="42"/>
      <c r="G136" s="42"/>
    </row>
    <row r="137" spans="1:7" s="31" customFormat="1" ht="29.45" customHeight="1">
      <c r="A137" s="28"/>
      <c r="B137" s="132" t="s">
        <v>202</v>
      </c>
      <c r="C137" s="216">
        <v>0</v>
      </c>
      <c r="D137" s="216">
        <v>0</v>
      </c>
      <c r="E137" s="112">
        <v>25660.7</v>
      </c>
      <c r="F137" s="42"/>
      <c r="G137" s="42"/>
    </row>
    <row r="138" spans="1:7" s="31" customFormat="1" ht="17.45" customHeight="1">
      <c r="A138" s="28"/>
      <c r="B138" s="106" t="s">
        <v>1</v>
      </c>
      <c r="C138" s="108">
        <f>SUM(C123:C137)</f>
        <v>0</v>
      </c>
      <c r="D138" s="108">
        <f>SUM(D123:D137)</f>
        <v>8410.7999999999993</v>
      </c>
      <c r="E138" s="108">
        <f>SUM(E123:E137)</f>
        <v>34563.699999999997</v>
      </c>
      <c r="F138" s="42"/>
      <c r="G138" s="42"/>
    </row>
    <row r="139" spans="1:7" s="31" customFormat="1" ht="14.45" customHeight="1">
      <c r="A139" s="28"/>
      <c r="B139" s="29"/>
      <c r="C139" s="30"/>
      <c r="D139" s="30"/>
      <c r="E139" s="60"/>
      <c r="F139" s="42"/>
      <c r="G139" s="42"/>
    </row>
    <row r="140" spans="1:7" ht="21" customHeight="1">
      <c r="A140" s="2"/>
      <c r="B140" s="348" t="s">
        <v>4</v>
      </c>
      <c r="C140" s="348"/>
      <c r="D140" s="348"/>
      <c r="E140" s="348"/>
      <c r="F140" s="49"/>
    </row>
    <row r="141" spans="1:7" ht="55.9" customHeight="1">
      <c r="B141" s="355" t="s">
        <v>269</v>
      </c>
      <c r="C141" s="355"/>
      <c r="D141" s="355"/>
      <c r="E141" s="355"/>
    </row>
    <row r="142" spans="1:7" s="31" customFormat="1" ht="46.9" customHeight="1">
      <c r="A142" s="28"/>
      <c r="B142" s="370" t="s">
        <v>278</v>
      </c>
      <c r="C142" s="370"/>
      <c r="D142" s="370"/>
      <c r="E142" s="370"/>
      <c r="F142" s="53"/>
      <c r="G142" s="42"/>
    </row>
    <row r="143" spans="1:7" ht="16.899999999999999" customHeight="1">
      <c r="A143" s="2"/>
      <c r="B143" s="350" t="s">
        <v>89</v>
      </c>
      <c r="C143" s="350"/>
      <c r="D143" s="350"/>
      <c r="E143" s="350"/>
      <c r="F143" s="43"/>
    </row>
    <row r="144" spans="1:7" ht="13.5" customHeight="1">
      <c r="A144" s="2"/>
      <c r="B144" s="12"/>
      <c r="C144" s="12"/>
      <c r="D144" s="12"/>
      <c r="E144" s="58" t="s">
        <v>13</v>
      </c>
      <c r="F144" s="43"/>
    </row>
    <row r="145" spans="1:7">
      <c r="A145" s="2"/>
      <c r="B145" s="99" t="s">
        <v>2</v>
      </c>
      <c r="C145" s="63" t="s">
        <v>76</v>
      </c>
      <c r="D145" s="63" t="s">
        <v>77</v>
      </c>
      <c r="E145" s="63" t="s">
        <v>78</v>
      </c>
      <c r="F145" s="43"/>
    </row>
    <row r="146" spans="1:7" ht="41.45" customHeight="1">
      <c r="A146" s="2"/>
      <c r="B146" s="325" t="s">
        <v>48</v>
      </c>
      <c r="C146" s="173">
        <f>C147+C149+C151</f>
        <v>38970.5</v>
      </c>
      <c r="D146" s="173">
        <f t="shared" ref="D146:E146" si="21">D147+D149+D151</f>
        <v>43325.5</v>
      </c>
      <c r="E146" s="173">
        <f t="shared" si="21"/>
        <v>26349.5</v>
      </c>
      <c r="F146" s="50"/>
    </row>
    <row r="147" spans="1:7" s="133" customFormat="1" ht="17.45" customHeight="1">
      <c r="B147" s="127" t="s">
        <v>49</v>
      </c>
      <c r="C147" s="187">
        <f>C148</f>
        <v>233.5</v>
      </c>
      <c r="D147" s="187">
        <f t="shared" ref="D147:E147" si="22">D148</f>
        <v>233.5</v>
      </c>
      <c r="E147" s="187">
        <f t="shared" si="22"/>
        <v>233.5</v>
      </c>
      <c r="F147" s="147"/>
      <c r="G147" s="134"/>
    </row>
    <row r="148" spans="1:7" ht="31.9" customHeight="1">
      <c r="A148" s="2"/>
      <c r="B148" s="97" t="s">
        <v>207</v>
      </c>
      <c r="C148" s="221">
        <v>233.5</v>
      </c>
      <c r="D148" s="92">
        <v>233.5</v>
      </c>
      <c r="E148" s="179">
        <v>233.5</v>
      </c>
      <c r="F148" s="43"/>
    </row>
    <row r="149" spans="1:7" s="133" customFormat="1" ht="16.899999999999999" hidden="1" customHeight="1">
      <c r="B149" s="127" t="s">
        <v>50</v>
      </c>
      <c r="C149" s="190">
        <f>C150</f>
        <v>0</v>
      </c>
      <c r="D149" s="190">
        <f t="shared" ref="D149" si="23">D150</f>
        <v>0</v>
      </c>
      <c r="E149" s="190">
        <f t="shared" ref="E149" si="24">E150</f>
        <v>0</v>
      </c>
      <c r="F149" s="147"/>
      <c r="G149" s="134"/>
    </row>
    <row r="150" spans="1:7" ht="17.45" hidden="1" customHeight="1">
      <c r="A150" s="2"/>
      <c r="B150" s="97" t="s">
        <v>208</v>
      </c>
      <c r="C150" s="81">
        <f>200-200</f>
        <v>0</v>
      </c>
      <c r="D150" s="81">
        <f t="shared" ref="D150:E150" si="25">200-200</f>
        <v>0</v>
      </c>
      <c r="E150" s="81">
        <f t="shared" si="25"/>
        <v>0</v>
      </c>
      <c r="F150" s="43"/>
    </row>
    <row r="151" spans="1:7" s="133" customFormat="1" ht="17.45" customHeight="1">
      <c r="B151" s="127" t="s">
        <v>51</v>
      </c>
      <c r="C151" s="193">
        <f>C152+C153</f>
        <v>38737</v>
      </c>
      <c r="D151" s="193">
        <f t="shared" ref="D151:E151" si="26">D152+D153</f>
        <v>43092</v>
      </c>
      <c r="E151" s="193">
        <f t="shared" si="26"/>
        <v>26116</v>
      </c>
      <c r="F151" s="147"/>
      <c r="G151" s="134"/>
    </row>
    <row r="152" spans="1:7" ht="16.149999999999999" customHeight="1">
      <c r="A152" s="2"/>
      <c r="B152" s="97" t="s">
        <v>109</v>
      </c>
      <c r="C152" s="179">
        <v>40</v>
      </c>
      <c r="D152" s="136">
        <v>40</v>
      </c>
      <c r="E152" s="136">
        <v>40</v>
      </c>
      <c r="F152" s="43"/>
    </row>
    <row r="153" spans="1:7" s="31" customFormat="1" ht="16.149999999999999" customHeight="1">
      <c r="A153" s="28"/>
      <c r="B153" s="135" t="s">
        <v>206</v>
      </c>
      <c r="C153" s="222">
        <v>38697</v>
      </c>
      <c r="D153" s="223">
        <v>43052</v>
      </c>
      <c r="E153" s="177">
        <v>26076</v>
      </c>
      <c r="F153" s="53"/>
      <c r="G153" s="42"/>
    </row>
    <row r="154" spans="1:7" ht="18.600000000000001" customHeight="1">
      <c r="A154" s="2"/>
      <c r="B154" s="75" t="s">
        <v>209</v>
      </c>
      <c r="C154" s="196">
        <f>C155</f>
        <v>1826</v>
      </c>
      <c r="D154" s="276">
        <f t="shared" ref="D154:E154" si="27">D155</f>
        <v>1826</v>
      </c>
      <c r="E154" s="276">
        <f t="shared" si="27"/>
        <v>0</v>
      </c>
      <c r="F154" s="50"/>
    </row>
    <row r="155" spans="1:7" ht="17.45" customHeight="1">
      <c r="A155" s="2"/>
      <c r="B155" s="97" t="s">
        <v>90</v>
      </c>
      <c r="C155" s="195">
        <f>C156+C157</f>
        <v>1826</v>
      </c>
      <c r="D155" s="277">
        <f t="shared" ref="D155:E155" si="28">D156+D157</f>
        <v>1826</v>
      </c>
      <c r="E155" s="277">
        <f t="shared" si="28"/>
        <v>0</v>
      </c>
      <c r="F155" s="43"/>
    </row>
    <row r="156" spans="1:7" ht="28.9" customHeight="1">
      <c r="A156" s="2"/>
      <c r="B156" s="194" t="s">
        <v>210</v>
      </c>
      <c r="C156" s="215">
        <v>426</v>
      </c>
      <c r="D156" s="215">
        <f>426</f>
        <v>426</v>
      </c>
      <c r="E156" s="176">
        <v>0</v>
      </c>
      <c r="F156" s="43"/>
    </row>
    <row r="157" spans="1:7" ht="16.149999999999999" customHeight="1">
      <c r="A157" s="2"/>
      <c r="B157" s="194" t="s">
        <v>211</v>
      </c>
      <c r="C157" s="255">
        <v>1400</v>
      </c>
      <c r="D157" s="255">
        <f>1400</f>
        <v>1400</v>
      </c>
      <c r="E157" s="255">
        <v>0</v>
      </c>
      <c r="F157" s="43"/>
    </row>
    <row r="158" spans="1:7" ht="16.899999999999999" customHeight="1">
      <c r="A158" s="2"/>
      <c r="B158" s="84" t="s">
        <v>54</v>
      </c>
      <c r="C158" s="139">
        <f>C159+C163</f>
        <v>39760</v>
      </c>
      <c r="D158" s="139">
        <f t="shared" ref="D158:E158" si="29">D159+D163</f>
        <v>35151.199999999997</v>
      </c>
      <c r="E158" s="139">
        <f t="shared" si="29"/>
        <v>34420.899999999994</v>
      </c>
      <c r="F158" s="51"/>
    </row>
    <row r="159" spans="1:7" s="133" customFormat="1">
      <c r="B159" s="198" t="s">
        <v>52</v>
      </c>
      <c r="C159" s="200">
        <f>C161+C162+C160</f>
        <v>29160</v>
      </c>
      <c r="D159" s="200">
        <f t="shared" ref="D159:E159" si="30">D161+D162+D160</f>
        <v>24551.199999999997</v>
      </c>
      <c r="E159" s="200">
        <f t="shared" si="30"/>
        <v>23820.899999999998</v>
      </c>
      <c r="F159" s="147"/>
      <c r="G159" s="134"/>
    </row>
    <row r="160" spans="1:7" s="133" customFormat="1" ht="16.149999999999999" customHeight="1">
      <c r="B160" s="94" t="s">
        <v>75</v>
      </c>
      <c r="C160" s="243">
        <v>875.1</v>
      </c>
      <c r="D160" s="243">
        <v>875.1</v>
      </c>
      <c r="E160" s="243">
        <v>875.1</v>
      </c>
      <c r="F160" s="147"/>
      <c r="G160" s="134"/>
    </row>
    <row r="161" spans="1:7" s="13" customFormat="1" ht="30" customHeight="1">
      <c r="B161" s="122" t="s">
        <v>213</v>
      </c>
      <c r="C161" s="215">
        <v>26870.7</v>
      </c>
      <c r="D161" s="215">
        <v>22492.3</v>
      </c>
      <c r="E161" s="176">
        <v>21798.5</v>
      </c>
      <c r="F161" s="52"/>
      <c r="G161" s="40"/>
    </row>
    <row r="162" spans="1:7" s="13" customFormat="1" ht="45" customHeight="1">
      <c r="B162" s="122" t="s">
        <v>212</v>
      </c>
      <c r="C162" s="215">
        <v>1414.2</v>
      </c>
      <c r="D162" s="215">
        <v>1183.8</v>
      </c>
      <c r="E162" s="176">
        <v>1147.3</v>
      </c>
      <c r="F162" s="52"/>
      <c r="G162" s="40"/>
    </row>
    <row r="163" spans="1:7" s="133" customFormat="1" ht="16.899999999999999" customHeight="1">
      <c r="B163" s="199" t="s">
        <v>53</v>
      </c>
      <c r="C163" s="200">
        <f>C164</f>
        <v>10600</v>
      </c>
      <c r="D163" s="200">
        <f t="shared" ref="D163:E163" si="31">D164</f>
        <v>10600</v>
      </c>
      <c r="E163" s="200">
        <f t="shared" si="31"/>
        <v>10600</v>
      </c>
      <c r="F163" s="147"/>
      <c r="G163" s="134"/>
    </row>
    <row r="164" spans="1:7" ht="16.899999999999999" customHeight="1">
      <c r="A164" s="2"/>
      <c r="B164" s="94" t="s">
        <v>173</v>
      </c>
      <c r="C164" s="82">
        <f>C165+C166</f>
        <v>10600</v>
      </c>
      <c r="D164" s="82">
        <f t="shared" ref="D164:E164" si="32">D165+D166</f>
        <v>10600</v>
      </c>
      <c r="E164" s="82">
        <f t="shared" si="32"/>
        <v>10600</v>
      </c>
      <c r="F164" s="43"/>
    </row>
    <row r="165" spans="1:7" ht="28.9" customHeight="1">
      <c r="A165" s="2"/>
      <c r="B165" s="175" t="s">
        <v>214</v>
      </c>
      <c r="C165" s="180">
        <v>7000</v>
      </c>
      <c r="D165" s="180">
        <v>7000</v>
      </c>
      <c r="E165" s="180">
        <v>7000</v>
      </c>
      <c r="F165" s="43"/>
    </row>
    <row r="166" spans="1:7" ht="17.45" customHeight="1">
      <c r="A166" s="2"/>
      <c r="B166" s="175" t="s">
        <v>215</v>
      </c>
      <c r="C166" s="180">
        <v>3600</v>
      </c>
      <c r="D166" s="180">
        <v>3600</v>
      </c>
      <c r="E166" s="180">
        <v>3600</v>
      </c>
      <c r="F166" s="43"/>
    </row>
    <row r="167" spans="1:7" ht="30" customHeight="1">
      <c r="A167" s="2"/>
      <c r="B167" s="90" t="s">
        <v>55</v>
      </c>
      <c r="C167" s="173">
        <f>C168+C174+C176+C178</f>
        <v>61090.8</v>
      </c>
      <c r="D167" s="173">
        <f t="shared" ref="D167:E167" si="33">D168+D174+D176+D178</f>
        <v>0</v>
      </c>
      <c r="E167" s="173">
        <f t="shared" si="33"/>
        <v>0</v>
      </c>
      <c r="F167" s="50"/>
    </row>
    <row r="168" spans="1:7" s="133" customFormat="1" ht="18" customHeight="1">
      <c r="B168" s="150" t="s">
        <v>56</v>
      </c>
      <c r="C168" s="203">
        <f>C169+C170+C171+C172+C173</f>
        <v>60140.800000000003</v>
      </c>
      <c r="D168" s="203">
        <f t="shared" ref="D168:E168" si="34">D169+D170+D171+D172+D173</f>
        <v>0</v>
      </c>
      <c r="E168" s="203">
        <f t="shared" si="34"/>
        <v>0</v>
      </c>
      <c r="F168" s="147"/>
      <c r="G168" s="134"/>
    </row>
    <row r="169" spans="1:7" s="133" customFormat="1" ht="43.15" customHeight="1">
      <c r="B169" s="201" t="s">
        <v>219</v>
      </c>
      <c r="C169" s="136">
        <v>3622</v>
      </c>
      <c r="D169" s="136">
        <v>0</v>
      </c>
      <c r="E169" s="112">
        <v>0</v>
      </c>
      <c r="F169" s="147"/>
      <c r="G169" s="134"/>
    </row>
    <row r="170" spans="1:7" s="133" customFormat="1" ht="30" customHeight="1">
      <c r="B170" s="202" t="s">
        <v>339</v>
      </c>
      <c r="C170" s="136">
        <v>2670</v>
      </c>
      <c r="D170" s="136">
        <v>0</v>
      </c>
      <c r="E170" s="112">
        <v>0</v>
      </c>
      <c r="F170" s="147"/>
      <c r="G170" s="134"/>
    </row>
    <row r="171" spans="1:7" s="133" customFormat="1" ht="30" customHeight="1">
      <c r="B171" s="202" t="s">
        <v>340</v>
      </c>
      <c r="C171" s="136">
        <v>330</v>
      </c>
      <c r="D171" s="136">
        <v>0</v>
      </c>
      <c r="E171" s="112">
        <v>0</v>
      </c>
      <c r="F171" s="147"/>
      <c r="G171" s="134"/>
    </row>
    <row r="172" spans="1:7" ht="30" customHeight="1">
      <c r="A172" s="2"/>
      <c r="B172" s="97" t="s">
        <v>216</v>
      </c>
      <c r="C172" s="231">
        <v>24802.6</v>
      </c>
      <c r="D172" s="231">
        <v>0</v>
      </c>
      <c r="E172" s="231">
        <v>0</v>
      </c>
      <c r="F172" s="43"/>
    </row>
    <row r="173" spans="1:7" s="31" customFormat="1" ht="30" customHeight="1">
      <c r="A173" s="28"/>
      <c r="B173" s="97" t="s">
        <v>217</v>
      </c>
      <c r="C173" s="81">
        <v>28716.2</v>
      </c>
      <c r="D173" s="81">
        <v>0</v>
      </c>
      <c r="E173" s="81">
        <v>0</v>
      </c>
      <c r="F173" s="53"/>
      <c r="G173" s="42"/>
    </row>
    <row r="174" spans="1:7" s="133" customFormat="1" ht="16.149999999999999" customHeight="1">
      <c r="B174" s="150" t="s">
        <v>57</v>
      </c>
      <c r="C174" s="151">
        <f>C175</f>
        <v>650</v>
      </c>
      <c r="D174" s="151">
        <f t="shared" ref="D174:E174" si="35">D175</f>
        <v>0</v>
      </c>
      <c r="E174" s="151">
        <f t="shared" si="35"/>
        <v>0</v>
      </c>
      <c r="F174" s="147"/>
      <c r="G174" s="134"/>
    </row>
    <row r="175" spans="1:7" ht="44.45" customHeight="1">
      <c r="A175" s="2"/>
      <c r="B175" s="201" t="s">
        <v>344</v>
      </c>
      <c r="C175" s="82">
        <f>650-215+215</f>
        <v>650</v>
      </c>
      <c r="D175" s="82">
        <v>0</v>
      </c>
      <c r="E175" s="112">
        <v>0</v>
      </c>
      <c r="F175" s="43"/>
    </row>
    <row r="176" spans="1:7" s="133" customFormat="1" ht="16.899999999999999" customHeight="1">
      <c r="B176" s="150" t="s">
        <v>218</v>
      </c>
      <c r="C176" s="151">
        <f>C177</f>
        <v>200</v>
      </c>
      <c r="D176" s="151">
        <f t="shared" ref="D176" si="36">D177</f>
        <v>0</v>
      </c>
      <c r="E176" s="151">
        <f t="shared" ref="E176" si="37">E177</f>
        <v>0</v>
      </c>
      <c r="F176" s="147"/>
      <c r="G176" s="134"/>
    </row>
    <row r="177" spans="1:7" ht="43.15" customHeight="1">
      <c r="A177" s="2"/>
      <c r="B177" s="201" t="s">
        <v>221</v>
      </c>
      <c r="C177" s="82">
        <v>200</v>
      </c>
      <c r="D177" s="82">
        <v>0</v>
      </c>
      <c r="E177" s="112">
        <v>0</v>
      </c>
      <c r="F177" s="43"/>
    </row>
    <row r="178" spans="1:7" ht="46.15" customHeight="1">
      <c r="A178" s="2"/>
      <c r="B178" s="127" t="s">
        <v>225</v>
      </c>
      <c r="C178" s="151">
        <f>C179</f>
        <v>100</v>
      </c>
      <c r="D178" s="151">
        <f t="shared" ref="D178" si="38">D179</f>
        <v>0</v>
      </c>
      <c r="E178" s="151">
        <f t="shared" ref="E178" si="39">E179</f>
        <v>0</v>
      </c>
      <c r="F178" s="43"/>
    </row>
    <row r="179" spans="1:7" ht="30" customHeight="1">
      <c r="A179" s="2"/>
      <c r="B179" s="97" t="s">
        <v>222</v>
      </c>
      <c r="C179" s="82">
        <v>100</v>
      </c>
      <c r="D179" s="82">
        <v>0</v>
      </c>
      <c r="E179" s="112">
        <v>0</v>
      </c>
      <c r="F179" s="43"/>
    </row>
    <row r="180" spans="1:7" ht="29.45" customHeight="1">
      <c r="B180" s="79" t="s">
        <v>220</v>
      </c>
      <c r="C180" s="173">
        <f>C181+C186</f>
        <v>41578.699999999997</v>
      </c>
      <c r="D180" s="173">
        <f t="shared" ref="D180:E180" si="40">D181+D186</f>
        <v>0</v>
      </c>
      <c r="E180" s="173">
        <f t="shared" si="40"/>
        <v>0</v>
      </c>
    </row>
    <row r="181" spans="1:7" s="156" customFormat="1" ht="16.149999999999999" customHeight="1">
      <c r="B181" s="154" t="s">
        <v>23</v>
      </c>
      <c r="C181" s="172">
        <f>C182+C183+C185+C184</f>
        <v>9186.2999999999993</v>
      </c>
      <c r="D181" s="172">
        <f t="shared" ref="D181:E181" si="41">D182+D183+D185+D184</f>
        <v>0</v>
      </c>
      <c r="E181" s="172">
        <f t="shared" si="41"/>
        <v>0</v>
      </c>
      <c r="F181" s="158"/>
      <c r="G181" s="158"/>
    </row>
    <row r="182" spans="1:7" s="156" customFormat="1" ht="30" customHeight="1">
      <c r="B182" s="206" t="s">
        <v>231</v>
      </c>
      <c r="C182" s="207">
        <v>3908.6</v>
      </c>
      <c r="D182" s="207">
        <v>0</v>
      </c>
      <c r="E182" s="112">
        <v>0</v>
      </c>
      <c r="F182" s="158"/>
      <c r="G182" s="158"/>
    </row>
    <row r="183" spans="1:7" s="156" customFormat="1" ht="57.6" customHeight="1">
      <c r="B183" s="206" t="s">
        <v>313</v>
      </c>
      <c r="C183" s="207">
        <v>2650.5</v>
      </c>
      <c r="D183" s="207">
        <v>0</v>
      </c>
      <c r="E183" s="112">
        <v>0</v>
      </c>
      <c r="F183" s="158"/>
      <c r="G183" s="158"/>
    </row>
    <row r="184" spans="1:7" s="156" customFormat="1" ht="18" customHeight="1">
      <c r="B184" s="206" t="s">
        <v>312</v>
      </c>
      <c r="C184" s="207">
        <v>1065.5</v>
      </c>
      <c r="D184" s="207"/>
      <c r="E184" s="112"/>
    </row>
    <row r="185" spans="1:7" s="156" customFormat="1" ht="30" customHeight="1">
      <c r="B185" s="168" t="s">
        <v>232</v>
      </c>
      <c r="C185" s="207">
        <v>1561.7</v>
      </c>
      <c r="D185" s="207">
        <v>0</v>
      </c>
      <c r="E185" s="112">
        <v>0</v>
      </c>
      <c r="F185" s="158"/>
      <c r="G185" s="158"/>
    </row>
    <row r="186" spans="1:7" s="156" customFormat="1" ht="28.5" customHeight="1">
      <c r="B186" s="183" t="s">
        <v>230</v>
      </c>
      <c r="C186" s="205">
        <f>C187+C188+C189</f>
        <v>32392.399999999998</v>
      </c>
      <c r="D186" s="205">
        <f t="shared" ref="D186:E186" si="42">D187+D188+D189</f>
        <v>0</v>
      </c>
      <c r="E186" s="205">
        <f t="shared" si="42"/>
        <v>0</v>
      </c>
      <c r="F186" s="158"/>
      <c r="G186" s="158"/>
    </row>
    <row r="187" spans="1:7" s="31" customFormat="1" ht="30" customHeight="1">
      <c r="B187" s="204" t="s">
        <v>229</v>
      </c>
      <c r="C187" s="136">
        <v>17091</v>
      </c>
      <c r="D187" s="136">
        <v>0</v>
      </c>
      <c r="E187" s="177">
        <v>0</v>
      </c>
      <c r="F187" s="42"/>
      <c r="G187" s="42"/>
    </row>
    <row r="188" spans="1:7" s="31" customFormat="1" ht="28.9" customHeight="1">
      <c r="B188" s="168" t="s">
        <v>238</v>
      </c>
      <c r="C188" s="136">
        <v>14536.3</v>
      </c>
      <c r="D188" s="136">
        <v>0</v>
      </c>
      <c r="E188" s="136">
        <v>0</v>
      </c>
      <c r="F188" s="42"/>
      <c r="G188" s="42"/>
    </row>
    <row r="189" spans="1:7" s="31" customFormat="1" ht="42" customHeight="1">
      <c r="B189" s="168" t="s">
        <v>237</v>
      </c>
      <c r="C189" s="136">
        <v>765.1</v>
      </c>
      <c r="D189" s="136">
        <v>0</v>
      </c>
      <c r="E189" s="136">
        <v>0</v>
      </c>
      <c r="F189" s="42"/>
      <c r="G189" s="42"/>
    </row>
    <row r="190" spans="1:7" s="31" customFormat="1" ht="29.45" customHeight="1">
      <c r="A190" s="28"/>
      <c r="B190" s="84" t="s">
        <v>60</v>
      </c>
      <c r="C190" s="214">
        <f>C191</f>
        <v>92967.5</v>
      </c>
      <c r="D190" s="214">
        <f t="shared" ref="D190:E190" si="43">D191</f>
        <v>90839.4</v>
      </c>
      <c r="E190" s="214">
        <f t="shared" si="43"/>
        <v>0</v>
      </c>
      <c r="F190" s="54"/>
      <c r="G190" s="42"/>
    </row>
    <row r="191" spans="1:7" s="148" customFormat="1" ht="30" customHeight="1">
      <c r="B191" s="186" t="s">
        <v>61</v>
      </c>
      <c r="C191" s="213">
        <f>C194+C192+C193</f>
        <v>92967.5</v>
      </c>
      <c r="D191" s="213">
        <f t="shared" ref="D191:E191" si="44">D194+D192+D193</f>
        <v>90839.4</v>
      </c>
      <c r="E191" s="213">
        <f t="shared" si="44"/>
        <v>0</v>
      </c>
      <c r="F191" s="210"/>
      <c r="G191" s="149"/>
    </row>
    <row r="192" spans="1:7" s="31" customFormat="1" ht="30" hidden="1" customHeight="1">
      <c r="A192" s="28"/>
      <c r="B192" s="97" t="s">
        <v>249</v>
      </c>
      <c r="C192" s="222">
        <f>875.1-875.1</f>
        <v>0</v>
      </c>
      <c r="D192" s="223">
        <f>875.1-875.1</f>
        <v>0</v>
      </c>
      <c r="E192" s="177">
        <v>0</v>
      </c>
      <c r="F192" s="42"/>
      <c r="G192" s="42"/>
    </row>
    <row r="193" spans="1:7" s="31" customFormat="1" ht="28.9" customHeight="1">
      <c r="A193" s="28"/>
      <c r="B193" s="135" t="s">
        <v>250</v>
      </c>
      <c r="C193" s="222">
        <v>286</v>
      </c>
      <c r="D193" s="223">
        <v>286</v>
      </c>
      <c r="E193" s="177">
        <v>0</v>
      </c>
      <c r="F193" s="42"/>
      <c r="G193" s="42"/>
    </row>
    <row r="194" spans="1:7" s="212" customFormat="1" ht="28.15" customHeight="1">
      <c r="B194" s="204" t="s">
        <v>343</v>
      </c>
      <c r="C194" s="82">
        <f>92681.5-850+850</f>
        <v>92681.5</v>
      </c>
      <c r="D194" s="82">
        <f>92681.5-2128.1</f>
        <v>90553.4</v>
      </c>
      <c r="E194" s="82">
        <v>0</v>
      </c>
      <c r="F194" s="211"/>
    </row>
    <row r="195" spans="1:7" ht="58.15" customHeight="1">
      <c r="B195" s="79" t="s">
        <v>307</v>
      </c>
      <c r="C195" s="252">
        <f>C196+C199</f>
        <v>1770.8</v>
      </c>
      <c r="D195" s="252">
        <f t="shared" ref="D195:E195" si="45">D196+D199</f>
        <v>1770.8</v>
      </c>
      <c r="E195" s="252">
        <f t="shared" si="45"/>
        <v>1770.8</v>
      </c>
      <c r="F195" s="48"/>
    </row>
    <row r="196" spans="1:7" s="133" customFormat="1" ht="17.45" customHeight="1">
      <c r="B196" s="154" t="s">
        <v>20</v>
      </c>
      <c r="C196" s="253">
        <f>C197</f>
        <v>1770.8</v>
      </c>
      <c r="D196" s="253">
        <f t="shared" ref="D196:E196" si="46">D197</f>
        <v>1770.8</v>
      </c>
      <c r="E196" s="253">
        <f t="shared" si="46"/>
        <v>1770.8</v>
      </c>
      <c r="F196" s="134"/>
      <c r="G196" s="134"/>
    </row>
    <row r="197" spans="1:7" s="31" customFormat="1" ht="29.25" customHeight="1">
      <c r="B197" s="201" t="s">
        <v>263</v>
      </c>
      <c r="C197" s="177">
        <v>1770.8</v>
      </c>
      <c r="D197" s="177">
        <v>1770.8</v>
      </c>
      <c r="E197" s="177">
        <v>1770.8</v>
      </c>
      <c r="F197" s="42"/>
      <c r="G197" s="42"/>
    </row>
    <row r="198" spans="1:7" s="2" customFormat="1" ht="19.899999999999999" customHeight="1">
      <c r="B198" s="88" t="s">
        <v>1</v>
      </c>
      <c r="C198" s="138">
        <f>C146+C154+C158+C167+C180+C190+C195</f>
        <v>277964.3</v>
      </c>
      <c r="D198" s="138">
        <f t="shared" ref="D198:E198" si="47">D146+D154+D158+D167+D180+D190+D195</f>
        <v>172912.89999999997</v>
      </c>
      <c r="E198" s="138">
        <f t="shared" si="47"/>
        <v>62541.2</v>
      </c>
      <c r="F198" s="161"/>
    </row>
    <row r="199" spans="1:7" s="31" customFormat="1" ht="10.15" customHeight="1">
      <c r="A199" s="28"/>
      <c r="B199" s="47"/>
      <c r="C199" s="47"/>
      <c r="D199" s="47"/>
      <c r="E199" s="61"/>
      <c r="F199" s="53"/>
      <c r="G199" s="42"/>
    </row>
    <row r="200" spans="1:7" s="31" customFormat="1" ht="20.45" customHeight="1">
      <c r="A200" s="28"/>
      <c r="B200" s="352" t="s">
        <v>178</v>
      </c>
      <c r="C200" s="352"/>
      <c r="D200" s="352"/>
      <c r="E200" s="352"/>
      <c r="F200" s="42"/>
      <c r="G200" s="42"/>
    </row>
    <row r="201" spans="1:7" s="31" customFormat="1" ht="17.45" customHeight="1">
      <c r="A201" s="28"/>
      <c r="B201" s="99" t="s">
        <v>87</v>
      </c>
      <c r="C201" s="63" t="s">
        <v>76</v>
      </c>
      <c r="D201" s="63" t="s">
        <v>77</v>
      </c>
      <c r="E201" s="63" t="s">
        <v>78</v>
      </c>
      <c r="F201" s="42"/>
      <c r="G201" s="42"/>
    </row>
    <row r="202" spans="1:7" s="31" customFormat="1" ht="28.9" customHeight="1">
      <c r="A202" s="28"/>
      <c r="B202" s="202" t="s">
        <v>339</v>
      </c>
      <c r="C202" s="230">
        <v>0</v>
      </c>
      <c r="D202" s="136">
        <v>2670</v>
      </c>
      <c r="E202" s="112">
        <v>2670</v>
      </c>
      <c r="F202" s="42"/>
      <c r="G202" s="42"/>
    </row>
    <row r="203" spans="1:7" s="31" customFormat="1" ht="28.9" customHeight="1">
      <c r="A203" s="28"/>
      <c r="B203" s="202" t="s">
        <v>340</v>
      </c>
      <c r="C203" s="230">
        <v>0</v>
      </c>
      <c r="D203" s="136">
        <v>330</v>
      </c>
      <c r="E203" s="112">
        <v>330</v>
      </c>
      <c r="F203" s="42"/>
      <c r="G203" s="42"/>
    </row>
    <row r="204" spans="1:7" s="2" customFormat="1" ht="28.9" customHeight="1">
      <c r="B204" s="292" t="s">
        <v>289</v>
      </c>
      <c r="C204" s="136">
        <v>0</v>
      </c>
      <c r="D204" s="136">
        <v>0</v>
      </c>
      <c r="E204" s="136">
        <f>426</f>
        <v>426</v>
      </c>
      <c r="F204" s="161"/>
    </row>
    <row r="205" spans="1:7" s="2" customFormat="1" ht="16.149999999999999" customHeight="1">
      <c r="B205" s="292" t="s">
        <v>290</v>
      </c>
      <c r="C205" s="291">
        <v>0</v>
      </c>
      <c r="D205" s="291">
        <v>0</v>
      </c>
      <c r="E205" s="291">
        <f>1400</f>
        <v>1400</v>
      </c>
      <c r="F205" s="161"/>
    </row>
    <row r="206" spans="1:7" s="31" customFormat="1" ht="31.5" customHeight="1">
      <c r="A206" s="28"/>
      <c r="B206" s="97" t="s">
        <v>216</v>
      </c>
      <c r="C206" s="230">
        <v>0</v>
      </c>
      <c r="D206" s="231">
        <v>24802.6</v>
      </c>
      <c r="E206" s="231">
        <v>24802.6</v>
      </c>
      <c r="F206" s="42"/>
      <c r="G206" s="42"/>
    </row>
    <row r="207" spans="1:7" s="31" customFormat="1" ht="30.6" customHeight="1">
      <c r="A207" s="28"/>
      <c r="B207" s="97" t="s">
        <v>217</v>
      </c>
      <c r="C207" s="230">
        <v>0</v>
      </c>
      <c r="D207" s="81">
        <v>28716.2</v>
      </c>
      <c r="E207" s="81">
        <v>28716.2</v>
      </c>
      <c r="F207" s="42"/>
      <c r="G207" s="42"/>
    </row>
    <row r="208" spans="1:7" s="31" customFormat="1" ht="19.899999999999999" customHeight="1">
      <c r="A208" s="28"/>
      <c r="B208" s="97" t="s">
        <v>226</v>
      </c>
      <c r="C208" s="82">
        <v>0</v>
      </c>
      <c r="D208" s="136">
        <f>3622</f>
        <v>3622</v>
      </c>
      <c r="E208" s="177">
        <f>3622-3622</f>
        <v>0</v>
      </c>
      <c r="F208" s="42"/>
      <c r="G208" s="42"/>
    </row>
    <row r="209" spans="1:7" s="31" customFormat="1" ht="17.45" customHeight="1">
      <c r="A209" s="28"/>
      <c r="B209" s="97" t="s">
        <v>223</v>
      </c>
      <c r="C209" s="82">
        <v>0</v>
      </c>
      <c r="D209" s="82">
        <v>650</v>
      </c>
      <c r="E209" s="177">
        <v>650</v>
      </c>
      <c r="F209" s="42"/>
      <c r="G209" s="42"/>
    </row>
    <row r="210" spans="1:7" s="31" customFormat="1" ht="17.45" customHeight="1">
      <c r="A210" s="28"/>
      <c r="B210" s="97" t="s">
        <v>293</v>
      </c>
      <c r="C210" s="82">
        <v>0</v>
      </c>
      <c r="D210" s="82">
        <v>200</v>
      </c>
      <c r="E210" s="177">
        <v>200</v>
      </c>
      <c r="F210" s="42"/>
      <c r="G210" s="42"/>
    </row>
    <row r="211" spans="1:7" s="31" customFormat="1" ht="30" customHeight="1">
      <c r="A211" s="28"/>
      <c r="B211" s="97" t="s">
        <v>224</v>
      </c>
      <c r="C211" s="82">
        <v>0</v>
      </c>
      <c r="D211" s="82">
        <v>100</v>
      </c>
      <c r="E211" s="177">
        <v>100</v>
      </c>
      <c r="F211" s="42"/>
      <c r="G211" s="42"/>
    </row>
    <row r="212" spans="1:7" s="156" customFormat="1" ht="16.149999999999999" customHeight="1">
      <c r="B212" s="206" t="s">
        <v>231</v>
      </c>
      <c r="C212" s="82">
        <v>0</v>
      </c>
      <c r="D212" s="82">
        <v>1834</v>
      </c>
      <c r="E212" s="177">
        <v>1813.8</v>
      </c>
      <c r="F212" s="158"/>
      <c r="G212" s="158"/>
    </row>
    <row r="213" spans="1:7" s="156" customFormat="1" ht="59.25" customHeight="1">
      <c r="B213" s="206" t="s">
        <v>313</v>
      </c>
      <c r="C213" s="82">
        <v>0</v>
      </c>
      <c r="D213" s="82">
        <v>1881.4</v>
      </c>
      <c r="E213" s="177">
        <v>1858.7</v>
      </c>
      <c r="F213" s="158"/>
      <c r="G213" s="158"/>
    </row>
    <row r="214" spans="1:7" s="156" customFormat="1" ht="18" customHeight="1">
      <c r="B214" s="206" t="s">
        <v>312</v>
      </c>
      <c r="C214" s="207">
        <v>0</v>
      </c>
      <c r="D214" s="207">
        <v>526</v>
      </c>
      <c r="E214" s="112">
        <v>518.4</v>
      </c>
    </row>
    <row r="215" spans="1:7" s="156" customFormat="1" ht="29.45" customHeight="1">
      <c r="B215" s="168" t="s">
        <v>232</v>
      </c>
      <c r="C215" s="82">
        <v>0</v>
      </c>
      <c r="D215" s="82">
        <v>1561.7</v>
      </c>
      <c r="E215" s="177">
        <v>1561.7</v>
      </c>
      <c r="F215" s="158"/>
      <c r="G215" s="158"/>
    </row>
    <row r="216" spans="1:7" s="31" customFormat="1" ht="30" customHeight="1">
      <c r="B216" s="204" t="s">
        <v>229</v>
      </c>
      <c r="C216" s="136">
        <v>0</v>
      </c>
      <c r="D216" s="136">
        <f>6411.4+10679.6</f>
        <v>17091</v>
      </c>
      <c r="E216" s="136">
        <f>6411.4+10679.6</f>
        <v>17091</v>
      </c>
      <c r="F216" s="42"/>
      <c r="G216" s="42"/>
    </row>
    <row r="217" spans="1:7" s="31" customFormat="1" ht="28.9" customHeight="1">
      <c r="B217" s="168" t="s">
        <v>227</v>
      </c>
      <c r="C217" s="136">
        <v>0</v>
      </c>
      <c r="D217" s="136">
        <v>14536.3</v>
      </c>
      <c r="E217" s="136">
        <v>14536.3</v>
      </c>
      <c r="F217" s="42"/>
      <c r="G217" s="42"/>
    </row>
    <row r="218" spans="1:7" s="31" customFormat="1" ht="44.45" customHeight="1">
      <c r="B218" s="168" t="s">
        <v>228</v>
      </c>
      <c r="C218" s="136">
        <v>0</v>
      </c>
      <c r="D218" s="136">
        <v>765.1</v>
      </c>
      <c r="E218" s="136">
        <v>765.1</v>
      </c>
      <c r="F218" s="42"/>
      <c r="G218" s="42"/>
    </row>
    <row r="219" spans="1:7" s="31" customFormat="1" ht="28.9" hidden="1" customHeight="1">
      <c r="A219" s="28"/>
      <c r="B219" s="97" t="s">
        <v>249</v>
      </c>
      <c r="C219" s="222">
        <v>0</v>
      </c>
      <c r="D219" s="223">
        <v>0</v>
      </c>
      <c r="E219" s="177">
        <f>875.1-875.1</f>
        <v>0</v>
      </c>
      <c r="F219" s="42"/>
      <c r="G219" s="42"/>
    </row>
    <row r="220" spans="1:7" s="31" customFormat="1" ht="29.45" customHeight="1">
      <c r="A220" s="28"/>
      <c r="B220" s="135" t="s">
        <v>250</v>
      </c>
      <c r="C220" s="222">
        <v>0</v>
      </c>
      <c r="D220" s="223">
        <v>0</v>
      </c>
      <c r="E220" s="177">
        <v>286</v>
      </c>
      <c r="F220" s="42"/>
      <c r="G220" s="42"/>
    </row>
    <row r="221" spans="1:7" s="31" customFormat="1" ht="19.149999999999999" customHeight="1">
      <c r="A221" s="28"/>
      <c r="B221" s="97" t="s">
        <v>236</v>
      </c>
      <c r="C221" s="82">
        <v>0</v>
      </c>
      <c r="D221" s="82">
        <v>0</v>
      </c>
      <c r="E221" s="82">
        <f>92681.5-20190.2</f>
        <v>72491.3</v>
      </c>
      <c r="F221" s="42"/>
      <c r="G221" s="42"/>
    </row>
    <row r="222" spans="1:7" s="31" customFormat="1" ht="28.15" hidden="1" customHeight="1">
      <c r="A222" s="28"/>
      <c r="B222" s="335" t="s">
        <v>311</v>
      </c>
      <c r="C222" s="336">
        <f>215+850-1065</f>
        <v>0</v>
      </c>
      <c r="D222" s="336">
        <v>0</v>
      </c>
      <c r="E222" s="336">
        <v>0</v>
      </c>
      <c r="F222" s="42"/>
      <c r="G222" s="42"/>
    </row>
    <row r="223" spans="1:7" s="31" customFormat="1" ht="21" customHeight="1">
      <c r="A223" s="28"/>
      <c r="B223" s="106" t="s">
        <v>1</v>
      </c>
      <c r="C223" s="108">
        <f>SUM(C202:C222)</f>
        <v>0</v>
      </c>
      <c r="D223" s="108">
        <f t="shared" ref="D223:E223" si="48">SUM(D202:D222)</f>
        <v>99286.300000000017</v>
      </c>
      <c r="E223" s="108">
        <f t="shared" si="48"/>
        <v>170217.1</v>
      </c>
      <c r="F223" s="42"/>
      <c r="G223" s="42"/>
    </row>
    <row r="224" spans="1:7" s="31" customFormat="1" ht="34.5" customHeight="1">
      <c r="A224" s="28"/>
      <c r="B224" s="197"/>
      <c r="C224" s="197"/>
      <c r="D224" s="197"/>
      <c r="E224" s="60"/>
      <c r="F224" s="53"/>
      <c r="G224" s="42"/>
    </row>
    <row r="225" spans="1:7" ht="24" customHeight="1">
      <c r="A225" s="2"/>
      <c r="B225" s="348" t="s">
        <v>5</v>
      </c>
      <c r="C225" s="348"/>
      <c r="D225" s="348"/>
      <c r="E225" s="348"/>
      <c r="F225" s="49"/>
    </row>
    <row r="226" spans="1:7" ht="113.25" customHeight="1">
      <c r="A226" s="2"/>
      <c r="B226" s="350" t="s">
        <v>276</v>
      </c>
      <c r="C226" s="350"/>
      <c r="D226" s="350"/>
      <c r="E226" s="350"/>
    </row>
    <row r="227" spans="1:7" ht="133.9" customHeight="1">
      <c r="A227" s="2"/>
      <c r="B227" s="365" t="s">
        <v>277</v>
      </c>
      <c r="C227" s="365"/>
      <c r="D227" s="365"/>
      <c r="E227" s="365"/>
    </row>
    <row r="228" spans="1:7" ht="17.25" customHeight="1">
      <c r="A228" s="2"/>
      <c r="B228" s="350" t="s">
        <v>89</v>
      </c>
      <c r="C228" s="350"/>
      <c r="D228" s="350"/>
      <c r="E228" s="350"/>
      <c r="F228" s="43"/>
    </row>
    <row r="229" spans="1:7" ht="14.45" customHeight="1">
      <c r="A229" s="2"/>
      <c r="B229" s="12"/>
      <c r="C229" s="12"/>
      <c r="D229" s="74"/>
      <c r="E229" s="62" t="s">
        <v>13</v>
      </c>
      <c r="F229" s="43"/>
    </row>
    <row r="230" spans="1:7" ht="17.25" customHeight="1">
      <c r="A230" s="2"/>
      <c r="B230" s="99" t="s">
        <v>2</v>
      </c>
      <c r="C230" s="63" t="s">
        <v>76</v>
      </c>
      <c r="D230" s="63" t="s">
        <v>77</v>
      </c>
      <c r="E230" s="63" t="s">
        <v>78</v>
      </c>
    </row>
    <row r="231" spans="1:7" ht="30" customHeight="1">
      <c r="A231" s="2"/>
      <c r="B231" s="79" t="s">
        <v>239</v>
      </c>
      <c r="C231" s="173">
        <f>C232+C235</f>
        <v>91386.9</v>
      </c>
      <c r="D231" s="173">
        <f>D232+D235</f>
        <v>0</v>
      </c>
      <c r="E231" s="173">
        <f>E232+E235</f>
        <v>0</v>
      </c>
    </row>
    <row r="232" spans="1:7" s="133" customFormat="1" ht="17.45" customHeight="1">
      <c r="B232" s="154" t="s">
        <v>23</v>
      </c>
      <c r="C232" s="172">
        <f>C233+C234</f>
        <v>82976</v>
      </c>
      <c r="D232" s="172">
        <f>D233+D234</f>
        <v>0</v>
      </c>
      <c r="E232" s="172">
        <f>E233+E234</f>
        <v>0</v>
      </c>
      <c r="F232" s="134"/>
      <c r="G232" s="134"/>
    </row>
    <row r="233" spans="1:7" s="212" customFormat="1" ht="27.6" customHeight="1">
      <c r="B233" s="204" t="s">
        <v>240</v>
      </c>
      <c r="C233" s="136">
        <v>82964.899999999994</v>
      </c>
      <c r="D233" s="136">
        <v>0</v>
      </c>
      <c r="E233" s="136">
        <v>0</v>
      </c>
    </row>
    <row r="234" spans="1:7" s="212" customFormat="1" ht="104.25" customHeight="1">
      <c r="B234" s="120" t="s">
        <v>319</v>
      </c>
      <c r="C234" s="216">
        <v>11.1</v>
      </c>
      <c r="D234" s="136">
        <v>0</v>
      </c>
      <c r="E234" s="136">
        <v>0</v>
      </c>
    </row>
    <row r="235" spans="1:7" s="133" customFormat="1" ht="28.9" customHeight="1">
      <c r="B235" s="171" t="s">
        <v>24</v>
      </c>
      <c r="C235" s="146">
        <f>C236</f>
        <v>8410.9</v>
      </c>
      <c r="D235" s="146">
        <f t="shared" ref="D235:E235" si="49">D236</f>
        <v>0</v>
      </c>
      <c r="E235" s="146">
        <f t="shared" si="49"/>
        <v>0</v>
      </c>
      <c r="F235" s="134"/>
      <c r="G235" s="134"/>
    </row>
    <row r="236" spans="1:7" ht="29.45" customHeight="1">
      <c r="B236" s="175" t="s">
        <v>241</v>
      </c>
      <c r="C236" s="180">
        <v>8410.9</v>
      </c>
      <c r="D236" s="180">
        <v>0</v>
      </c>
      <c r="E236" s="180">
        <v>0</v>
      </c>
    </row>
    <row r="237" spans="1:7" ht="30.6" customHeight="1">
      <c r="A237" s="2"/>
      <c r="B237" s="84" t="s">
        <v>302</v>
      </c>
      <c r="C237" s="139">
        <f>C238+C248</f>
        <v>103455.30000000002</v>
      </c>
      <c r="D237" s="139">
        <f>D238+D248</f>
        <v>101281.00000000001</v>
      </c>
      <c r="E237" s="139">
        <f>E238+E248</f>
        <v>0</v>
      </c>
    </row>
    <row r="238" spans="1:7" s="133" customFormat="1" ht="28.9" customHeight="1">
      <c r="B238" s="186" t="s">
        <v>59</v>
      </c>
      <c r="C238" s="220">
        <f>C239+C240+C246+C247</f>
        <v>98277.000000000015</v>
      </c>
      <c r="D238" s="220">
        <f>D239+D240+D246+D247</f>
        <v>95953.400000000009</v>
      </c>
      <c r="E238" s="220">
        <f>E239+E240+E246+E247</f>
        <v>0</v>
      </c>
    </row>
    <row r="239" spans="1:7" s="11" customFormat="1" ht="27" customHeight="1">
      <c r="B239" s="204" t="s">
        <v>255</v>
      </c>
      <c r="C239" s="112">
        <v>21622.2</v>
      </c>
      <c r="D239" s="112">
        <v>21622.2</v>
      </c>
      <c r="E239" s="112">
        <v>0</v>
      </c>
    </row>
    <row r="240" spans="1:7" s="2" customFormat="1" ht="16.149999999999999" customHeight="1">
      <c r="B240" s="91" t="s">
        <v>90</v>
      </c>
      <c r="C240" s="112">
        <f t="shared" ref="C240:D240" si="50">C241+C242+C243+C244+C245</f>
        <v>69042.600000000006</v>
      </c>
      <c r="D240" s="112">
        <f t="shared" si="50"/>
        <v>68742.600000000006</v>
      </c>
      <c r="E240" s="112">
        <f>E241+E242+E243+E244+E245</f>
        <v>0</v>
      </c>
    </row>
    <row r="241" spans="1:7" ht="16.149999999999999" customHeight="1">
      <c r="A241" s="2"/>
      <c r="B241" s="218" t="s">
        <v>244</v>
      </c>
      <c r="C241" s="176">
        <v>272</v>
      </c>
      <c r="D241" s="176">
        <v>272</v>
      </c>
      <c r="E241" s="176">
        <v>0</v>
      </c>
    </row>
    <row r="242" spans="1:7" ht="28.5" customHeight="1">
      <c r="A242" s="2"/>
      <c r="B242" s="218" t="s">
        <v>248</v>
      </c>
      <c r="C242" s="176">
        <v>3426.4</v>
      </c>
      <c r="D242" s="176">
        <v>3426.4</v>
      </c>
      <c r="E242" s="176">
        <v>0</v>
      </c>
    </row>
    <row r="243" spans="1:7" s="31" customFormat="1" ht="15" customHeight="1">
      <c r="A243" s="28"/>
      <c r="B243" s="218" t="s">
        <v>245</v>
      </c>
      <c r="C243" s="266">
        <v>1949.5</v>
      </c>
      <c r="D243" s="266">
        <v>1949.5</v>
      </c>
      <c r="E243" s="266">
        <v>0</v>
      </c>
      <c r="F243" s="42"/>
      <c r="G243" s="42"/>
    </row>
    <row r="244" spans="1:7" ht="15" customHeight="1">
      <c r="A244" s="2"/>
      <c r="B244" s="218" t="s">
        <v>246</v>
      </c>
      <c r="C244" s="176">
        <f>37035.7+300+200</f>
        <v>37535.699999999997</v>
      </c>
      <c r="D244" s="176">
        <f>37035.7+300-300+200</f>
        <v>37235.699999999997</v>
      </c>
      <c r="E244" s="176">
        <v>0</v>
      </c>
    </row>
    <row r="245" spans="1:7" ht="13.15" customHeight="1">
      <c r="A245" s="2"/>
      <c r="B245" s="218" t="s">
        <v>247</v>
      </c>
      <c r="C245" s="176">
        <v>25859</v>
      </c>
      <c r="D245" s="176">
        <v>25859</v>
      </c>
      <c r="E245" s="176">
        <v>0</v>
      </c>
    </row>
    <row r="246" spans="1:7" ht="33" customHeight="1">
      <c r="A246" s="2"/>
      <c r="B246" s="184" t="s">
        <v>243</v>
      </c>
      <c r="C246" s="216">
        <v>6024.6</v>
      </c>
      <c r="D246" s="136">
        <f>8588.6-3000</f>
        <v>5588.6</v>
      </c>
      <c r="E246" s="112">
        <v>0</v>
      </c>
    </row>
    <row r="247" spans="1:7" s="31" customFormat="1" ht="15" customHeight="1">
      <c r="A247" s="28"/>
      <c r="B247" s="97" t="s">
        <v>291</v>
      </c>
      <c r="C247" s="224">
        <v>1587.6</v>
      </c>
      <c r="D247" s="225">
        <f>1587.6-1587.6</f>
        <v>0</v>
      </c>
      <c r="E247" s="226">
        <v>0</v>
      </c>
      <c r="F247" s="42"/>
      <c r="G247" s="42"/>
    </row>
    <row r="248" spans="1:7" s="148" customFormat="1" ht="30.6" customHeight="1">
      <c r="B248" s="219" t="s">
        <v>70</v>
      </c>
      <c r="C248" s="267">
        <f t="shared" ref="C248:D248" si="51">C249+C250+C251</f>
        <v>5178.3</v>
      </c>
      <c r="D248" s="267">
        <f t="shared" si="51"/>
        <v>5327.6</v>
      </c>
      <c r="E248" s="267">
        <f>E249+E250+E251</f>
        <v>0</v>
      </c>
      <c r="F248" s="149"/>
      <c r="G248" s="149"/>
    </row>
    <row r="249" spans="1:7" s="212" customFormat="1" ht="28.9" customHeight="1">
      <c r="B249" s="92" t="s">
        <v>251</v>
      </c>
      <c r="C249" s="177">
        <v>200</v>
      </c>
      <c r="D249" s="177">
        <f>200</f>
        <v>200</v>
      </c>
      <c r="E249" s="177">
        <v>0</v>
      </c>
    </row>
    <row r="250" spans="1:7" s="31" customFormat="1" ht="73.5" customHeight="1">
      <c r="A250" s="28"/>
      <c r="B250" s="201" t="s">
        <v>252</v>
      </c>
      <c r="C250" s="216">
        <v>4975.7</v>
      </c>
      <c r="D250" s="136">
        <v>5125</v>
      </c>
      <c r="E250" s="177">
        <v>0</v>
      </c>
      <c r="F250" s="42"/>
      <c r="G250" s="42"/>
    </row>
    <row r="251" spans="1:7" s="31" customFormat="1" ht="87.75" customHeight="1">
      <c r="A251" s="28"/>
      <c r="B251" s="142" t="s">
        <v>320</v>
      </c>
      <c r="C251" s="216">
        <v>2.6</v>
      </c>
      <c r="D251" s="136">
        <v>2.6</v>
      </c>
      <c r="E251" s="177">
        <v>0</v>
      </c>
      <c r="F251" s="42"/>
      <c r="G251" s="42"/>
    </row>
    <row r="252" spans="1:7" ht="30" customHeight="1">
      <c r="A252" s="2"/>
      <c r="B252" s="87" t="s">
        <v>303</v>
      </c>
      <c r="C252" s="144">
        <f>C253+C254+C255</f>
        <v>24618.5</v>
      </c>
      <c r="D252" s="144">
        <f t="shared" ref="D252:E252" si="52">D253+D254+D255</f>
        <v>8063.5</v>
      </c>
      <c r="E252" s="144">
        <f t="shared" si="52"/>
        <v>8063.5</v>
      </c>
      <c r="F252" s="48"/>
    </row>
    <row r="253" spans="1:7" ht="18" customHeight="1">
      <c r="A253" s="2"/>
      <c r="B253" s="94" t="s">
        <v>75</v>
      </c>
      <c r="C253" s="82">
        <f>12823.2-300</f>
        <v>12523.2</v>
      </c>
      <c r="D253" s="82">
        <f>12823.2-300-12523.2</f>
        <v>0</v>
      </c>
      <c r="E253" s="82">
        <f>12823.2-300-12523.2</f>
        <v>0</v>
      </c>
    </row>
    <row r="254" spans="1:7" ht="29.45" customHeight="1">
      <c r="A254" s="2"/>
      <c r="B254" s="121" t="s">
        <v>257</v>
      </c>
      <c r="C254" s="162">
        <v>11490.5</v>
      </c>
      <c r="D254" s="162">
        <v>7660.3</v>
      </c>
      <c r="E254" s="112">
        <v>7660.3</v>
      </c>
    </row>
    <row r="255" spans="1:7" ht="42" customHeight="1">
      <c r="A255" s="2"/>
      <c r="B255" s="122" t="s">
        <v>256</v>
      </c>
      <c r="C255" s="136">
        <v>604.79999999999995</v>
      </c>
      <c r="D255" s="136">
        <v>403.2</v>
      </c>
      <c r="E255" s="112">
        <v>403.2</v>
      </c>
    </row>
    <row r="256" spans="1:7" s="2" customFormat="1" ht="29.45" customHeight="1">
      <c r="B256" s="228" t="s">
        <v>304</v>
      </c>
      <c r="C256" s="139">
        <f>C257+C258+C259+C260+C261</f>
        <v>51209.700000000004</v>
      </c>
      <c r="D256" s="139">
        <f t="shared" ref="D256:E256" si="53">D257+D258+D259+D260+D261</f>
        <v>20268.099999999999</v>
      </c>
      <c r="E256" s="139">
        <f t="shared" si="53"/>
        <v>20268.099999999999</v>
      </c>
      <c r="F256" s="229"/>
    </row>
    <row r="257" spans="1:7" ht="28.9" customHeight="1">
      <c r="A257" s="2"/>
      <c r="B257" s="132" t="s">
        <v>258</v>
      </c>
      <c r="C257" s="216">
        <v>2200</v>
      </c>
      <c r="D257" s="136">
        <v>0</v>
      </c>
      <c r="E257" s="112">
        <v>0</v>
      </c>
      <c r="F257" s="48"/>
    </row>
    <row r="258" spans="1:7" ht="28.9" customHeight="1">
      <c r="A258" s="2"/>
      <c r="B258" s="121" t="s">
        <v>259</v>
      </c>
      <c r="C258" s="162">
        <v>15201.1</v>
      </c>
      <c r="D258" s="162">
        <v>15201.1</v>
      </c>
      <c r="E258" s="112">
        <v>15201.1</v>
      </c>
    </row>
    <row r="259" spans="1:7" ht="45" customHeight="1">
      <c r="A259" s="2"/>
      <c r="B259" s="122" t="s">
        <v>260</v>
      </c>
      <c r="C259" s="136">
        <v>3800.3</v>
      </c>
      <c r="D259" s="136">
        <v>5067</v>
      </c>
      <c r="E259" s="112">
        <v>5067</v>
      </c>
    </row>
    <row r="260" spans="1:7" ht="75" customHeight="1">
      <c r="A260" s="2"/>
      <c r="B260" s="202" t="s">
        <v>338</v>
      </c>
      <c r="C260" s="162">
        <v>26707.4</v>
      </c>
      <c r="D260" s="162">
        <v>0</v>
      </c>
      <c r="E260" s="162">
        <v>0</v>
      </c>
    </row>
    <row r="261" spans="1:7" ht="57.6" customHeight="1">
      <c r="A261" s="2"/>
      <c r="B261" s="202" t="s">
        <v>335</v>
      </c>
      <c r="C261" s="136">
        <v>3300.9</v>
      </c>
      <c r="D261" s="162">
        <v>0</v>
      </c>
      <c r="E261" s="162">
        <v>0</v>
      </c>
    </row>
    <row r="262" spans="1:7" s="2" customFormat="1" ht="30" customHeight="1">
      <c r="B262" s="87" t="s">
        <v>305</v>
      </c>
      <c r="C262" s="144">
        <f>C263+C264</f>
        <v>0</v>
      </c>
      <c r="D262" s="144">
        <f t="shared" ref="D262:E262" si="54">D263+D264</f>
        <v>29007.5</v>
      </c>
      <c r="E262" s="144">
        <f t="shared" si="54"/>
        <v>0</v>
      </c>
      <c r="F262" s="229"/>
    </row>
    <row r="263" spans="1:7" ht="71.45" customHeight="1">
      <c r="A263" s="2"/>
      <c r="B263" s="121" t="s">
        <v>336</v>
      </c>
      <c r="C263" s="162">
        <v>0</v>
      </c>
      <c r="D263" s="162">
        <v>25816.7</v>
      </c>
      <c r="E263" s="112">
        <v>0</v>
      </c>
    </row>
    <row r="264" spans="1:7" ht="56.45" customHeight="1">
      <c r="A264" s="2"/>
      <c r="B264" s="121" t="s">
        <v>337</v>
      </c>
      <c r="C264" s="136">
        <v>0</v>
      </c>
      <c r="D264" s="136">
        <v>3190.8</v>
      </c>
      <c r="E264" s="112">
        <v>0</v>
      </c>
    </row>
    <row r="265" spans="1:7" ht="30" customHeight="1">
      <c r="A265" s="2"/>
      <c r="B265" s="90" t="s">
        <v>306</v>
      </c>
      <c r="C265" s="98">
        <f>C266</f>
        <v>3350.6</v>
      </c>
      <c r="D265" s="98">
        <f t="shared" ref="D265:E265" si="55">D266</f>
        <v>0</v>
      </c>
      <c r="E265" s="98">
        <f t="shared" si="55"/>
        <v>0</v>
      </c>
    </row>
    <row r="266" spans="1:7" s="3" customFormat="1" ht="18.600000000000001" customHeight="1">
      <c r="A266" s="26"/>
      <c r="B266" s="183" t="s">
        <v>58</v>
      </c>
      <c r="C266" s="151">
        <f>C267</f>
        <v>3350.6</v>
      </c>
      <c r="D266" s="151">
        <f t="shared" ref="D266:E266" si="56">D267</f>
        <v>0</v>
      </c>
      <c r="E266" s="151">
        <f t="shared" si="56"/>
        <v>0</v>
      </c>
      <c r="F266" s="43"/>
      <c r="G266" s="39"/>
    </row>
    <row r="267" spans="1:7" ht="40.9" customHeight="1">
      <c r="A267" s="2"/>
      <c r="B267" s="201" t="s">
        <v>282</v>
      </c>
      <c r="C267" s="81">
        <f>3250.6+100</f>
        <v>3350.6</v>
      </c>
      <c r="D267" s="81">
        <v>0</v>
      </c>
      <c r="E267" s="81">
        <v>0</v>
      </c>
      <c r="F267" s="43"/>
    </row>
    <row r="268" spans="1:7" s="2" customFormat="1" ht="18.600000000000001" customHeight="1">
      <c r="B268" s="88" t="s">
        <v>1</v>
      </c>
      <c r="C268" s="138">
        <f>C231+C237+C252+C256+C262+C265</f>
        <v>274021</v>
      </c>
      <c r="D268" s="138">
        <f>D231+D237+D252+D256+D262+D265</f>
        <v>158620.1</v>
      </c>
      <c r="E268" s="138">
        <f>E231+E237+E252+E256+E262+E265</f>
        <v>28331.599999999999</v>
      </c>
    </row>
    <row r="269" spans="1:7" ht="8.4499999999999993" customHeight="1">
      <c r="A269" s="2"/>
      <c r="B269" s="368"/>
      <c r="C269" s="368"/>
      <c r="D269" s="368"/>
      <c r="E269" s="368"/>
    </row>
    <row r="270" spans="1:7" s="31" customFormat="1" ht="21.6" customHeight="1">
      <c r="A270" s="28"/>
      <c r="B270" s="352" t="s">
        <v>178</v>
      </c>
      <c r="C270" s="352"/>
      <c r="D270" s="352"/>
      <c r="E270" s="352"/>
      <c r="F270" s="42"/>
      <c r="G270" s="42"/>
    </row>
    <row r="271" spans="1:7" s="31" customFormat="1" ht="17.45" customHeight="1">
      <c r="A271" s="28"/>
      <c r="B271" s="99" t="s">
        <v>87</v>
      </c>
      <c r="C271" s="63" t="s">
        <v>76</v>
      </c>
      <c r="D271" s="63" t="s">
        <v>77</v>
      </c>
      <c r="E271" s="63" t="s">
        <v>78</v>
      </c>
      <c r="F271" s="42"/>
      <c r="G271" s="42"/>
    </row>
    <row r="272" spans="1:7" s="31" customFormat="1" ht="28.15" customHeight="1">
      <c r="A272" s="28"/>
      <c r="B272" s="204" t="s">
        <v>240</v>
      </c>
      <c r="C272" s="136">
        <v>0</v>
      </c>
      <c r="D272" s="136">
        <v>82964.899999999994</v>
      </c>
      <c r="E272" s="136">
        <v>82964.899999999994</v>
      </c>
      <c r="F272" s="42"/>
      <c r="G272" s="42"/>
    </row>
    <row r="273" spans="1:7" s="31" customFormat="1" ht="71.45" customHeight="1">
      <c r="A273" s="28"/>
      <c r="B273" s="135" t="s">
        <v>242</v>
      </c>
      <c r="C273" s="216">
        <v>0</v>
      </c>
      <c r="D273" s="136">
        <v>11.1</v>
      </c>
      <c r="E273" s="136">
        <v>11.1</v>
      </c>
      <c r="F273" s="42"/>
      <c r="G273" s="42"/>
    </row>
    <row r="274" spans="1:7" ht="17.45" customHeight="1">
      <c r="B274" s="174" t="s">
        <v>185</v>
      </c>
      <c r="C274" s="216">
        <v>0</v>
      </c>
      <c r="D274" s="216">
        <v>8410.9</v>
      </c>
      <c r="E274" s="216">
        <v>8410.9</v>
      </c>
    </row>
    <row r="275" spans="1:7" ht="30" customHeight="1">
      <c r="B275" s="204" t="s">
        <v>255</v>
      </c>
      <c r="C275" s="112">
        <v>0</v>
      </c>
      <c r="D275" s="112">
        <v>0</v>
      </c>
      <c r="E275" s="112">
        <v>21622.2</v>
      </c>
    </row>
    <row r="276" spans="1:7" ht="30.6" customHeight="1">
      <c r="B276" s="89" t="s">
        <v>254</v>
      </c>
      <c r="C276" s="136">
        <v>0</v>
      </c>
      <c r="D276" s="216">
        <v>0</v>
      </c>
      <c r="E276" s="216">
        <f>68542.6+200</f>
        <v>68742.600000000006</v>
      </c>
    </row>
    <row r="277" spans="1:7" ht="30.6" customHeight="1">
      <c r="A277" s="2"/>
      <c r="B277" s="97" t="s">
        <v>243</v>
      </c>
      <c r="C277" s="216">
        <v>0</v>
      </c>
      <c r="D277" s="136">
        <v>0</v>
      </c>
      <c r="E277" s="177">
        <f>8588.6-5128.1</f>
        <v>3460.5</v>
      </c>
    </row>
    <row r="278" spans="1:7" s="31" customFormat="1" ht="14.45" customHeight="1">
      <c r="A278" s="28"/>
      <c r="B278" s="135" t="s">
        <v>292</v>
      </c>
      <c r="C278" s="222">
        <v>0</v>
      </c>
      <c r="D278" s="223">
        <v>0</v>
      </c>
      <c r="E278" s="177">
        <v>200</v>
      </c>
      <c r="F278" s="42"/>
      <c r="G278" s="42"/>
    </row>
    <row r="279" spans="1:7" s="31" customFormat="1" ht="60" customHeight="1">
      <c r="A279" s="28"/>
      <c r="B279" s="201" t="s">
        <v>252</v>
      </c>
      <c r="C279" s="216">
        <v>0</v>
      </c>
      <c r="D279" s="136">
        <v>0</v>
      </c>
      <c r="E279" s="177">
        <v>5278.9</v>
      </c>
      <c r="F279" s="42"/>
      <c r="G279" s="42"/>
    </row>
    <row r="280" spans="1:7" s="31" customFormat="1" ht="72.75" customHeight="1">
      <c r="A280" s="28"/>
      <c r="B280" s="201" t="s">
        <v>253</v>
      </c>
      <c r="C280" s="216">
        <v>0</v>
      </c>
      <c r="D280" s="136">
        <v>0</v>
      </c>
      <c r="E280" s="177">
        <v>2.6</v>
      </c>
      <c r="F280" s="42"/>
      <c r="G280" s="42"/>
    </row>
    <row r="281" spans="1:7" ht="74.25" customHeight="1">
      <c r="A281" s="2"/>
      <c r="B281" s="121" t="s">
        <v>336</v>
      </c>
      <c r="C281" s="162">
        <v>0</v>
      </c>
      <c r="D281" s="162">
        <v>0</v>
      </c>
      <c r="E281" s="112">
        <v>18376.599999999999</v>
      </c>
    </row>
    <row r="282" spans="1:7" ht="55.9" customHeight="1">
      <c r="A282" s="2"/>
      <c r="B282" s="121" t="s">
        <v>337</v>
      </c>
      <c r="C282" s="136">
        <v>0</v>
      </c>
      <c r="D282" s="136">
        <v>0</v>
      </c>
      <c r="E282" s="112">
        <v>2271.3000000000002</v>
      </c>
    </row>
    <row r="283" spans="1:7" s="3" customFormat="1" ht="16.899999999999999" customHeight="1">
      <c r="A283" s="26"/>
      <c r="B283" s="106" t="s">
        <v>1</v>
      </c>
      <c r="C283" s="108">
        <f>SUM(C272:C282)</f>
        <v>0</v>
      </c>
      <c r="D283" s="108">
        <f>SUM(D272:D282)</f>
        <v>91386.9</v>
      </c>
      <c r="E283" s="108">
        <f>SUM(E272:E282)</f>
        <v>211341.6</v>
      </c>
      <c r="F283" s="39"/>
      <c r="G283" s="39"/>
    </row>
    <row r="284" spans="1:7" ht="12.6" customHeight="1">
      <c r="A284" s="2"/>
      <c r="B284" s="14"/>
      <c r="C284" s="14"/>
      <c r="D284" s="14"/>
      <c r="E284" s="64"/>
    </row>
    <row r="285" spans="1:7" ht="22.9" customHeight="1">
      <c r="A285" s="2"/>
      <c r="B285" s="348" t="s">
        <v>6</v>
      </c>
      <c r="C285" s="348"/>
      <c r="D285" s="348"/>
      <c r="E285" s="348"/>
      <c r="F285" s="49"/>
    </row>
    <row r="286" spans="1:7" ht="30" customHeight="1">
      <c r="A286" s="2"/>
      <c r="B286" s="350" t="s">
        <v>279</v>
      </c>
      <c r="C286" s="350"/>
      <c r="D286" s="350"/>
      <c r="E286" s="350"/>
    </row>
    <row r="287" spans="1:7" ht="15" customHeight="1">
      <c r="A287" s="2"/>
      <c r="B287" s="12"/>
      <c r="C287" s="12"/>
      <c r="D287" s="12"/>
      <c r="E287" s="65" t="s">
        <v>13</v>
      </c>
    </row>
    <row r="288" spans="1:7" ht="16.899999999999999" customHeight="1">
      <c r="A288" s="2"/>
      <c r="B288" s="99" t="s">
        <v>2</v>
      </c>
      <c r="C288" s="63" t="s">
        <v>76</v>
      </c>
      <c r="D288" s="63" t="s">
        <v>77</v>
      </c>
      <c r="E288" s="63" t="s">
        <v>78</v>
      </c>
    </row>
    <row r="289" spans="1:7" ht="29.25" customHeight="1">
      <c r="A289" s="2"/>
      <c r="B289" s="79" t="s">
        <v>165</v>
      </c>
      <c r="C289" s="101">
        <f>C290</f>
        <v>300</v>
      </c>
      <c r="D289" s="101">
        <f t="shared" ref="D289:E289" si="57">D290</f>
        <v>100</v>
      </c>
      <c r="E289" s="101">
        <f t="shared" si="57"/>
        <v>100</v>
      </c>
      <c r="F289" s="48"/>
    </row>
    <row r="290" spans="1:7" ht="44.25" customHeight="1">
      <c r="A290" s="2"/>
      <c r="B290" s="93" t="s">
        <v>315</v>
      </c>
      <c r="C290" s="162">
        <v>300</v>
      </c>
      <c r="D290" s="162">
        <v>100</v>
      </c>
      <c r="E290" s="162">
        <v>100</v>
      </c>
    </row>
    <row r="291" spans="1:7" s="2" customFormat="1" ht="27.6" customHeight="1">
      <c r="B291" s="85" t="s">
        <v>234</v>
      </c>
      <c r="C291" s="208">
        <f>C292</f>
        <v>36.1</v>
      </c>
      <c r="D291" s="208">
        <f t="shared" ref="D291:E292" si="58">D292</f>
        <v>0</v>
      </c>
      <c r="E291" s="208">
        <f t="shared" si="58"/>
        <v>0</v>
      </c>
    </row>
    <row r="292" spans="1:7" s="156" customFormat="1" ht="16.899999999999999" customHeight="1">
      <c r="B292" s="183" t="s">
        <v>233</v>
      </c>
      <c r="C292" s="209">
        <f>C293</f>
        <v>36.1</v>
      </c>
      <c r="D292" s="209">
        <f t="shared" si="58"/>
        <v>0</v>
      </c>
      <c r="E292" s="209">
        <f t="shared" si="58"/>
        <v>0</v>
      </c>
      <c r="F292" s="158"/>
      <c r="G292" s="158"/>
    </row>
    <row r="293" spans="1:7" s="342" customFormat="1" ht="27.6" customHeight="1">
      <c r="A293" s="338"/>
      <c r="B293" s="339" t="s">
        <v>235</v>
      </c>
      <c r="C293" s="340">
        <v>36.1</v>
      </c>
      <c r="D293" s="340">
        <v>0</v>
      </c>
      <c r="E293" s="340">
        <v>0</v>
      </c>
      <c r="F293" s="341"/>
      <c r="G293" s="341"/>
    </row>
    <row r="294" spans="1:7" s="2" customFormat="1" ht="15" customHeight="1">
      <c r="B294" s="88" t="s">
        <v>1</v>
      </c>
      <c r="C294" s="163">
        <f>C289+C291</f>
        <v>336.1</v>
      </c>
      <c r="D294" s="163">
        <f t="shared" ref="D294:E294" si="59">D289+D291</f>
        <v>100</v>
      </c>
      <c r="E294" s="163">
        <f t="shared" si="59"/>
        <v>100</v>
      </c>
    </row>
    <row r="295" spans="1:7" ht="28.15" customHeight="1">
      <c r="A295" s="2"/>
      <c r="B295" s="352" t="s">
        <v>86</v>
      </c>
      <c r="C295" s="352"/>
      <c r="D295" s="352"/>
      <c r="E295" s="352"/>
    </row>
    <row r="296" spans="1:7" ht="18" customHeight="1">
      <c r="A296" s="2"/>
      <c r="B296" s="99" t="s">
        <v>87</v>
      </c>
      <c r="C296" s="63" t="s">
        <v>76</v>
      </c>
      <c r="D296" s="63" t="s">
        <v>77</v>
      </c>
      <c r="E296" s="63" t="s">
        <v>78</v>
      </c>
      <c r="F296" s="38"/>
    </row>
    <row r="297" spans="1:7" ht="30.6" customHeight="1">
      <c r="A297" s="2"/>
      <c r="B297" s="201" t="s">
        <v>235</v>
      </c>
      <c r="C297" s="101">
        <v>0</v>
      </c>
      <c r="D297" s="162">
        <v>36.1</v>
      </c>
      <c r="E297" s="162">
        <v>36.1</v>
      </c>
      <c r="F297" s="38"/>
    </row>
    <row r="298" spans="1:7" s="3" customFormat="1" ht="15" customHeight="1">
      <c r="A298" s="26"/>
      <c r="B298" s="106" t="s">
        <v>1</v>
      </c>
      <c r="C298" s="108">
        <f>C297</f>
        <v>0</v>
      </c>
      <c r="D298" s="108">
        <f t="shared" ref="D298:E298" si="60">D297</f>
        <v>36.1</v>
      </c>
      <c r="E298" s="108">
        <f t="shared" si="60"/>
        <v>36.1</v>
      </c>
      <c r="F298" s="39"/>
      <c r="G298" s="39"/>
    </row>
    <row r="299" spans="1:7" s="314" customFormat="1" ht="13.9" customHeight="1">
      <c r="A299" s="310"/>
      <c r="B299" s="311"/>
      <c r="C299" s="312"/>
      <c r="D299" s="312"/>
      <c r="E299" s="312"/>
      <c r="F299" s="313"/>
      <c r="G299" s="313"/>
    </row>
    <row r="300" spans="1:7" ht="21" customHeight="1">
      <c r="A300" s="2"/>
      <c r="B300" s="353" t="s">
        <v>7</v>
      </c>
      <c r="C300" s="353"/>
      <c r="D300" s="353"/>
      <c r="E300" s="353"/>
      <c r="F300" s="49"/>
    </row>
    <row r="301" spans="1:7" s="31" customFormat="1" ht="19.899999999999999" customHeight="1">
      <c r="A301" s="28"/>
      <c r="B301" s="367" t="s">
        <v>317</v>
      </c>
      <c r="C301" s="367"/>
      <c r="D301" s="367"/>
      <c r="E301" s="367"/>
      <c r="F301" s="160"/>
      <c r="G301" s="42"/>
    </row>
    <row r="302" spans="1:7" s="31" customFormat="1" ht="17.45" customHeight="1">
      <c r="A302" s="28"/>
      <c r="B302" s="315" t="s">
        <v>273</v>
      </c>
      <c r="C302" s="315"/>
      <c r="D302" s="315"/>
      <c r="E302" s="315"/>
      <c r="F302" s="160"/>
      <c r="G302" s="42"/>
    </row>
    <row r="303" spans="1:7" s="31" customFormat="1" ht="17.45" customHeight="1">
      <c r="A303" s="28"/>
      <c r="B303" s="369" t="s">
        <v>274</v>
      </c>
      <c r="C303" s="369"/>
      <c r="D303" s="369"/>
      <c r="E303" s="369"/>
      <c r="F303" s="160"/>
      <c r="G303" s="42"/>
    </row>
    <row r="304" spans="1:7" ht="31.15" customHeight="1">
      <c r="A304" s="2"/>
      <c r="B304" s="369" t="s">
        <v>275</v>
      </c>
      <c r="C304" s="369"/>
      <c r="D304" s="369"/>
      <c r="E304" s="369"/>
      <c r="F304" s="49"/>
    </row>
    <row r="305" spans="1:7" s="316" customFormat="1" ht="108" customHeight="1">
      <c r="B305" s="367" t="s">
        <v>322</v>
      </c>
      <c r="C305" s="367"/>
      <c r="D305" s="367"/>
      <c r="E305" s="367"/>
    </row>
    <row r="306" spans="1:7" ht="30.6" customHeight="1">
      <c r="B306" s="357" t="s">
        <v>164</v>
      </c>
      <c r="C306" s="357"/>
      <c r="D306" s="357"/>
      <c r="E306" s="357"/>
      <c r="G306" s="1"/>
    </row>
    <row r="307" spans="1:7" ht="20.25" customHeight="1">
      <c r="A307" s="2"/>
      <c r="B307" s="12"/>
      <c r="C307" s="12"/>
      <c r="D307" s="12"/>
      <c r="E307" s="332" t="s">
        <v>13</v>
      </c>
      <c r="F307" s="43"/>
    </row>
    <row r="308" spans="1:7" ht="19.5" customHeight="1">
      <c r="A308" s="2"/>
      <c r="B308" s="99" t="s">
        <v>2</v>
      </c>
      <c r="C308" s="63" t="s">
        <v>76</v>
      </c>
      <c r="D308" s="63" t="s">
        <v>77</v>
      </c>
      <c r="E308" s="63" t="s">
        <v>78</v>
      </c>
      <c r="F308" s="43"/>
    </row>
    <row r="309" spans="1:7" ht="20.45" customHeight="1">
      <c r="A309" s="2"/>
      <c r="B309" s="84" t="s">
        <v>65</v>
      </c>
      <c r="C309" s="139">
        <f>C310+C311</f>
        <v>18805.599999999999</v>
      </c>
      <c r="D309" s="139">
        <f t="shared" ref="D309:E309" si="61">D310+D311</f>
        <v>18805.599999999999</v>
      </c>
      <c r="E309" s="139">
        <f t="shared" si="61"/>
        <v>18805.599999999999</v>
      </c>
      <c r="F309" s="50"/>
    </row>
    <row r="310" spans="1:7" ht="27.6" customHeight="1">
      <c r="A310" s="2"/>
      <c r="B310" s="89" t="s">
        <v>66</v>
      </c>
      <c r="C310" s="230">
        <v>14958.2</v>
      </c>
      <c r="D310" s="230">
        <v>14958.2</v>
      </c>
      <c r="E310" s="112">
        <v>14958.2</v>
      </c>
      <c r="F310" s="43"/>
    </row>
    <row r="311" spans="1:7" ht="17.45" customHeight="1">
      <c r="A311" s="2"/>
      <c r="B311" s="115" t="s">
        <v>90</v>
      </c>
      <c r="C311" s="112">
        <f>C312+C313</f>
        <v>3847.3999999999996</v>
      </c>
      <c r="D311" s="112">
        <f t="shared" ref="D311" si="62">D312+D313</f>
        <v>3847.3999999999996</v>
      </c>
      <c r="E311" s="112">
        <f t="shared" ref="E311" si="63">E312+E313</f>
        <v>3847.3999999999996</v>
      </c>
    </row>
    <row r="312" spans="1:7" ht="28.15" customHeight="1">
      <c r="A312" s="2"/>
      <c r="B312" s="80" t="s">
        <v>316</v>
      </c>
      <c r="C312" s="176">
        <v>2739.7</v>
      </c>
      <c r="D312" s="178">
        <v>2739.7</v>
      </c>
      <c r="E312" s="178">
        <v>2739.7</v>
      </c>
    </row>
    <row r="313" spans="1:7" ht="46.5" customHeight="1">
      <c r="A313" s="2"/>
      <c r="B313" s="114" t="s">
        <v>130</v>
      </c>
      <c r="C313" s="176">
        <v>1107.7</v>
      </c>
      <c r="D313" s="278">
        <f>1107.7</f>
        <v>1107.7</v>
      </c>
      <c r="E313" s="278">
        <f>1107.7</f>
        <v>1107.7</v>
      </c>
    </row>
    <row r="314" spans="1:7" ht="19.149999999999999" customHeight="1">
      <c r="A314" s="2"/>
      <c r="B314" s="119" t="s">
        <v>131</v>
      </c>
      <c r="C314" s="101">
        <f>C317+C315</f>
        <v>62509.100000000006</v>
      </c>
      <c r="D314" s="101">
        <f t="shared" ref="D314:E314" si="64">D317+D315</f>
        <v>62509.100000000006</v>
      </c>
      <c r="E314" s="101">
        <f t="shared" si="64"/>
        <v>62509.100000000006</v>
      </c>
    </row>
    <row r="315" spans="1:7" ht="19.149999999999999" customHeight="1">
      <c r="A315" s="2"/>
      <c r="B315" s="130" t="s">
        <v>119</v>
      </c>
      <c r="C315" s="256">
        <f>C316</f>
        <v>39.9</v>
      </c>
      <c r="D315" s="256">
        <f t="shared" ref="D315:E315" si="65">D316</f>
        <v>39.9</v>
      </c>
      <c r="E315" s="256">
        <f t="shared" si="65"/>
        <v>39.9</v>
      </c>
    </row>
    <row r="316" spans="1:7" ht="30" customHeight="1">
      <c r="A316" s="2"/>
      <c r="B316" s="298" t="s">
        <v>301</v>
      </c>
      <c r="C316" s="258">
        <v>39.9</v>
      </c>
      <c r="D316" s="258">
        <v>39.9</v>
      </c>
      <c r="E316" s="258">
        <v>39.9</v>
      </c>
    </row>
    <row r="317" spans="1:7" s="133" customFormat="1" ht="31.15" customHeight="1">
      <c r="B317" s="130" t="s">
        <v>121</v>
      </c>
      <c r="C317" s="190">
        <f>C318+C319+C320</f>
        <v>62469.200000000004</v>
      </c>
      <c r="D317" s="190">
        <f t="shared" ref="D317:E317" si="66">D318+D319+D320</f>
        <v>62469.200000000004</v>
      </c>
      <c r="E317" s="190">
        <f t="shared" si="66"/>
        <v>62469.200000000004</v>
      </c>
      <c r="F317" s="134"/>
      <c r="G317" s="134"/>
    </row>
    <row r="318" spans="1:7" ht="27.75" customHeight="1">
      <c r="A318" s="2"/>
      <c r="B318" s="131" t="s">
        <v>125</v>
      </c>
      <c r="C318" s="231">
        <v>28820.7</v>
      </c>
      <c r="D318" s="230">
        <v>28820.7</v>
      </c>
      <c r="E318" s="235">
        <v>28820.7</v>
      </c>
    </row>
    <row r="319" spans="1:7" ht="31.15" customHeight="1">
      <c r="A319" s="2"/>
      <c r="B319" s="131" t="s">
        <v>126</v>
      </c>
      <c r="C319" s="236">
        <v>31480.1</v>
      </c>
      <c r="D319" s="236">
        <v>31480.1</v>
      </c>
      <c r="E319" s="236">
        <v>31480.1</v>
      </c>
    </row>
    <row r="320" spans="1:7" ht="59.45" customHeight="1">
      <c r="A320" s="2"/>
      <c r="B320" s="135" t="s">
        <v>271</v>
      </c>
      <c r="C320" s="236">
        <f>1084.2+1084.2</f>
        <v>2168.4</v>
      </c>
      <c r="D320" s="236">
        <f t="shared" ref="D320:E320" si="67">1084.2+1084.2</f>
        <v>2168.4</v>
      </c>
      <c r="E320" s="236">
        <f t="shared" si="67"/>
        <v>2168.4</v>
      </c>
    </row>
    <row r="321" spans="1:7" ht="32.450000000000003" customHeight="1">
      <c r="A321" s="2"/>
      <c r="B321" s="79" t="s">
        <v>73</v>
      </c>
      <c r="C321" s="101">
        <f>C322</f>
        <v>105459.9</v>
      </c>
      <c r="D321" s="101">
        <f t="shared" ref="D321" si="68">D322</f>
        <v>105459.9</v>
      </c>
      <c r="E321" s="101">
        <f t="shared" ref="E321" si="69">E322</f>
        <v>0</v>
      </c>
      <c r="F321" s="50"/>
    </row>
    <row r="322" spans="1:7" s="133" customFormat="1" ht="16.149999999999999" customHeight="1">
      <c r="B322" s="155" t="s">
        <v>28</v>
      </c>
      <c r="C322" s="189">
        <f>C323+C324+C325+C326+C327</f>
        <v>105459.9</v>
      </c>
      <c r="D322" s="189">
        <f t="shared" ref="D322:E322" si="70">D323+D324+D325+D326+D327</f>
        <v>105459.9</v>
      </c>
      <c r="E322" s="189">
        <f t="shared" si="70"/>
        <v>0</v>
      </c>
      <c r="F322" s="147"/>
      <c r="G322" s="134"/>
    </row>
    <row r="323" spans="1:7" s="31" customFormat="1" ht="31.15" customHeight="1">
      <c r="A323" s="28"/>
      <c r="B323" s="132" t="s">
        <v>26</v>
      </c>
      <c r="C323" s="237">
        <v>57765.599999999999</v>
      </c>
      <c r="D323" s="237">
        <v>57765.599999999999</v>
      </c>
      <c r="E323" s="237">
        <v>0</v>
      </c>
      <c r="F323" s="53"/>
      <c r="G323" s="42"/>
    </row>
    <row r="324" spans="1:7" s="31" customFormat="1" ht="31.15" customHeight="1">
      <c r="A324" s="28"/>
      <c r="B324" s="132" t="s">
        <v>27</v>
      </c>
      <c r="C324" s="237">
        <v>45347.4</v>
      </c>
      <c r="D324" s="237">
        <v>45347.4</v>
      </c>
      <c r="E324" s="237">
        <v>0</v>
      </c>
      <c r="F324" s="53"/>
      <c r="G324" s="42"/>
    </row>
    <row r="325" spans="1:7" s="31" customFormat="1" ht="56.45" customHeight="1">
      <c r="A325" s="28"/>
      <c r="B325" s="135" t="s">
        <v>271</v>
      </c>
      <c r="C325" s="238">
        <f>985.6+877.1</f>
        <v>1862.7</v>
      </c>
      <c r="D325" s="238">
        <f t="shared" ref="D325" si="71">985.6+877.1</f>
        <v>1862.7</v>
      </c>
      <c r="E325" s="238">
        <v>0</v>
      </c>
      <c r="F325" s="53"/>
      <c r="G325" s="42"/>
    </row>
    <row r="326" spans="1:7" s="31" customFormat="1" ht="41.45" customHeight="1">
      <c r="A326" s="28"/>
      <c r="B326" s="201" t="s">
        <v>133</v>
      </c>
      <c r="C326" s="177">
        <v>460</v>
      </c>
      <c r="D326" s="177">
        <v>460</v>
      </c>
      <c r="E326" s="177">
        <v>0</v>
      </c>
      <c r="F326" s="42"/>
      <c r="G326" s="42"/>
    </row>
    <row r="327" spans="1:7" s="31" customFormat="1" ht="43.15" customHeight="1">
      <c r="A327" s="28"/>
      <c r="B327" s="201" t="s">
        <v>132</v>
      </c>
      <c r="C327" s="177">
        <v>24.2</v>
      </c>
      <c r="D327" s="177">
        <v>24.2</v>
      </c>
      <c r="E327" s="177">
        <v>0</v>
      </c>
      <c r="F327" s="42"/>
      <c r="G327" s="42"/>
    </row>
    <row r="328" spans="1:7" ht="31.15" customHeight="1">
      <c r="A328" s="2"/>
      <c r="B328" s="79" t="s">
        <v>67</v>
      </c>
      <c r="C328" s="98">
        <f>C329</f>
        <v>5900</v>
      </c>
      <c r="D328" s="98">
        <f t="shared" ref="D328:E328" si="72">D329</f>
        <v>0</v>
      </c>
      <c r="E328" s="98">
        <f t="shared" si="72"/>
        <v>0</v>
      </c>
      <c r="F328" s="50"/>
    </row>
    <row r="329" spans="1:7" ht="17.45" customHeight="1">
      <c r="A329" s="2"/>
      <c r="B329" s="115" t="s">
        <v>90</v>
      </c>
      <c r="C329" s="207">
        <f>C330+C331</f>
        <v>5900</v>
      </c>
      <c r="D329" s="207">
        <f t="shared" ref="D329:E329" si="73">D330+D331</f>
        <v>0</v>
      </c>
      <c r="E329" s="207">
        <f t="shared" si="73"/>
        <v>0</v>
      </c>
      <c r="F329" s="43"/>
    </row>
    <row r="330" spans="1:7" ht="30" customHeight="1">
      <c r="A330" s="2"/>
      <c r="B330" s="117" t="s">
        <v>134</v>
      </c>
      <c r="C330" s="239">
        <v>5400</v>
      </c>
      <c r="D330" s="240">
        <v>0</v>
      </c>
      <c r="E330" s="240">
        <v>0</v>
      </c>
      <c r="F330" s="43"/>
    </row>
    <row r="331" spans="1:7" ht="30" customHeight="1">
      <c r="A331" s="2"/>
      <c r="B331" s="117" t="s">
        <v>135</v>
      </c>
      <c r="C331" s="239">
        <v>500</v>
      </c>
      <c r="D331" s="241">
        <v>0</v>
      </c>
      <c r="E331" s="241">
        <v>0</v>
      </c>
      <c r="F331" s="43"/>
    </row>
    <row r="332" spans="1:7" ht="21" customHeight="1">
      <c r="A332" s="2"/>
      <c r="B332" s="87" t="s">
        <v>69</v>
      </c>
      <c r="C332" s="144">
        <f>C333+C345+C347+C353</f>
        <v>1234548</v>
      </c>
      <c r="D332" s="144">
        <f>D333+D345+D347+D353</f>
        <v>1194910.8</v>
      </c>
      <c r="E332" s="144">
        <f t="shared" ref="E332" si="74">E333+E345+E347+E353</f>
        <v>0</v>
      </c>
      <c r="F332" s="50"/>
    </row>
    <row r="333" spans="1:7" s="133" customFormat="1" ht="17.45" customHeight="1">
      <c r="B333" s="145" t="s">
        <v>68</v>
      </c>
      <c r="C333" s="146">
        <f>SUM(C334:C344)</f>
        <v>1148291.3999999999</v>
      </c>
      <c r="D333" s="146">
        <f t="shared" ref="D333:E333" si="75">SUM(D334:D344)</f>
        <v>1108654.2</v>
      </c>
      <c r="E333" s="146">
        <f t="shared" si="75"/>
        <v>0</v>
      </c>
      <c r="F333" s="147"/>
      <c r="G333" s="134"/>
    </row>
    <row r="334" spans="1:7" ht="30.6" customHeight="1">
      <c r="A334" s="2"/>
      <c r="B334" s="128" t="s">
        <v>163</v>
      </c>
      <c r="C334" s="230">
        <v>798.5</v>
      </c>
      <c r="D334" s="82">
        <f>798.5</f>
        <v>798.5</v>
      </c>
      <c r="E334" s="112">
        <v>0</v>
      </c>
      <c r="F334" s="43"/>
    </row>
    <row r="335" spans="1:7" ht="19.149999999999999" customHeight="1">
      <c r="A335" s="2"/>
      <c r="B335" s="140" t="s">
        <v>149</v>
      </c>
      <c r="C335" s="230">
        <v>99212.1</v>
      </c>
      <c r="D335" s="230">
        <v>99212.1</v>
      </c>
      <c r="E335" s="230">
        <v>0</v>
      </c>
      <c r="F335" s="43"/>
    </row>
    <row r="336" spans="1:7" ht="43.9" customHeight="1">
      <c r="A336" s="2"/>
      <c r="B336" s="94" t="s">
        <v>143</v>
      </c>
      <c r="C336" s="230">
        <v>386314.5</v>
      </c>
      <c r="D336" s="230">
        <v>368559.8</v>
      </c>
      <c r="E336" s="112">
        <v>0</v>
      </c>
      <c r="F336" s="43"/>
    </row>
    <row r="337" spans="1:7" ht="58.9" customHeight="1">
      <c r="A337" s="2"/>
      <c r="B337" s="126" t="s">
        <v>136</v>
      </c>
      <c r="C337" s="230">
        <v>972</v>
      </c>
      <c r="D337" s="230">
        <v>2880</v>
      </c>
      <c r="E337" s="112">
        <v>0</v>
      </c>
      <c r="F337" s="43"/>
    </row>
    <row r="338" spans="1:7" ht="19.899999999999999" customHeight="1">
      <c r="A338" s="2"/>
      <c r="B338" s="140" t="s">
        <v>150</v>
      </c>
      <c r="C338" s="230">
        <v>50082.6</v>
      </c>
      <c r="D338" s="230">
        <v>50082.6</v>
      </c>
      <c r="E338" s="112">
        <v>0</v>
      </c>
      <c r="F338" s="43"/>
    </row>
    <row r="339" spans="1:7" ht="42" customHeight="1">
      <c r="A339" s="2"/>
      <c r="B339" s="94" t="s">
        <v>143</v>
      </c>
      <c r="C339" s="230">
        <v>517642.8</v>
      </c>
      <c r="D339" s="230">
        <v>493852.3</v>
      </c>
      <c r="E339" s="112">
        <v>0</v>
      </c>
      <c r="F339" s="43"/>
    </row>
    <row r="340" spans="1:7" ht="18.600000000000001" customHeight="1">
      <c r="A340" s="2"/>
      <c r="B340" s="140" t="s">
        <v>151</v>
      </c>
      <c r="C340" s="223">
        <v>47926.6</v>
      </c>
      <c r="D340" s="223">
        <v>47926.6</v>
      </c>
      <c r="E340" s="112">
        <v>0</v>
      </c>
      <c r="F340" s="43"/>
    </row>
    <row r="341" spans="1:7" ht="58.15" customHeight="1">
      <c r="A341" s="2"/>
      <c r="B341" s="135" t="s">
        <v>271</v>
      </c>
      <c r="C341" s="223">
        <v>1478.4</v>
      </c>
      <c r="D341" s="223">
        <v>1478.4</v>
      </c>
      <c r="E341" s="112">
        <v>0</v>
      </c>
      <c r="F341" s="43"/>
    </row>
    <row r="342" spans="1:7" s="31" customFormat="1" ht="29.45" customHeight="1">
      <c r="A342" s="28"/>
      <c r="B342" s="118" t="s">
        <v>148</v>
      </c>
      <c r="C342" s="82">
        <v>16708.400000000001</v>
      </c>
      <c r="D342" s="82">
        <v>16708.400000000001</v>
      </c>
      <c r="E342" s="177">
        <v>0</v>
      </c>
      <c r="F342" s="53"/>
      <c r="G342" s="42"/>
    </row>
    <row r="343" spans="1:7" ht="31.15" customHeight="1">
      <c r="A343" s="2"/>
      <c r="B343" s="118" t="s">
        <v>144</v>
      </c>
      <c r="C343" s="230">
        <v>25714.5</v>
      </c>
      <c r="D343" s="230">
        <v>25714.5</v>
      </c>
      <c r="E343" s="112">
        <v>0</v>
      </c>
      <c r="F343" s="43"/>
    </row>
    <row r="344" spans="1:7" ht="62.25" customHeight="1">
      <c r="A344" s="2"/>
      <c r="B344" s="140" t="s">
        <v>321</v>
      </c>
      <c r="C344" s="230">
        <v>1441</v>
      </c>
      <c r="D344" s="230">
        <v>1441</v>
      </c>
      <c r="E344" s="112">
        <v>0</v>
      </c>
      <c r="F344" s="43"/>
    </row>
    <row r="345" spans="1:7" s="133" customFormat="1" ht="18" customHeight="1">
      <c r="B345" s="141" t="s">
        <v>137</v>
      </c>
      <c r="C345" s="189">
        <f>C346</f>
        <v>550</v>
      </c>
      <c r="D345" s="189">
        <f t="shared" ref="D345:E345" si="76">D346</f>
        <v>550</v>
      </c>
      <c r="E345" s="189">
        <f t="shared" si="76"/>
        <v>0</v>
      </c>
      <c r="F345" s="147"/>
      <c r="G345" s="134"/>
    </row>
    <row r="346" spans="1:7" s="31" customFormat="1" ht="28.9" customHeight="1">
      <c r="A346" s="28"/>
      <c r="B346" s="128" t="s">
        <v>159</v>
      </c>
      <c r="C346" s="82">
        <v>550</v>
      </c>
      <c r="D346" s="82">
        <f>550</f>
        <v>550</v>
      </c>
      <c r="E346" s="82">
        <v>0</v>
      </c>
      <c r="F346" s="53"/>
      <c r="G346" s="42"/>
    </row>
    <row r="347" spans="1:7" s="148" customFormat="1" ht="19.149999999999999" customHeight="1">
      <c r="B347" s="141" t="s">
        <v>138</v>
      </c>
      <c r="C347" s="242">
        <f>C348+C351+C352</f>
        <v>65055.3</v>
      </c>
      <c r="D347" s="242">
        <f t="shared" ref="D347:E347" si="77">D348+D351+D352</f>
        <v>65055.3</v>
      </c>
      <c r="E347" s="242">
        <f t="shared" si="77"/>
        <v>0</v>
      </c>
      <c r="F347" s="149"/>
      <c r="G347" s="149"/>
    </row>
    <row r="348" spans="1:7" ht="16.899999999999999" customHeight="1">
      <c r="A348" s="2"/>
      <c r="B348" s="128" t="s">
        <v>90</v>
      </c>
      <c r="C348" s="243">
        <f>C349+C350</f>
        <v>2906.5</v>
      </c>
      <c r="D348" s="225">
        <f t="shared" ref="D348:E348" si="78">D349+D350</f>
        <v>2906.5</v>
      </c>
      <c r="E348" s="243">
        <f t="shared" si="78"/>
        <v>0</v>
      </c>
      <c r="F348" s="43"/>
    </row>
    <row r="349" spans="1:7" ht="16.899999999999999" customHeight="1">
      <c r="A349" s="2"/>
      <c r="B349" s="143" t="s">
        <v>160</v>
      </c>
      <c r="C349" s="244">
        <v>290</v>
      </c>
      <c r="D349" s="279">
        <f>290</f>
        <v>290</v>
      </c>
      <c r="E349" s="244">
        <v>0</v>
      </c>
      <c r="F349" s="43"/>
    </row>
    <row r="350" spans="1:7" s="31" customFormat="1" ht="28.15" customHeight="1">
      <c r="A350" s="28"/>
      <c r="B350" s="117" t="s">
        <v>161</v>
      </c>
      <c r="C350" s="245">
        <v>2616.5</v>
      </c>
      <c r="D350" s="245">
        <v>2616.5</v>
      </c>
      <c r="E350" s="245">
        <v>0</v>
      </c>
      <c r="F350" s="42"/>
      <c r="G350" s="42"/>
    </row>
    <row r="351" spans="1:7" s="31" customFormat="1" ht="28.9" customHeight="1">
      <c r="A351" s="28"/>
      <c r="B351" s="142" t="s">
        <v>139</v>
      </c>
      <c r="C351" s="136">
        <v>28828.799999999999</v>
      </c>
      <c r="D351" s="136">
        <v>28828.799999999999</v>
      </c>
      <c r="E351" s="136">
        <v>0</v>
      </c>
      <c r="F351" s="53"/>
      <c r="G351" s="42"/>
    </row>
    <row r="352" spans="1:7" s="31" customFormat="1" ht="56.45" customHeight="1">
      <c r="A352" s="28"/>
      <c r="B352" s="142" t="s">
        <v>140</v>
      </c>
      <c r="C352" s="82">
        <v>33320</v>
      </c>
      <c r="D352" s="82">
        <v>33320</v>
      </c>
      <c r="E352" s="82">
        <v>0</v>
      </c>
      <c r="F352" s="53"/>
      <c r="G352" s="42"/>
    </row>
    <row r="353" spans="1:7" s="133" customFormat="1" ht="20.45" customHeight="1">
      <c r="B353" s="141" t="s">
        <v>141</v>
      </c>
      <c r="C353" s="246">
        <f>C354+C358+C359+C360</f>
        <v>20651.3</v>
      </c>
      <c r="D353" s="246">
        <f t="shared" ref="D353:E353" si="79">D354+D358+D359+D360</f>
        <v>20651.3</v>
      </c>
      <c r="E353" s="246">
        <f t="shared" si="79"/>
        <v>0</v>
      </c>
      <c r="F353" s="134"/>
      <c r="G353" s="134"/>
    </row>
    <row r="354" spans="1:7" ht="16.899999999999999" customHeight="1">
      <c r="A354" s="2"/>
      <c r="B354" s="128" t="s">
        <v>90</v>
      </c>
      <c r="C354" s="247">
        <f>C355+C356+C357</f>
        <v>3137</v>
      </c>
      <c r="D354" s="247">
        <f>D355+D356+D357</f>
        <v>3137</v>
      </c>
      <c r="E354" s="247">
        <f>E355+E356+E357</f>
        <v>0</v>
      </c>
    </row>
    <row r="355" spans="1:7" ht="16.899999999999999" customHeight="1">
      <c r="A355" s="2"/>
      <c r="B355" s="143" t="s">
        <v>157</v>
      </c>
      <c r="C355" s="245">
        <v>200</v>
      </c>
      <c r="D355" s="245">
        <f>200</f>
        <v>200</v>
      </c>
      <c r="E355" s="245">
        <v>0</v>
      </c>
    </row>
    <row r="356" spans="1:7" s="13" customFormat="1" ht="29.45" customHeight="1">
      <c r="B356" s="143" t="s">
        <v>155</v>
      </c>
      <c r="C356" s="248">
        <v>2599</v>
      </c>
      <c r="D356" s="248">
        <v>2599</v>
      </c>
      <c r="E356" s="248">
        <v>0</v>
      </c>
      <c r="F356" s="40"/>
      <c r="G356" s="40"/>
    </row>
    <row r="357" spans="1:7" s="95" customFormat="1" ht="16.149999999999999" customHeight="1">
      <c r="B357" s="116" t="s">
        <v>156</v>
      </c>
      <c r="C357" s="227">
        <v>338</v>
      </c>
      <c r="D357" s="227">
        <v>338</v>
      </c>
      <c r="E357" s="227">
        <v>0</v>
      </c>
      <c r="F357" s="96"/>
      <c r="G357" s="96"/>
    </row>
    <row r="358" spans="1:7" s="31" customFormat="1" ht="27.75" customHeight="1">
      <c r="A358" s="28"/>
      <c r="B358" s="124" t="s">
        <v>142</v>
      </c>
      <c r="C358" s="82">
        <v>10241.4</v>
      </c>
      <c r="D358" s="82">
        <v>10241.4</v>
      </c>
      <c r="E358" s="82">
        <v>0</v>
      </c>
      <c r="F358" s="42"/>
      <c r="G358" s="42"/>
    </row>
    <row r="359" spans="1:7" s="31" customFormat="1" ht="31.9" customHeight="1">
      <c r="A359" s="28"/>
      <c r="B359" s="124" t="s">
        <v>154</v>
      </c>
      <c r="C359" s="82">
        <v>5818.3</v>
      </c>
      <c r="D359" s="82">
        <v>5818.3</v>
      </c>
      <c r="E359" s="82">
        <v>0</v>
      </c>
      <c r="F359" s="42"/>
      <c r="G359" s="42"/>
    </row>
    <row r="360" spans="1:7" s="31" customFormat="1" ht="42.6" customHeight="1">
      <c r="A360" s="28"/>
      <c r="B360" s="135" t="s">
        <v>153</v>
      </c>
      <c r="C360" s="82">
        <v>1454.6</v>
      </c>
      <c r="D360" s="82">
        <v>1454.6</v>
      </c>
      <c r="E360" s="82">
        <v>0</v>
      </c>
      <c r="F360" s="42"/>
      <c r="G360" s="42"/>
    </row>
    <row r="361" spans="1:7" s="2" customFormat="1" ht="17.45" customHeight="1">
      <c r="B361" s="88" t="s">
        <v>1</v>
      </c>
      <c r="C361" s="138">
        <f>C309+C314+C321+C328+C332</f>
        <v>1427222.6</v>
      </c>
      <c r="D361" s="138">
        <f t="shared" ref="D361:E361" si="80">D309+D314+D321+D328+D332</f>
        <v>1381685.4000000001</v>
      </c>
      <c r="E361" s="138">
        <f t="shared" si="80"/>
        <v>81314.700000000012</v>
      </c>
      <c r="F361" s="161"/>
    </row>
    <row r="362" spans="1:7" ht="7.9" customHeight="1">
      <c r="A362" s="2"/>
      <c r="B362" s="15"/>
      <c r="C362" s="15"/>
      <c r="D362" s="15"/>
      <c r="E362" s="67"/>
    </row>
    <row r="363" spans="1:7" s="31" customFormat="1" ht="10.15" customHeight="1">
      <c r="A363" s="28"/>
      <c r="B363" s="159"/>
      <c r="C363" s="159"/>
      <c r="D363" s="159"/>
      <c r="E363" s="159"/>
      <c r="F363" s="160"/>
      <c r="G363" s="42"/>
    </row>
    <row r="364" spans="1:7" ht="11.45" customHeight="1">
      <c r="A364" s="2"/>
      <c r="B364" s="352" t="s">
        <v>86</v>
      </c>
      <c r="C364" s="352"/>
      <c r="D364" s="352"/>
      <c r="E364" s="352"/>
    </row>
    <row r="365" spans="1:7" ht="18" customHeight="1">
      <c r="A365" s="2"/>
      <c r="B365" s="99" t="s">
        <v>87</v>
      </c>
      <c r="C365" s="63" t="s">
        <v>76</v>
      </c>
      <c r="D365" s="63" t="s">
        <v>77</v>
      </c>
      <c r="E365" s="63" t="s">
        <v>78</v>
      </c>
      <c r="F365" s="38"/>
    </row>
    <row r="366" spans="1:7" s="2" customFormat="1" ht="18" customHeight="1">
      <c r="B366" s="128" t="s">
        <v>297</v>
      </c>
      <c r="C366" s="297">
        <v>0</v>
      </c>
      <c r="D366" s="295">
        <v>0</v>
      </c>
      <c r="E366" s="296">
        <v>798.5</v>
      </c>
      <c r="F366" s="294"/>
    </row>
    <row r="367" spans="1:7" s="2" customFormat="1" ht="18" customHeight="1">
      <c r="B367" s="128" t="s">
        <v>298</v>
      </c>
      <c r="C367" s="297">
        <v>0</v>
      </c>
      <c r="D367" s="112">
        <v>0</v>
      </c>
      <c r="E367" s="270">
        <v>550</v>
      </c>
      <c r="F367" s="294"/>
    </row>
    <row r="368" spans="1:7" s="2" customFormat="1" ht="16.899999999999999" customHeight="1">
      <c r="B368" s="128" t="s">
        <v>299</v>
      </c>
      <c r="C368" s="243">
        <v>0</v>
      </c>
      <c r="D368" s="225">
        <v>0</v>
      </c>
      <c r="E368" s="225">
        <f>290</f>
        <v>290</v>
      </c>
      <c r="F368" s="161"/>
    </row>
    <row r="369" spans="1:7" s="2" customFormat="1" ht="16.899999999999999" customHeight="1">
      <c r="B369" s="128" t="s">
        <v>300</v>
      </c>
      <c r="C369" s="223">
        <v>0</v>
      </c>
      <c r="D369" s="223">
        <v>0</v>
      </c>
      <c r="E369" s="223">
        <f>200</f>
        <v>200</v>
      </c>
    </row>
    <row r="370" spans="1:7" ht="31.5" customHeight="1">
      <c r="A370" s="2"/>
      <c r="B370" s="132" t="s">
        <v>146</v>
      </c>
      <c r="C370" s="101">
        <v>0</v>
      </c>
      <c r="D370" s="257">
        <v>0</v>
      </c>
      <c r="E370" s="237">
        <v>57765.599999999999</v>
      </c>
      <c r="F370" s="38"/>
    </row>
    <row r="371" spans="1:7" ht="29.45" customHeight="1">
      <c r="A371" s="2"/>
      <c r="B371" s="132" t="s">
        <v>147</v>
      </c>
      <c r="C371" s="101">
        <v>0</v>
      </c>
      <c r="D371" s="257">
        <v>0</v>
      </c>
      <c r="E371" s="237">
        <v>45347.4</v>
      </c>
      <c r="F371" s="38"/>
    </row>
    <row r="372" spans="1:7" ht="60" customHeight="1">
      <c r="A372" s="2"/>
      <c r="B372" s="135" t="s">
        <v>128</v>
      </c>
      <c r="C372" s="101">
        <v>0</v>
      </c>
      <c r="D372" s="257">
        <v>0</v>
      </c>
      <c r="E372" s="238">
        <f t="shared" ref="E372" si="81">985.6+877.1</f>
        <v>1862.7</v>
      </c>
      <c r="F372" s="38"/>
    </row>
    <row r="373" spans="1:7" s="31" customFormat="1" ht="42.6" customHeight="1">
      <c r="A373" s="28"/>
      <c r="B373" s="201" t="s">
        <v>133</v>
      </c>
      <c r="C373" s="177">
        <v>0</v>
      </c>
      <c r="D373" s="177">
        <v>0</v>
      </c>
      <c r="E373" s="177">
        <v>460</v>
      </c>
      <c r="F373" s="42"/>
      <c r="G373" s="42"/>
    </row>
    <row r="374" spans="1:7" s="31" customFormat="1" ht="44.25" customHeight="1">
      <c r="A374" s="28"/>
      <c r="B374" s="201" t="s">
        <v>132</v>
      </c>
      <c r="C374" s="177">
        <v>0</v>
      </c>
      <c r="D374" s="177">
        <v>0</v>
      </c>
      <c r="E374" s="177">
        <v>24.2</v>
      </c>
      <c r="F374" s="42"/>
      <c r="G374" s="42"/>
    </row>
    <row r="375" spans="1:7" s="2" customFormat="1" ht="31.9" customHeight="1">
      <c r="B375" s="118" t="s">
        <v>295</v>
      </c>
      <c r="C375" s="101"/>
      <c r="D375" s="257">
        <v>500</v>
      </c>
      <c r="E375" s="238">
        <f>500-500</f>
        <v>0</v>
      </c>
      <c r="F375" s="294"/>
    </row>
    <row r="376" spans="1:7" ht="15.6" customHeight="1">
      <c r="A376" s="2"/>
      <c r="B376" s="140" t="s">
        <v>149</v>
      </c>
      <c r="C376" s="230">
        <v>0</v>
      </c>
      <c r="D376" s="230">
        <v>0</v>
      </c>
      <c r="E376" s="230">
        <v>99212.1</v>
      </c>
      <c r="F376" s="43"/>
    </row>
    <row r="377" spans="1:7" ht="47.25" customHeight="1">
      <c r="A377" s="2"/>
      <c r="B377" s="94" t="s">
        <v>143</v>
      </c>
      <c r="C377" s="230">
        <v>0</v>
      </c>
      <c r="D377" s="230">
        <v>0</v>
      </c>
      <c r="E377" s="112">
        <v>339071.5</v>
      </c>
      <c r="F377" s="43"/>
    </row>
    <row r="378" spans="1:7" ht="58.15" customHeight="1">
      <c r="A378" s="2"/>
      <c r="B378" s="126" t="s">
        <v>136</v>
      </c>
      <c r="C378" s="230">
        <v>0</v>
      </c>
      <c r="D378" s="230">
        <v>0</v>
      </c>
      <c r="E378" s="112">
        <v>2880</v>
      </c>
      <c r="F378" s="43"/>
    </row>
    <row r="379" spans="1:7" ht="18.600000000000001" customHeight="1">
      <c r="A379" s="2"/>
      <c r="B379" s="140" t="s">
        <v>150</v>
      </c>
      <c r="C379" s="230">
        <v>0</v>
      </c>
      <c r="D379" s="230">
        <v>0</v>
      </c>
      <c r="E379" s="112">
        <v>50082.6</v>
      </c>
      <c r="F379" s="43"/>
    </row>
    <row r="380" spans="1:7" ht="42.6" customHeight="1">
      <c r="A380" s="2"/>
      <c r="B380" s="94" t="s">
        <v>143</v>
      </c>
      <c r="C380" s="230">
        <v>0</v>
      </c>
      <c r="D380" s="230">
        <v>0</v>
      </c>
      <c r="E380" s="112">
        <v>476226.5</v>
      </c>
      <c r="F380" s="43"/>
    </row>
    <row r="381" spans="1:7" ht="18.600000000000001" customHeight="1">
      <c r="A381" s="2"/>
      <c r="B381" s="140" t="s">
        <v>151</v>
      </c>
      <c r="C381" s="223">
        <v>0</v>
      </c>
      <c r="D381" s="223">
        <v>0</v>
      </c>
      <c r="E381" s="112">
        <v>47926.6</v>
      </c>
      <c r="F381" s="43"/>
    </row>
    <row r="382" spans="1:7" ht="56.45" customHeight="1">
      <c r="A382" s="2"/>
      <c r="B382" s="135" t="s">
        <v>128</v>
      </c>
      <c r="C382" s="223">
        <v>0</v>
      </c>
      <c r="D382" s="223">
        <v>0</v>
      </c>
      <c r="E382" s="112">
        <v>1478.4</v>
      </c>
      <c r="F382" s="43"/>
    </row>
    <row r="383" spans="1:7" s="31" customFormat="1" ht="33.75" customHeight="1">
      <c r="A383" s="28"/>
      <c r="B383" s="118" t="s">
        <v>148</v>
      </c>
      <c r="C383" s="82">
        <v>0</v>
      </c>
      <c r="D383" s="82">
        <v>0</v>
      </c>
      <c r="E383" s="177">
        <v>16708.400000000001</v>
      </c>
      <c r="F383" s="53"/>
      <c r="G383" s="42"/>
    </row>
    <row r="384" spans="1:7" ht="30.75" customHeight="1">
      <c r="A384" s="2"/>
      <c r="B384" s="118" t="s">
        <v>144</v>
      </c>
      <c r="C384" s="230">
        <v>0</v>
      </c>
      <c r="D384" s="230">
        <v>0</v>
      </c>
      <c r="E384" s="112">
        <v>25714.5</v>
      </c>
      <c r="F384" s="43"/>
    </row>
    <row r="385" spans="1:7" ht="43.9" customHeight="1">
      <c r="A385" s="2"/>
      <c r="B385" s="140" t="s">
        <v>152</v>
      </c>
      <c r="C385" s="230">
        <v>0</v>
      </c>
      <c r="D385" s="230">
        <v>0</v>
      </c>
      <c r="E385" s="112">
        <v>1441</v>
      </c>
      <c r="F385" s="43"/>
    </row>
    <row r="386" spans="1:7" ht="30" customHeight="1">
      <c r="A386" s="2"/>
      <c r="B386" s="118" t="s">
        <v>162</v>
      </c>
      <c r="C386" s="238">
        <v>0</v>
      </c>
      <c r="D386" s="238">
        <v>0</v>
      </c>
      <c r="E386" s="223">
        <v>2616.5</v>
      </c>
      <c r="F386" s="43"/>
    </row>
    <row r="387" spans="1:7" ht="28.9" customHeight="1">
      <c r="A387" s="2"/>
      <c r="B387" s="142" t="s">
        <v>139</v>
      </c>
      <c r="C387" s="238">
        <v>0</v>
      </c>
      <c r="D387" s="238">
        <v>0</v>
      </c>
      <c r="E387" s="136">
        <v>28828.799999999999</v>
      </c>
      <c r="F387" s="43"/>
    </row>
    <row r="388" spans="1:7" ht="63.75" customHeight="1">
      <c r="A388" s="2"/>
      <c r="B388" s="142" t="s">
        <v>140</v>
      </c>
      <c r="C388" s="238">
        <v>0</v>
      </c>
      <c r="D388" s="238">
        <v>0</v>
      </c>
      <c r="E388" s="82">
        <v>33320</v>
      </c>
      <c r="F388" s="43"/>
    </row>
    <row r="389" spans="1:7" ht="16.899999999999999" customHeight="1">
      <c r="A389" s="2"/>
      <c r="B389" s="326" t="s">
        <v>158</v>
      </c>
      <c r="C389" s="137">
        <v>0</v>
      </c>
      <c r="D389" s="177">
        <v>0</v>
      </c>
      <c r="E389" s="177">
        <f>3137-200</f>
        <v>2937</v>
      </c>
    </row>
    <row r="390" spans="1:7" ht="28.15" customHeight="1">
      <c r="A390" s="2"/>
      <c r="B390" s="124" t="s">
        <v>142</v>
      </c>
      <c r="C390" s="101">
        <v>0</v>
      </c>
      <c r="D390" s="101">
        <v>0</v>
      </c>
      <c r="E390" s="82">
        <v>10241.4</v>
      </c>
    </row>
    <row r="391" spans="1:7" ht="30.6" customHeight="1">
      <c r="A391" s="2"/>
      <c r="B391" s="124" t="s">
        <v>154</v>
      </c>
      <c r="C391" s="101">
        <v>0</v>
      </c>
      <c r="D391" s="101">
        <v>0</v>
      </c>
      <c r="E391" s="82">
        <v>5818.3</v>
      </c>
    </row>
    <row r="392" spans="1:7" ht="43.15" customHeight="1">
      <c r="A392" s="2"/>
      <c r="B392" s="135" t="s">
        <v>153</v>
      </c>
      <c r="C392" s="101">
        <v>0</v>
      </c>
      <c r="D392" s="101">
        <v>0</v>
      </c>
      <c r="E392" s="82">
        <v>1454.6</v>
      </c>
    </row>
    <row r="393" spans="1:7" s="3" customFormat="1" ht="19.5" customHeight="1">
      <c r="A393" s="26"/>
      <c r="B393" s="106" t="s">
        <v>1</v>
      </c>
      <c r="C393" s="108">
        <f>SUM(C366:C392)</f>
        <v>0</v>
      </c>
      <c r="D393" s="108">
        <f t="shared" ref="D393:E393" si="82">SUM(D366:D392)</f>
        <v>500</v>
      </c>
      <c r="E393" s="108">
        <f t="shared" si="82"/>
        <v>1253256.6000000001</v>
      </c>
      <c r="F393" s="39"/>
      <c r="G393" s="39"/>
    </row>
    <row r="394" spans="1:7" ht="21.75" customHeight="1">
      <c r="A394" s="2"/>
      <c r="B394" s="2"/>
      <c r="C394" s="2"/>
      <c r="D394" s="2"/>
    </row>
    <row r="395" spans="1:7" ht="21.75" customHeight="1">
      <c r="A395" s="2"/>
      <c r="B395" s="2"/>
      <c r="C395" s="2"/>
      <c r="D395" s="2"/>
    </row>
    <row r="396" spans="1:7" ht="21.75" customHeight="1">
      <c r="A396" s="2"/>
      <c r="B396" s="2"/>
      <c r="C396" s="2"/>
      <c r="D396" s="2"/>
    </row>
    <row r="397" spans="1:7" ht="6" customHeight="1">
      <c r="A397" s="2"/>
      <c r="B397" s="2"/>
      <c r="C397" s="2"/>
      <c r="D397" s="2"/>
    </row>
    <row r="398" spans="1:7" ht="20.25" customHeight="1">
      <c r="A398" s="2"/>
      <c r="B398" s="348" t="s">
        <v>8</v>
      </c>
      <c r="C398" s="348"/>
      <c r="D398" s="348"/>
      <c r="E398" s="348"/>
      <c r="F398" s="49"/>
    </row>
    <row r="399" spans="1:7" ht="64.900000000000006" customHeight="1">
      <c r="A399" s="2"/>
      <c r="B399" s="349" t="s">
        <v>14</v>
      </c>
      <c r="C399" s="349"/>
      <c r="D399" s="349"/>
      <c r="E399" s="349"/>
    </row>
    <row r="400" spans="1:7" ht="16.899999999999999" customHeight="1">
      <c r="A400" s="2"/>
      <c r="B400" s="350" t="s">
        <v>89</v>
      </c>
      <c r="C400" s="350"/>
      <c r="D400" s="350"/>
      <c r="E400" s="350"/>
      <c r="F400" s="38"/>
    </row>
    <row r="401" spans="1:7" ht="13.15" customHeight="1">
      <c r="A401" s="2"/>
      <c r="B401" s="12"/>
      <c r="C401" s="12"/>
      <c r="D401" s="12"/>
      <c r="E401" s="58" t="s">
        <v>13</v>
      </c>
      <c r="F401" s="38"/>
    </row>
    <row r="402" spans="1:7" ht="18.600000000000001" customHeight="1">
      <c r="A402" s="2"/>
      <c r="B402" s="99" t="s">
        <v>2</v>
      </c>
      <c r="C402" s="63" t="s">
        <v>76</v>
      </c>
      <c r="D402" s="63" t="s">
        <v>77</v>
      </c>
      <c r="E402" s="63" t="s">
        <v>78</v>
      </c>
    </row>
    <row r="403" spans="1:7" ht="19.149999999999999" customHeight="1">
      <c r="A403" s="2"/>
      <c r="B403" s="79" t="s">
        <v>124</v>
      </c>
      <c r="C403" s="101">
        <f>C404+C408+C412+C414</f>
        <v>111080.1</v>
      </c>
      <c r="D403" s="101">
        <f>D404+D408+D412+D414</f>
        <v>110018.7</v>
      </c>
      <c r="E403" s="101">
        <f>E404+E408+E412+E414</f>
        <v>108668</v>
      </c>
    </row>
    <row r="404" spans="1:7" s="133" customFormat="1" ht="15.6" customHeight="1">
      <c r="B404" s="127" t="s">
        <v>62</v>
      </c>
      <c r="C404" s="190">
        <f>C405+C406+C407</f>
        <v>854.1</v>
      </c>
      <c r="D404" s="190">
        <f t="shared" ref="D404:E404" si="83">D405+D406+D407</f>
        <v>762.19999999999993</v>
      </c>
      <c r="E404" s="190">
        <f t="shared" si="83"/>
        <v>30</v>
      </c>
      <c r="F404" s="134"/>
      <c r="G404" s="134"/>
    </row>
    <row r="405" spans="1:7" ht="16.899999999999999" customHeight="1">
      <c r="A405" s="2"/>
      <c r="B405" s="126" t="s">
        <v>122</v>
      </c>
      <c r="C405" s="236">
        <v>700.5</v>
      </c>
      <c r="D405" s="243">
        <v>622.4</v>
      </c>
      <c r="E405" s="112">
        <v>0</v>
      </c>
    </row>
    <row r="406" spans="1:7" ht="29.45" customHeight="1">
      <c r="A406" s="2"/>
      <c r="B406" s="135" t="s">
        <v>123</v>
      </c>
      <c r="C406" s="236">
        <v>123.6</v>
      </c>
      <c r="D406" s="243">
        <v>109.8</v>
      </c>
      <c r="E406" s="112">
        <v>0</v>
      </c>
    </row>
    <row r="407" spans="1:7" ht="16.899999999999999" customHeight="1">
      <c r="A407" s="2"/>
      <c r="B407" s="128" t="s">
        <v>109</v>
      </c>
      <c r="C407" s="222">
        <v>30</v>
      </c>
      <c r="D407" s="222">
        <v>30</v>
      </c>
      <c r="E407" s="222">
        <v>30</v>
      </c>
    </row>
    <row r="408" spans="1:7" s="133" customFormat="1" ht="15.6" customHeight="1">
      <c r="B408" s="129" t="s">
        <v>118</v>
      </c>
      <c r="C408" s="190">
        <f>C409+C410+C411</f>
        <v>770</v>
      </c>
      <c r="D408" s="281">
        <f t="shared" ref="D408" si="84">D409+D410+D411</f>
        <v>638.5</v>
      </c>
      <c r="E408" s="281">
        <f t="shared" ref="E408" si="85">E409+E410+E411</f>
        <v>20</v>
      </c>
      <c r="F408" s="134"/>
      <c r="G408" s="134"/>
    </row>
    <row r="409" spans="1:7" ht="17.45" customHeight="1">
      <c r="A409" s="2"/>
      <c r="B409" s="126" t="s">
        <v>122</v>
      </c>
      <c r="C409" s="222">
        <v>637.5</v>
      </c>
      <c r="D409" s="223">
        <v>525.70000000000005</v>
      </c>
      <c r="E409" s="266">
        <v>0</v>
      </c>
    </row>
    <row r="410" spans="1:7" ht="28.15" customHeight="1">
      <c r="A410" s="2"/>
      <c r="B410" s="135" t="s">
        <v>123</v>
      </c>
      <c r="C410" s="222">
        <v>112.5</v>
      </c>
      <c r="D410" s="223">
        <v>92.8</v>
      </c>
      <c r="E410" s="266">
        <v>0</v>
      </c>
    </row>
    <row r="411" spans="1:7" ht="15.6" customHeight="1">
      <c r="A411" s="2"/>
      <c r="B411" s="128" t="s">
        <v>109</v>
      </c>
      <c r="C411" s="222">
        <v>20</v>
      </c>
      <c r="D411" s="222">
        <v>20</v>
      </c>
      <c r="E411" s="222">
        <v>20</v>
      </c>
    </row>
    <row r="412" spans="1:7" s="133" customFormat="1" ht="30.6" customHeight="1">
      <c r="B412" s="130" t="s">
        <v>120</v>
      </c>
      <c r="C412" s="268">
        <f>C413</f>
        <v>1655.5</v>
      </c>
      <c r="D412" s="282">
        <f t="shared" ref="D412:E412" si="86">D413</f>
        <v>945</v>
      </c>
      <c r="E412" s="282">
        <f t="shared" si="86"/>
        <v>945</v>
      </c>
      <c r="F412" s="134"/>
      <c r="G412" s="134"/>
    </row>
    <row r="413" spans="1:7" ht="18.600000000000001" customHeight="1">
      <c r="A413" s="2"/>
      <c r="B413" s="128" t="s">
        <v>109</v>
      </c>
      <c r="C413" s="222">
        <v>1655.5</v>
      </c>
      <c r="D413" s="223">
        <f>945</f>
        <v>945</v>
      </c>
      <c r="E413" s="177">
        <f>945</f>
        <v>945</v>
      </c>
    </row>
    <row r="414" spans="1:7" s="133" customFormat="1" ht="31.15" customHeight="1">
      <c r="B414" s="130" t="s">
        <v>121</v>
      </c>
      <c r="C414" s="190">
        <f>C415+C416</f>
        <v>107800.5</v>
      </c>
      <c r="D414" s="190">
        <f t="shared" ref="D414:E414" si="87">D415+D416</f>
        <v>107673</v>
      </c>
      <c r="E414" s="190">
        <f t="shared" si="87"/>
        <v>107673</v>
      </c>
      <c r="F414" s="134"/>
      <c r="G414" s="134"/>
    </row>
    <row r="415" spans="1:7" s="11" customFormat="1" ht="16.899999999999999" customHeight="1">
      <c r="B415" s="132" t="s">
        <v>145</v>
      </c>
      <c r="C415" s="222">
        <v>92288.5</v>
      </c>
      <c r="D415" s="222">
        <v>92161</v>
      </c>
      <c r="E415" s="222">
        <v>92161</v>
      </c>
      <c r="F415" s="44"/>
      <c r="G415" s="44"/>
    </row>
    <row r="416" spans="1:7" s="11" customFormat="1" ht="57" customHeight="1">
      <c r="B416" s="135" t="s">
        <v>127</v>
      </c>
      <c r="C416" s="222">
        <v>15512</v>
      </c>
      <c r="D416" s="222">
        <v>15512</v>
      </c>
      <c r="E416" s="222">
        <v>15512</v>
      </c>
      <c r="F416" s="44"/>
      <c r="G416" s="44"/>
    </row>
    <row r="417" spans="1:7" s="11" customFormat="1" ht="30" customHeight="1">
      <c r="B417" s="87" t="s">
        <v>22</v>
      </c>
      <c r="C417" s="137">
        <f>C418</f>
        <v>228.3</v>
      </c>
      <c r="D417" s="137">
        <f t="shared" ref="D417:E418" si="88">D418</f>
        <v>0</v>
      </c>
      <c r="E417" s="137">
        <f t="shared" si="88"/>
        <v>0</v>
      </c>
      <c r="F417" s="44"/>
      <c r="G417" s="44"/>
    </row>
    <row r="418" spans="1:7" s="103" customFormat="1" ht="16.149999999999999" customHeight="1">
      <c r="B418" s="150" t="s">
        <v>23</v>
      </c>
      <c r="C418" s="151">
        <f>C419</f>
        <v>228.3</v>
      </c>
      <c r="D418" s="151">
        <f t="shared" si="88"/>
        <v>0</v>
      </c>
      <c r="E418" s="151">
        <f t="shared" si="88"/>
        <v>0</v>
      </c>
      <c r="F418" s="152"/>
      <c r="G418" s="152"/>
    </row>
    <row r="419" spans="1:7" ht="43.15" customHeight="1">
      <c r="A419" s="2"/>
      <c r="B419" s="97" t="s">
        <v>129</v>
      </c>
      <c r="C419" s="216">
        <v>228.3</v>
      </c>
      <c r="D419" s="216">
        <v>0</v>
      </c>
      <c r="E419" s="216">
        <v>0</v>
      </c>
    </row>
    <row r="420" spans="1:7" ht="19.149999999999999" customHeight="1">
      <c r="A420" s="2"/>
      <c r="B420" s="86" t="s">
        <v>1</v>
      </c>
      <c r="C420" s="138">
        <f>C417+C403</f>
        <v>111308.40000000001</v>
      </c>
      <c r="D420" s="138">
        <f>D417+D403</f>
        <v>110018.7</v>
      </c>
      <c r="E420" s="138">
        <f>E417+E403</f>
        <v>108668</v>
      </c>
    </row>
    <row r="421" spans="1:7" ht="20.25" customHeight="1">
      <c r="A421" s="2"/>
      <c r="B421" s="2"/>
      <c r="C421" s="2"/>
      <c r="D421" s="2"/>
    </row>
    <row r="422" spans="1:7" ht="16.149999999999999" customHeight="1">
      <c r="A422" s="2"/>
      <c r="B422" s="352" t="s">
        <v>86</v>
      </c>
      <c r="C422" s="352"/>
      <c r="D422" s="352"/>
      <c r="E422" s="352"/>
    </row>
    <row r="423" spans="1:7" ht="18" customHeight="1">
      <c r="A423" s="2"/>
      <c r="B423" s="99" t="s">
        <v>87</v>
      </c>
      <c r="C423" s="63" t="s">
        <v>76</v>
      </c>
      <c r="D423" s="63" t="s">
        <v>77</v>
      </c>
      <c r="E423" s="63" t="s">
        <v>78</v>
      </c>
      <c r="F423" s="38"/>
    </row>
    <row r="424" spans="1:7" ht="46.5" customHeight="1">
      <c r="A424" s="2"/>
      <c r="B424" s="97" t="s">
        <v>129</v>
      </c>
      <c r="C424" s="101">
        <v>0</v>
      </c>
      <c r="D424" s="216">
        <v>228.3</v>
      </c>
      <c r="E424" s="216">
        <v>228.3</v>
      </c>
      <c r="F424" s="38"/>
    </row>
    <row r="425" spans="1:7" s="3" customFormat="1" ht="16.899999999999999" customHeight="1">
      <c r="A425" s="26"/>
      <c r="B425" s="106" t="s">
        <v>1</v>
      </c>
      <c r="C425" s="108">
        <f>C424</f>
        <v>0</v>
      </c>
      <c r="D425" s="108">
        <f t="shared" ref="D425" si="89">D424</f>
        <v>228.3</v>
      </c>
      <c r="E425" s="108">
        <f t="shared" ref="E425" si="90">E424</f>
        <v>228.3</v>
      </c>
      <c r="F425" s="39"/>
      <c r="G425" s="39"/>
    </row>
    <row r="426" spans="1:7" ht="24.6" customHeight="1">
      <c r="A426" s="2"/>
      <c r="B426" s="2"/>
      <c r="C426" s="2"/>
      <c r="D426" s="2"/>
    </row>
    <row r="427" spans="1:7" ht="19.149999999999999" customHeight="1">
      <c r="A427" s="2"/>
      <c r="B427" s="348" t="s">
        <v>115</v>
      </c>
      <c r="C427" s="348"/>
      <c r="D427" s="348"/>
      <c r="E427" s="348"/>
      <c r="F427" s="49"/>
    </row>
    <row r="428" spans="1:7" ht="45.6" customHeight="1">
      <c r="A428" s="2"/>
      <c r="B428" s="351" t="s">
        <v>116</v>
      </c>
      <c r="C428" s="351"/>
      <c r="D428" s="351"/>
      <c r="E428" s="351"/>
      <c r="F428" s="38"/>
    </row>
    <row r="429" spans="1:7" ht="13.5" customHeight="1">
      <c r="A429" s="2"/>
      <c r="B429" s="77"/>
      <c r="C429" s="77"/>
      <c r="D429" s="77"/>
      <c r="E429" s="71" t="s">
        <v>13</v>
      </c>
      <c r="F429" s="38"/>
    </row>
    <row r="430" spans="1:7" ht="18" customHeight="1">
      <c r="A430" s="2"/>
      <c r="B430" s="99" t="s">
        <v>2</v>
      </c>
      <c r="C430" s="63" t="s">
        <v>76</v>
      </c>
      <c r="D430" s="63" t="s">
        <v>77</v>
      </c>
      <c r="E430" s="63" t="s">
        <v>78</v>
      </c>
      <c r="F430" s="38"/>
    </row>
    <row r="431" spans="1:7" ht="31.15" customHeight="1">
      <c r="A431" s="2"/>
      <c r="B431" s="75" t="s">
        <v>22</v>
      </c>
      <c r="C431" s="70">
        <f>C432</f>
        <v>823.9</v>
      </c>
      <c r="D431" s="70">
        <f t="shared" ref="D431:E432" si="91">D432</f>
        <v>0</v>
      </c>
      <c r="E431" s="70">
        <f t="shared" si="91"/>
        <v>0</v>
      </c>
    </row>
    <row r="432" spans="1:7" s="133" customFormat="1" ht="32.25" customHeight="1">
      <c r="B432" s="153" t="s">
        <v>23</v>
      </c>
      <c r="C432" s="269">
        <f>C433</f>
        <v>823.9</v>
      </c>
      <c r="D432" s="269">
        <f t="shared" si="91"/>
        <v>0</v>
      </c>
      <c r="E432" s="269">
        <f t="shared" si="91"/>
        <v>0</v>
      </c>
      <c r="F432" s="134"/>
      <c r="G432" s="134"/>
    </row>
    <row r="433" spans="1:7" s="342" customFormat="1" ht="30" customHeight="1">
      <c r="A433" s="338"/>
      <c r="B433" s="343" t="s">
        <v>117</v>
      </c>
      <c r="C433" s="344">
        <v>823.9</v>
      </c>
      <c r="D433" s="344">
        <v>0</v>
      </c>
      <c r="E433" s="344">
        <v>0</v>
      </c>
      <c r="F433" s="341"/>
      <c r="G433" s="341"/>
    </row>
    <row r="434" spans="1:7" s="3" customFormat="1" ht="16.899999999999999" customHeight="1">
      <c r="A434" s="26"/>
      <c r="B434" s="88" t="s">
        <v>1</v>
      </c>
      <c r="C434" s="110">
        <f>C431</f>
        <v>823.9</v>
      </c>
      <c r="D434" s="110">
        <f t="shared" ref="D434:E434" si="92">D431</f>
        <v>0</v>
      </c>
      <c r="E434" s="111">
        <f t="shared" si="92"/>
        <v>0</v>
      </c>
      <c r="F434" s="39"/>
      <c r="G434" s="39"/>
    </row>
    <row r="435" spans="1:7" ht="9.75" customHeight="1">
      <c r="A435" s="2"/>
      <c r="B435" s="23"/>
      <c r="C435" s="23"/>
      <c r="D435" s="23"/>
      <c r="E435" s="69"/>
    </row>
    <row r="436" spans="1:7" ht="16.149999999999999" customHeight="1">
      <c r="A436" s="2"/>
      <c r="B436" s="352" t="s">
        <v>86</v>
      </c>
      <c r="C436" s="352"/>
      <c r="D436" s="352"/>
      <c r="E436" s="352"/>
    </row>
    <row r="437" spans="1:7" ht="18" customHeight="1">
      <c r="A437" s="2"/>
      <c r="B437" s="99" t="s">
        <v>87</v>
      </c>
      <c r="C437" s="63" t="s">
        <v>76</v>
      </c>
      <c r="D437" s="63" t="s">
        <v>77</v>
      </c>
      <c r="E437" s="63" t="s">
        <v>78</v>
      </c>
      <c r="F437" s="38"/>
    </row>
    <row r="438" spans="1:7" ht="30" customHeight="1">
      <c r="A438" s="2"/>
      <c r="B438" s="126" t="s">
        <v>117</v>
      </c>
      <c r="C438" s="101">
        <v>0</v>
      </c>
      <c r="D438" s="207">
        <v>823.9</v>
      </c>
      <c r="E438" s="207">
        <v>823.9</v>
      </c>
      <c r="F438" s="38"/>
    </row>
    <row r="439" spans="1:7" s="3" customFormat="1" ht="16.899999999999999" customHeight="1">
      <c r="A439" s="26"/>
      <c r="B439" s="106" t="s">
        <v>1</v>
      </c>
      <c r="C439" s="108">
        <f>C438</f>
        <v>0</v>
      </c>
      <c r="D439" s="108">
        <f t="shared" ref="D439:E439" si="93">D438</f>
        <v>823.9</v>
      </c>
      <c r="E439" s="108">
        <f t="shared" si="93"/>
        <v>823.9</v>
      </c>
      <c r="F439" s="39"/>
      <c r="G439" s="39"/>
    </row>
    <row r="440" spans="1:7" ht="32.450000000000003" customHeight="1">
      <c r="A440" s="2"/>
      <c r="B440" s="348" t="s">
        <v>9</v>
      </c>
      <c r="C440" s="348"/>
      <c r="D440" s="348"/>
      <c r="E440" s="348"/>
      <c r="F440" s="49"/>
    </row>
    <row r="441" spans="1:7" ht="19.899999999999999" customHeight="1">
      <c r="A441" s="2"/>
      <c r="B441" s="350" t="s">
        <v>89</v>
      </c>
      <c r="C441" s="350"/>
      <c r="D441" s="350"/>
      <c r="E441" s="350"/>
      <c r="F441" s="43"/>
    </row>
    <row r="442" spans="1:7" ht="13.9" customHeight="1">
      <c r="A442" s="2"/>
      <c r="B442" s="12"/>
      <c r="C442" s="12"/>
      <c r="D442" s="12"/>
      <c r="E442" s="58" t="s">
        <v>13</v>
      </c>
      <c r="F442" s="45"/>
    </row>
    <row r="443" spans="1:7" ht="17.25" customHeight="1">
      <c r="A443" s="2"/>
      <c r="B443" s="99" t="s">
        <v>2</v>
      </c>
      <c r="C443" s="63" t="s">
        <v>76</v>
      </c>
      <c r="D443" s="63" t="s">
        <v>77</v>
      </c>
      <c r="E443" s="63" t="s">
        <v>78</v>
      </c>
    </row>
    <row r="444" spans="1:7" ht="30.6" customHeight="1">
      <c r="A444" s="2"/>
      <c r="B444" s="79" t="s">
        <v>63</v>
      </c>
      <c r="C444" s="66">
        <f t="shared" ref="C444:D444" si="94">C445</f>
        <v>5184</v>
      </c>
      <c r="D444" s="66">
        <f t="shared" si="94"/>
        <v>0</v>
      </c>
      <c r="E444" s="66">
        <f>E445</f>
        <v>0</v>
      </c>
    </row>
    <row r="445" spans="1:7" ht="16.149999999999999" customHeight="1">
      <c r="A445" s="2"/>
      <c r="B445" s="115" t="s">
        <v>90</v>
      </c>
      <c r="C445" s="178">
        <f t="shared" ref="C445:D445" si="95">C446+C447+C448</f>
        <v>5184</v>
      </c>
      <c r="D445" s="178">
        <f t="shared" si="95"/>
        <v>0</v>
      </c>
      <c r="E445" s="178">
        <f>E446+E447+E448</f>
        <v>0</v>
      </c>
    </row>
    <row r="446" spans="1:7" ht="29.45" customHeight="1">
      <c r="A446" s="2"/>
      <c r="B446" s="116" t="s">
        <v>98</v>
      </c>
      <c r="C446" s="178">
        <v>4271.5</v>
      </c>
      <c r="D446" s="178">
        <v>0</v>
      </c>
      <c r="E446" s="178">
        <v>0</v>
      </c>
    </row>
    <row r="447" spans="1:7" ht="28.15" customHeight="1">
      <c r="A447" s="2"/>
      <c r="B447" s="117" t="s">
        <v>99</v>
      </c>
      <c r="C447" s="178">
        <v>662.5</v>
      </c>
      <c r="D447" s="178">
        <v>0</v>
      </c>
      <c r="E447" s="178">
        <v>0</v>
      </c>
    </row>
    <row r="448" spans="1:7" ht="31.9" customHeight="1">
      <c r="A448" s="2"/>
      <c r="B448" s="117" t="s">
        <v>100</v>
      </c>
      <c r="C448" s="178">
        <v>250</v>
      </c>
      <c r="D448" s="178">
        <v>0</v>
      </c>
      <c r="E448" s="178">
        <v>0</v>
      </c>
    </row>
    <row r="449" spans="1:7" ht="31.15" customHeight="1">
      <c r="A449" s="2"/>
      <c r="B449" s="79" t="s">
        <v>177</v>
      </c>
      <c r="C449" s="70">
        <f>C450</f>
        <v>97566.299999999988</v>
      </c>
      <c r="D449" s="70">
        <f t="shared" ref="D449:E449" si="96">D450</f>
        <v>0</v>
      </c>
      <c r="E449" s="70">
        <f t="shared" si="96"/>
        <v>0</v>
      </c>
    </row>
    <row r="450" spans="1:7" s="133" customFormat="1" ht="16.899999999999999" customHeight="1">
      <c r="B450" s="154" t="s">
        <v>23</v>
      </c>
      <c r="C450" s="269">
        <f>C451+C454+C455+C456</f>
        <v>97566.299999999988</v>
      </c>
      <c r="D450" s="269">
        <f t="shared" ref="D450:E450" si="97">D451+D454+D455+D456</f>
        <v>0</v>
      </c>
      <c r="E450" s="269">
        <f t="shared" si="97"/>
        <v>0</v>
      </c>
      <c r="F450" s="134"/>
      <c r="G450" s="134"/>
    </row>
    <row r="451" spans="1:7" ht="18.600000000000001" customHeight="1">
      <c r="A451" s="2"/>
      <c r="B451" s="115" t="s">
        <v>308</v>
      </c>
      <c r="C451" s="112">
        <f>C452+C453</f>
        <v>3996.5</v>
      </c>
      <c r="D451" s="112">
        <f t="shared" ref="D451:E451" si="98">D452+D453</f>
        <v>0</v>
      </c>
      <c r="E451" s="112">
        <f t="shared" si="98"/>
        <v>0</v>
      </c>
    </row>
    <row r="452" spans="1:7" s="95" customFormat="1" ht="30" customHeight="1">
      <c r="B452" s="307" t="s">
        <v>309</v>
      </c>
      <c r="C452" s="266">
        <v>3846.5</v>
      </c>
      <c r="D452" s="266"/>
      <c r="E452" s="266"/>
      <c r="F452" s="96"/>
      <c r="G452" s="96"/>
    </row>
    <row r="453" spans="1:7" s="95" customFormat="1" ht="29.45" customHeight="1">
      <c r="B453" s="308" t="s">
        <v>310</v>
      </c>
      <c r="C453" s="266">
        <v>150</v>
      </c>
      <c r="D453" s="278">
        <v>0</v>
      </c>
      <c r="E453" s="278">
        <v>0</v>
      </c>
      <c r="F453" s="96"/>
      <c r="G453" s="96"/>
    </row>
    <row r="454" spans="1:7" ht="17.45" customHeight="1">
      <c r="A454" s="2"/>
      <c r="B454" s="124" t="s">
        <v>111</v>
      </c>
      <c r="C454" s="270">
        <v>15063.5</v>
      </c>
      <c r="D454" s="136">
        <v>0</v>
      </c>
      <c r="E454" s="136">
        <v>0</v>
      </c>
    </row>
    <row r="455" spans="1:7" ht="44.25" customHeight="1">
      <c r="A455" s="2"/>
      <c r="B455" s="124" t="s">
        <v>112</v>
      </c>
      <c r="C455" s="270">
        <v>78391.899999999994</v>
      </c>
      <c r="D455" s="136">
        <v>0</v>
      </c>
      <c r="E455" s="136">
        <v>0</v>
      </c>
    </row>
    <row r="456" spans="1:7" ht="42.6" customHeight="1">
      <c r="A456" s="2"/>
      <c r="B456" s="124" t="s">
        <v>113</v>
      </c>
      <c r="C456" s="270">
        <v>114.4</v>
      </c>
      <c r="D456" s="136">
        <v>0</v>
      </c>
      <c r="E456" s="136">
        <v>0</v>
      </c>
    </row>
    <row r="457" spans="1:7" ht="30" customHeight="1">
      <c r="A457" s="2"/>
      <c r="B457" s="119" t="s">
        <v>64</v>
      </c>
      <c r="C457" s="101">
        <f>SUM(C458:C463)</f>
        <v>39823.299999999996</v>
      </c>
      <c r="D457" s="101">
        <f>SUM(D458:D463)</f>
        <v>23747.200000000001</v>
      </c>
      <c r="E457" s="123">
        <f>SUM(E458:E463)</f>
        <v>0</v>
      </c>
    </row>
    <row r="458" spans="1:7" ht="28.9" customHeight="1">
      <c r="A458" s="2"/>
      <c r="B458" s="120" t="s">
        <v>107</v>
      </c>
      <c r="C458" s="216">
        <v>5986.7</v>
      </c>
      <c r="D458" s="136">
        <v>5663.4</v>
      </c>
      <c r="E458" s="136">
        <v>0</v>
      </c>
    </row>
    <row r="459" spans="1:7" ht="41.45" customHeight="1">
      <c r="A459" s="2"/>
      <c r="B459" s="122" t="s">
        <v>106</v>
      </c>
      <c r="C459" s="216">
        <v>367.9</v>
      </c>
      <c r="D459" s="136">
        <v>298.10000000000002</v>
      </c>
      <c r="E459" s="136">
        <v>0</v>
      </c>
    </row>
    <row r="460" spans="1:7" ht="30.75" customHeight="1">
      <c r="A460" s="2"/>
      <c r="B460" s="120" t="s">
        <v>103</v>
      </c>
      <c r="C460" s="216">
        <v>30725.4</v>
      </c>
      <c r="D460" s="136">
        <v>16266.4</v>
      </c>
      <c r="E460" s="136">
        <v>0</v>
      </c>
    </row>
    <row r="461" spans="1:7" ht="44.45" customHeight="1">
      <c r="A461" s="2"/>
      <c r="B461" s="120" t="s">
        <v>104</v>
      </c>
      <c r="C461" s="216">
        <v>759.7</v>
      </c>
      <c r="D461" s="136">
        <v>1519.3</v>
      </c>
      <c r="E461" s="136">
        <v>0</v>
      </c>
    </row>
    <row r="462" spans="1:7" ht="60" customHeight="1">
      <c r="A462" s="2"/>
      <c r="B462" s="120" t="s">
        <v>108</v>
      </c>
      <c r="C462" s="216">
        <v>1519.4</v>
      </c>
      <c r="D462" s="136">
        <v>0</v>
      </c>
      <c r="E462" s="136">
        <v>0</v>
      </c>
    </row>
    <row r="463" spans="1:7" s="31" customFormat="1" ht="75.75" customHeight="1">
      <c r="A463" s="28"/>
      <c r="B463" s="120" t="s">
        <v>105</v>
      </c>
      <c r="C463" s="81">
        <v>464.2</v>
      </c>
      <c r="D463" s="82">
        <v>0</v>
      </c>
      <c r="E463" s="136">
        <v>0</v>
      </c>
      <c r="F463" s="42"/>
      <c r="G463" s="42"/>
    </row>
    <row r="464" spans="1:7" ht="18.600000000000001" customHeight="1">
      <c r="A464" s="2"/>
      <c r="B464" s="87" t="s">
        <v>74</v>
      </c>
      <c r="C464" s="249">
        <f>C465</f>
        <v>32607</v>
      </c>
      <c r="D464" s="249">
        <f t="shared" ref="D464:E465" si="99">D465</f>
        <v>32607</v>
      </c>
      <c r="E464" s="249">
        <f t="shared" si="99"/>
        <v>0</v>
      </c>
    </row>
    <row r="465" spans="1:7" s="133" customFormat="1" ht="16.899999999999999" customHeight="1">
      <c r="B465" s="145" t="s">
        <v>68</v>
      </c>
      <c r="C465" s="271">
        <f t="shared" ref="C465" si="100">C466</f>
        <v>32607</v>
      </c>
      <c r="D465" s="271">
        <f t="shared" si="99"/>
        <v>32607</v>
      </c>
      <c r="E465" s="271">
        <f t="shared" si="99"/>
        <v>0</v>
      </c>
      <c r="F465" s="134"/>
      <c r="G465" s="134"/>
    </row>
    <row r="466" spans="1:7" s="31" customFormat="1" ht="42.6" customHeight="1">
      <c r="A466" s="28"/>
      <c r="B466" s="118" t="s">
        <v>114</v>
      </c>
      <c r="C466" s="272">
        <v>32607</v>
      </c>
      <c r="D466" s="272">
        <v>32607</v>
      </c>
      <c r="E466" s="272">
        <v>0</v>
      </c>
      <c r="F466" s="42"/>
      <c r="G466" s="42"/>
    </row>
    <row r="467" spans="1:7" s="2" customFormat="1" ht="20.45" customHeight="1">
      <c r="B467" s="88" t="s">
        <v>1</v>
      </c>
      <c r="C467" s="125">
        <f>C444+C449+C457+C464</f>
        <v>175180.59999999998</v>
      </c>
      <c r="D467" s="125">
        <f>D444+D449+D457+D464</f>
        <v>56354.2</v>
      </c>
      <c r="E467" s="125">
        <f>E444+E449+E457+E464</f>
        <v>0</v>
      </c>
    </row>
    <row r="468" spans="1:7" ht="12.6" customHeight="1">
      <c r="A468" s="2"/>
      <c r="B468" s="368"/>
      <c r="C468" s="368"/>
      <c r="D468" s="368"/>
      <c r="E468" s="368"/>
    </row>
    <row r="469" spans="1:7" s="133" customFormat="1" ht="16.149999999999999" customHeight="1">
      <c r="B469" s="352" t="s">
        <v>86</v>
      </c>
      <c r="C469" s="352"/>
      <c r="D469" s="352"/>
      <c r="E469" s="352"/>
      <c r="F469" s="134"/>
      <c r="G469" s="134"/>
    </row>
    <row r="470" spans="1:7" ht="18" customHeight="1">
      <c r="A470" s="2"/>
      <c r="B470" s="99" t="s">
        <v>87</v>
      </c>
      <c r="C470" s="63" t="s">
        <v>76</v>
      </c>
      <c r="D470" s="63" t="s">
        <v>77</v>
      </c>
      <c r="E470" s="63" t="s">
        <v>78</v>
      </c>
      <c r="F470" s="38"/>
    </row>
    <row r="471" spans="1:7" ht="30.6" customHeight="1">
      <c r="A471" s="2"/>
      <c r="B471" s="118" t="s">
        <v>96</v>
      </c>
      <c r="C471" s="137">
        <v>0</v>
      </c>
      <c r="D471" s="272">
        <f>4271.5-2000</f>
        <v>2271.5</v>
      </c>
      <c r="E471" s="272">
        <f>4271.5-4271.5</f>
        <v>0</v>
      </c>
      <c r="F471" s="38"/>
    </row>
    <row r="472" spans="1:7" ht="30" customHeight="1">
      <c r="A472" s="2"/>
      <c r="B472" s="118" t="s">
        <v>97</v>
      </c>
      <c r="C472" s="137">
        <v>0</v>
      </c>
      <c r="D472" s="272">
        <v>662.5</v>
      </c>
      <c r="E472" s="272">
        <f>662.5-662.5</f>
        <v>0</v>
      </c>
      <c r="F472" s="38"/>
    </row>
    <row r="473" spans="1:7" ht="30.6" customHeight="1">
      <c r="A473" s="2"/>
      <c r="B473" s="118" t="s">
        <v>101</v>
      </c>
      <c r="C473" s="137">
        <v>0</v>
      </c>
      <c r="D473" s="272">
        <f>250-250</f>
        <v>0</v>
      </c>
      <c r="E473" s="272">
        <f>250-250</f>
        <v>0</v>
      </c>
      <c r="F473" s="38"/>
    </row>
    <row r="474" spans="1:7" ht="30" customHeight="1">
      <c r="A474" s="2"/>
      <c r="B474" s="109" t="s">
        <v>102</v>
      </c>
      <c r="C474" s="101">
        <v>0</v>
      </c>
      <c r="D474" s="112">
        <v>3846.5</v>
      </c>
      <c r="E474" s="112">
        <v>3846.5</v>
      </c>
    </row>
    <row r="475" spans="1:7" s="31" customFormat="1" ht="28.15" customHeight="1">
      <c r="A475" s="28"/>
      <c r="B475" s="280" t="s">
        <v>110</v>
      </c>
      <c r="C475" s="137">
        <v>0</v>
      </c>
      <c r="D475" s="177">
        <v>150</v>
      </c>
      <c r="E475" s="177">
        <v>150</v>
      </c>
      <c r="F475" s="42"/>
      <c r="G475" s="42"/>
    </row>
    <row r="476" spans="1:7" ht="30" customHeight="1">
      <c r="A476" s="2"/>
      <c r="B476" s="120" t="s">
        <v>107</v>
      </c>
      <c r="C476" s="101">
        <v>0</v>
      </c>
      <c r="D476" s="101">
        <v>0</v>
      </c>
      <c r="E476" s="112">
        <v>5639.5</v>
      </c>
    </row>
    <row r="477" spans="1:7" ht="42.6" customHeight="1">
      <c r="A477" s="2"/>
      <c r="B477" s="122" t="s">
        <v>106</v>
      </c>
      <c r="C477" s="101">
        <v>0</v>
      </c>
      <c r="D477" s="101">
        <v>0</v>
      </c>
      <c r="E477" s="112">
        <v>296.8</v>
      </c>
    </row>
    <row r="478" spans="1:7" ht="36" customHeight="1">
      <c r="A478" s="2"/>
      <c r="B478" s="120" t="s">
        <v>103</v>
      </c>
      <c r="C478" s="101">
        <v>0</v>
      </c>
      <c r="D478" s="101">
        <v>0</v>
      </c>
      <c r="E478" s="112">
        <v>19881.099999999999</v>
      </c>
    </row>
    <row r="479" spans="1:7" ht="43.15" customHeight="1">
      <c r="A479" s="2"/>
      <c r="B479" s="120" t="s">
        <v>104</v>
      </c>
      <c r="C479" s="101">
        <v>0</v>
      </c>
      <c r="D479" s="101">
        <v>0</v>
      </c>
      <c r="E479" s="112">
        <v>1519.3</v>
      </c>
    </row>
    <row r="480" spans="1:7" ht="17.45" customHeight="1">
      <c r="A480" s="2"/>
      <c r="B480" s="124" t="s">
        <v>111</v>
      </c>
      <c r="C480" s="270">
        <v>0</v>
      </c>
      <c r="D480" s="270">
        <v>15063.5</v>
      </c>
      <c r="E480" s="270">
        <v>15063.5</v>
      </c>
    </row>
    <row r="481" spans="1:7" ht="45" customHeight="1">
      <c r="A481" s="2"/>
      <c r="B481" s="124" t="s">
        <v>112</v>
      </c>
      <c r="C481" s="270">
        <v>0</v>
      </c>
      <c r="D481" s="136">
        <v>80880.7</v>
      </c>
      <c r="E481" s="136">
        <v>85309.8</v>
      </c>
    </row>
    <row r="482" spans="1:7" ht="42.6" customHeight="1">
      <c r="A482" s="2"/>
      <c r="B482" s="124" t="s">
        <v>113</v>
      </c>
      <c r="C482" s="270">
        <v>0</v>
      </c>
      <c r="D482" s="136">
        <v>114.4</v>
      </c>
      <c r="E482" s="136">
        <v>114.4</v>
      </c>
    </row>
    <row r="483" spans="1:7" s="31" customFormat="1" ht="44.25" customHeight="1">
      <c r="A483" s="28"/>
      <c r="B483" s="118" t="s">
        <v>114</v>
      </c>
      <c r="C483" s="272">
        <v>0</v>
      </c>
      <c r="D483" s="272">
        <v>0</v>
      </c>
      <c r="E483" s="272">
        <v>32607</v>
      </c>
      <c r="F483" s="42"/>
      <c r="G483" s="42"/>
    </row>
    <row r="484" spans="1:7" s="3" customFormat="1" ht="16.899999999999999" customHeight="1">
      <c r="A484" s="26"/>
      <c r="B484" s="106" t="s">
        <v>1</v>
      </c>
      <c r="C484" s="108">
        <f>SUM(C471:C483)</f>
        <v>0</v>
      </c>
      <c r="D484" s="108">
        <f t="shared" ref="D484:E484" si="101">SUM(D471:D483)</f>
        <v>102989.09999999999</v>
      </c>
      <c r="E484" s="108">
        <f t="shared" si="101"/>
        <v>164427.9</v>
      </c>
      <c r="F484" s="39"/>
      <c r="G484" s="39"/>
    </row>
    <row r="485" spans="1:7" ht="12.6" customHeight="1">
      <c r="A485" s="2"/>
      <c r="B485" s="77"/>
      <c r="C485" s="77"/>
      <c r="D485" s="77"/>
      <c r="E485" s="77"/>
    </row>
    <row r="486" spans="1:7" ht="19.149999999999999" customHeight="1">
      <c r="A486" s="2"/>
      <c r="B486" s="353" t="s">
        <v>10</v>
      </c>
      <c r="C486" s="353"/>
      <c r="D486" s="353"/>
      <c r="E486" s="353"/>
      <c r="F486" s="49"/>
    </row>
    <row r="487" spans="1:7" ht="31.9" customHeight="1">
      <c r="A487" s="2"/>
      <c r="B487" s="350" t="s">
        <v>94</v>
      </c>
      <c r="C487" s="350"/>
      <c r="D487" s="350"/>
      <c r="E487" s="350"/>
      <c r="F487" s="45"/>
    </row>
    <row r="488" spans="1:7" ht="12" customHeight="1">
      <c r="A488" s="2"/>
      <c r="B488" s="12"/>
      <c r="C488" s="12"/>
      <c r="D488" s="12"/>
      <c r="E488" s="71" t="s">
        <v>13</v>
      </c>
      <c r="F488" s="45"/>
    </row>
    <row r="489" spans="1:7" ht="19.149999999999999" customHeight="1">
      <c r="A489" s="2"/>
      <c r="B489" s="99" t="s">
        <v>2</v>
      </c>
      <c r="C489" s="63" t="s">
        <v>76</v>
      </c>
      <c r="D489" s="63" t="s">
        <v>77</v>
      </c>
      <c r="E489" s="63" t="s">
        <v>78</v>
      </c>
    </row>
    <row r="490" spans="1:7" s="31" customFormat="1" ht="30" customHeight="1">
      <c r="A490" s="28"/>
      <c r="B490" s="87" t="s">
        <v>72</v>
      </c>
      <c r="C490" s="333">
        <f t="shared" ref="C490:E491" si="102">C491</f>
        <v>373</v>
      </c>
      <c r="D490" s="333">
        <f t="shared" si="102"/>
        <v>373</v>
      </c>
      <c r="E490" s="333">
        <f>E491</f>
        <v>0</v>
      </c>
      <c r="F490" s="42"/>
      <c r="G490" s="42"/>
    </row>
    <row r="491" spans="1:7" s="148" customFormat="1" ht="15.6" customHeight="1">
      <c r="B491" s="334" t="s">
        <v>28</v>
      </c>
      <c r="C491" s="267">
        <f>C492</f>
        <v>373</v>
      </c>
      <c r="D491" s="267">
        <f t="shared" si="102"/>
        <v>373</v>
      </c>
      <c r="E491" s="267">
        <f t="shared" si="102"/>
        <v>0</v>
      </c>
      <c r="F491" s="149"/>
      <c r="G491" s="149"/>
    </row>
    <row r="492" spans="1:7" ht="16.899999999999999" customHeight="1">
      <c r="A492" s="2"/>
      <c r="B492" s="113" t="s">
        <v>90</v>
      </c>
      <c r="C492" s="112">
        <f t="shared" ref="C492:D492" si="103">C493+C494</f>
        <v>373</v>
      </c>
      <c r="D492" s="177">
        <f t="shared" si="103"/>
        <v>373</v>
      </c>
      <c r="E492" s="112">
        <f>E493+E494</f>
        <v>0</v>
      </c>
    </row>
    <row r="493" spans="1:7" ht="15.6" customHeight="1">
      <c r="A493" s="2"/>
      <c r="B493" s="114" t="s">
        <v>91</v>
      </c>
      <c r="C493" s="176">
        <v>56</v>
      </c>
      <c r="D493" s="176">
        <f>56</f>
        <v>56</v>
      </c>
      <c r="E493" s="176">
        <v>0</v>
      </c>
    </row>
    <row r="494" spans="1:7" ht="16.149999999999999" customHeight="1">
      <c r="A494" s="2"/>
      <c r="B494" s="83" t="s">
        <v>92</v>
      </c>
      <c r="C494" s="176">
        <v>317</v>
      </c>
      <c r="D494" s="176">
        <f>317</f>
        <v>317</v>
      </c>
      <c r="E494" s="176">
        <v>0</v>
      </c>
    </row>
    <row r="495" spans="1:7" ht="30" customHeight="1">
      <c r="A495" s="2"/>
      <c r="B495" s="79" t="s">
        <v>29</v>
      </c>
      <c r="C495" s="66">
        <f t="shared" ref="C495:D495" si="104">C496</f>
        <v>3836.3</v>
      </c>
      <c r="D495" s="66">
        <f t="shared" si="104"/>
        <v>0</v>
      </c>
      <c r="E495" s="66">
        <f>E496</f>
        <v>0</v>
      </c>
    </row>
    <row r="496" spans="1:7" ht="40.9" customHeight="1">
      <c r="A496" s="2"/>
      <c r="B496" s="109" t="s">
        <v>95</v>
      </c>
      <c r="C496" s="257">
        <v>3836.3</v>
      </c>
      <c r="D496" s="257">
        <v>0</v>
      </c>
      <c r="E496" s="257">
        <v>0</v>
      </c>
    </row>
    <row r="497" spans="1:7" ht="16.899999999999999" customHeight="1">
      <c r="A497" s="2"/>
      <c r="B497" s="88" t="s">
        <v>1</v>
      </c>
      <c r="C497" s="59">
        <f>C490+C495</f>
        <v>4209.3</v>
      </c>
      <c r="D497" s="59">
        <f>D490+D495</f>
        <v>373</v>
      </c>
      <c r="E497" s="59">
        <f>E490+E495</f>
        <v>0</v>
      </c>
    </row>
    <row r="498" spans="1:7" s="133" customFormat="1" ht="27" customHeight="1">
      <c r="B498" s="352" t="s">
        <v>86</v>
      </c>
      <c r="C498" s="352"/>
      <c r="D498" s="352"/>
      <c r="E498" s="352"/>
      <c r="F498" s="134"/>
      <c r="G498" s="134"/>
    </row>
    <row r="499" spans="1:7" ht="18" customHeight="1">
      <c r="A499" s="2"/>
      <c r="B499" s="99" t="s">
        <v>87</v>
      </c>
      <c r="C499" s="63" t="s">
        <v>76</v>
      </c>
      <c r="D499" s="63" t="s">
        <v>77</v>
      </c>
      <c r="E499" s="63" t="s">
        <v>78</v>
      </c>
      <c r="F499" s="38"/>
    </row>
    <row r="500" spans="1:7" s="2" customFormat="1" ht="28.15" customHeight="1">
      <c r="B500" s="293" t="s">
        <v>294</v>
      </c>
      <c r="C500" s="112">
        <v>0</v>
      </c>
      <c r="D500" s="112">
        <v>0</v>
      </c>
      <c r="E500" s="112">
        <v>373</v>
      </c>
      <c r="F500" s="294"/>
    </row>
    <row r="501" spans="1:7" s="2" customFormat="1" ht="30" customHeight="1">
      <c r="B501" s="109" t="s">
        <v>296</v>
      </c>
      <c r="C501" s="112">
        <v>0</v>
      </c>
      <c r="D501" s="112">
        <f>3836.3-124.1</f>
        <v>3712.2000000000003</v>
      </c>
      <c r="E501" s="112">
        <f>3836.3-3836.3</f>
        <v>0</v>
      </c>
    </row>
    <row r="502" spans="1:7" s="3" customFormat="1" ht="16.899999999999999" customHeight="1">
      <c r="A502" s="26"/>
      <c r="B502" s="106" t="s">
        <v>1</v>
      </c>
      <c r="C502" s="108">
        <f>SUM(C500:C501)</f>
        <v>0</v>
      </c>
      <c r="D502" s="108">
        <f>SUM(D500:D501)</f>
        <v>3712.2000000000003</v>
      </c>
      <c r="E502" s="108">
        <f>SUM(E500:E501)</f>
        <v>373</v>
      </c>
      <c r="F502" s="39"/>
      <c r="G502" s="39"/>
    </row>
    <row r="503" spans="1:7" ht="34.9" customHeight="1">
      <c r="A503" s="2"/>
      <c r="B503" s="348" t="s">
        <v>11</v>
      </c>
      <c r="C503" s="348"/>
      <c r="D503" s="348"/>
      <c r="E503" s="348"/>
      <c r="F503" s="49"/>
    </row>
    <row r="504" spans="1:7" ht="31.15" customHeight="1">
      <c r="A504" s="2"/>
      <c r="B504" s="350" t="s">
        <v>88</v>
      </c>
      <c r="C504" s="350"/>
      <c r="D504" s="350"/>
      <c r="E504" s="350"/>
      <c r="F504" s="38"/>
    </row>
    <row r="505" spans="1:7" ht="13.5" customHeight="1">
      <c r="A505" s="2"/>
      <c r="B505" s="20"/>
      <c r="C505" s="22"/>
      <c r="D505" s="74"/>
      <c r="E505" s="71" t="s">
        <v>13</v>
      </c>
      <c r="F505" s="38"/>
    </row>
    <row r="506" spans="1:7" ht="18" customHeight="1">
      <c r="A506" s="2"/>
      <c r="B506" s="99" t="s">
        <v>2</v>
      </c>
      <c r="C506" s="63" t="s">
        <v>76</v>
      </c>
      <c r="D506" s="63" t="s">
        <v>77</v>
      </c>
      <c r="E506" s="63" t="s">
        <v>78</v>
      </c>
      <c r="F506" s="38"/>
    </row>
    <row r="507" spans="1:7" ht="17.45" customHeight="1">
      <c r="A507" s="2"/>
      <c r="B507" s="79" t="s">
        <v>25</v>
      </c>
      <c r="C507" s="104">
        <f>C508</f>
        <v>13246.3</v>
      </c>
      <c r="D507" s="104">
        <f>D508</f>
        <v>13246.3</v>
      </c>
      <c r="E507" s="105">
        <f>E508</f>
        <v>0</v>
      </c>
    </row>
    <row r="508" spans="1:7" ht="27.6" customHeight="1">
      <c r="A508" s="2"/>
      <c r="B508" s="109" t="s">
        <v>93</v>
      </c>
      <c r="C508" s="207">
        <v>13246.3</v>
      </c>
      <c r="D508" s="207">
        <v>13246.3</v>
      </c>
      <c r="E508" s="207">
        <v>0</v>
      </c>
    </row>
    <row r="509" spans="1:7" s="3" customFormat="1" ht="16.899999999999999" customHeight="1">
      <c r="A509" s="26"/>
      <c r="B509" s="88" t="s">
        <v>1</v>
      </c>
      <c r="C509" s="110">
        <f>C507</f>
        <v>13246.3</v>
      </c>
      <c r="D509" s="110">
        <f t="shared" ref="D509:E509" si="105">D507</f>
        <v>13246.3</v>
      </c>
      <c r="E509" s="111">
        <f t="shared" si="105"/>
        <v>0</v>
      </c>
      <c r="F509" s="39"/>
      <c r="G509" s="39"/>
    </row>
    <row r="510" spans="1:7" ht="7.9" customHeight="1">
      <c r="A510" s="2"/>
      <c r="B510" s="16"/>
      <c r="C510" s="16"/>
      <c r="D510" s="16"/>
      <c r="E510" s="72"/>
    </row>
    <row r="511" spans="1:7" s="133" customFormat="1" ht="18.600000000000001" customHeight="1">
      <c r="B511" s="352" t="s">
        <v>86</v>
      </c>
      <c r="C511" s="352"/>
      <c r="D511" s="352"/>
      <c r="E511" s="352"/>
      <c r="F511" s="134"/>
      <c r="G511" s="134"/>
    </row>
    <row r="512" spans="1:7" ht="18" customHeight="1">
      <c r="A512" s="2"/>
      <c r="B512" s="99" t="s">
        <v>87</v>
      </c>
      <c r="C512" s="63" t="s">
        <v>76</v>
      </c>
      <c r="D512" s="63" t="s">
        <v>77</v>
      </c>
      <c r="E512" s="63" t="s">
        <v>78</v>
      </c>
      <c r="F512" s="38"/>
    </row>
    <row r="513" spans="1:7" ht="28.15" customHeight="1">
      <c r="A513" s="2"/>
      <c r="B513" s="109" t="s">
        <v>93</v>
      </c>
      <c r="C513" s="101">
        <v>0</v>
      </c>
      <c r="D513" s="101">
        <v>0</v>
      </c>
      <c r="E513" s="207">
        <v>13246.3</v>
      </c>
    </row>
    <row r="514" spans="1:7" s="3" customFormat="1" ht="16.899999999999999" customHeight="1">
      <c r="A514" s="26"/>
      <c r="B514" s="106" t="s">
        <v>1</v>
      </c>
      <c r="C514" s="108">
        <f>C513</f>
        <v>0</v>
      </c>
      <c r="D514" s="108">
        <f>D513</f>
        <v>0</v>
      </c>
      <c r="E514" s="107">
        <f>E513</f>
        <v>13246.3</v>
      </c>
      <c r="F514" s="39"/>
      <c r="G514" s="39"/>
    </row>
    <row r="515" spans="1:7" ht="36" customHeight="1">
      <c r="A515" s="2"/>
      <c r="B515" s="348" t="s">
        <v>12</v>
      </c>
      <c r="C515" s="348"/>
      <c r="D515" s="348"/>
      <c r="E515" s="348"/>
      <c r="F515" s="49"/>
    </row>
    <row r="516" spans="1:7" ht="50.25" customHeight="1">
      <c r="A516" s="2"/>
      <c r="B516" s="347" t="s">
        <v>331</v>
      </c>
      <c r="C516" s="347"/>
      <c r="D516" s="347"/>
      <c r="E516" s="347"/>
      <c r="F516" s="38"/>
    </row>
    <row r="517" spans="1:7" ht="34.9" customHeight="1">
      <c r="A517" s="2"/>
      <c r="B517" s="347" t="s">
        <v>330</v>
      </c>
      <c r="C517" s="347"/>
      <c r="D517" s="347"/>
      <c r="E517" s="347"/>
      <c r="F517" s="38"/>
    </row>
    <row r="518" spans="1:7" ht="76.900000000000006" customHeight="1">
      <c r="A518" s="2"/>
      <c r="B518" s="347" t="s">
        <v>332</v>
      </c>
      <c r="C518" s="347"/>
      <c r="D518" s="347"/>
      <c r="E518" s="347"/>
      <c r="F518" s="38"/>
    </row>
    <row r="519" spans="1:7" s="331" customFormat="1" ht="93.75" customHeight="1">
      <c r="A519" s="328"/>
      <c r="B519" s="346" t="s">
        <v>328</v>
      </c>
      <c r="C519" s="346"/>
      <c r="D519" s="346"/>
      <c r="E519" s="346"/>
      <c r="F519" s="329"/>
      <c r="G519" s="330"/>
    </row>
    <row r="520" spans="1:7" s="331" customFormat="1" ht="30.75" customHeight="1">
      <c r="A520" s="328"/>
      <c r="B520" s="337"/>
      <c r="C520" s="337"/>
      <c r="D520" s="337"/>
      <c r="E520" s="337"/>
      <c r="F520" s="329"/>
      <c r="G520" s="330"/>
    </row>
    <row r="521" spans="1:7" s="24" customFormat="1" ht="16.5" customHeight="1">
      <c r="A521" s="25"/>
      <c r="B521" s="99" t="s">
        <v>2</v>
      </c>
      <c r="C521" s="63" t="s">
        <v>76</v>
      </c>
      <c r="D521" s="63" t="s">
        <v>77</v>
      </c>
      <c r="E521" s="63" t="s">
        <v>78</v>
      </c>
      <c r="F521" s="46"/>
      <c r="G521" s="41"/>
    </row>
    <row r="522" spans="1:7" ht="57.6" customHeight="1">
      <c r="A522" s="2"/>
      <c r="B522" s="79" t="s">
        <v>15</v>
      </c>
      <c r="C522" s="98">
        <f t="shared" ref="C522:E523" si="106">C523</f>
        <v>5935.1</v>
      </c>
      <c r="D522" s="98">
        <f t="shared" si="106"/>
        <v>1670</v>
      </c>
      <c r="E522" s="98">
        <f t="shared" si="106"/>
        <v>1847.7</v>
      </c>
      <c r="F522" s="38"/>
    </row>
    <row r="523" spans="1:7" s="156" customFormat="1" ht="19.899999999999999" customHeight="1">
      <c r="B523" s="127" t="s">
        <v>21</v>
      </c>
      <c r="C523" s="256">
        <f>C524</f>
        <v>5935.1</v>
      </c>
      <c r="D523" s="256">
        <f t="shared" si="106"/>
        <v>1670</v>
      </c>
      <c r="E523" s="256">
        <f t="shared" si="106"/>
        <v>1847.7</v>
      </c>
      <c r="F523" s="157"/>
      <c r="G523" s="158"/>
    </row>
    <row r="524" spans="1:7" ht="16.899999999999999" customHeight="1">
      <c r="A524" s="2"/>
      <c r="B524" s="94" t="s">
        <v>75</v>
      </c>
      <c r="C524" s="258">
        <f>1857.5+4077.6</f>
        <v>5935.1</v>
      </c>
      <c r="D524" s="258">
        <v>1670</v>
      </c>
      <c r="E524" s="258">
        <v>1847.7</v>
      </c>
    </row>
    <row r="525" spans="1:7" ht="16.899999999999999" customHeight="1">
      <c r="A525" s="2"/>
      <c r="B525" s="88" t="s">
        <v>1</v>
      </c>
      <c r="C525" s="100">
        <f>C522</f>
        <v>5935.1</v>
      </c>
      <c r="D525" s="100">
        <f>D522</f>
        <v>1670</v>
      </c>
      <c r="E525" s="59">
        <f>E522</f>
        <v>1847.7</v>
      </c>
    </row>
    <row r="526" spans="1:7" ht="10.15" customHeight="1">
      <c r="A526" s="2"/>
      <c r="B526" s="17"/>
      <c r="C526" s="17"/>
      <c r="D526" s="17"/>
      <c r="E526" s="73"/>
    </row>
    <row r="527" spans="1:7" ht="156" customHeight="1">
      <c r="A527" s="2"/>
      <c r="B527" s="345" t="s">
        <v>341</v>
      </c>
      <c r="C527" s="345"/>
      <c r="D527" s="345"/>
      <c r="E527" s="345"/>
    </row>
    <row r="528" spans="1:7" ht="17.45" customHeight="1">
      <c r="A528" s="2"/>
      <c r="B528" s="327"/>
      <c r="C528" s="327"/>
      <c r="D528" s="327"/>
      <c r="E528" s="327"/>
    </row>
    <row r="529" spans="1:5" ht="14.45" customHeight="1">
      <c r="A529" s="2"/>
      <c r="B529" s="18" t="s">
        <v>327</v>
      </c>
      <c r="C529" s="18"/>
      <c r="D529" s="18"/>
    </row>
    <row r="530" spans="1:5" ht="0.6" customHeight="1">
      <c r="A530" s="2"/>
      <c r="B530" s="18" t="s">
        <v>326</v>
      </c>
      <c r="C530" s="18"/>
      <c r="D530" s="18"/>
    </row>
    <row r="532" spans="1:5">
      <c r="B532" s="259"/>
      <c r="C532" s="260"/>
      <c r="D532" s="260"/>
      <c r="E532" s="260"/>
    </row>
    <row r="533" spans="1:5">
      <c r="B533" s="259"/>
      <c r="C533" s="260"/>
      <c r="D533" s="260"/>
      <c r="E533" s="260"/>
    </row>
    <row r="534" spans="1:5">
      <c r="B534" s="259"/>
      <c r="C534" s="260"/>
      <c r="D534" s="260"/>
      <c r="E534" s="260"/>
    </row>
    <row r="535" spans="1:5">
      <c r="B535" s="259"/>
      <c r="C535" s="10"/>
      <c r="D535" s="10"/>
      <c r="E535" s="10"/>
    </row>
    <row r="536" spans="1:5">
      <c r="B536" s="259"/>
      <c r="C536" s="261"/>
      <c r="D536" s="261"/>
      <c r="E536" s="262"/>
    </row>
    <row r="537" spans="1:5">
      <c r="B537" s="259"/>
      <c r="C537" s="10"/>
      <c r="D537" s="10"/>
      <c r="E537" s="10"/>
    </row>
    <row r="538" spans="1:5">
      <c r="B538" s="259"/>
      <c r="C538" s="10"/>
      <c r="D538" s="10"/>
      <c r="E538" s="10"/>
    </row>
    <row r="539" spans="1:5">
      <c r="C539" s="10"/>
      <c r="D539" s="10"/>
      <c r="E539" s="10"/>
    </row>
    <row r="540" spans="1:5">
      <c r="B540" s="259"/>
      <c r="C540" s="10"/>
      <c r="D540" s="10"/>
      <c r="E540" s="10"/>
    </row>
    <row r="541" spans="1:5">
      <c r="C541" s="261"/>
      <c r="D541" s="261"/>
      <c r="E541" s="262"/>
    </row>
    <row r="542" spans="1:5">
      <c r="C542" s="10"/>
      <c r="D542" s="10"/>
      <c r="E542" s="10"/>
    </row>
    <row r="543" spans="1:5">
      <c r="C543" s="10"/>
      <c r="D543" s="10"/>
      <c r="E543" s="10"/>
    </row>
    <row r="544" spans="1:5">
      <c r="C544" s="260"/>
      <c r="D544" s="260"/>
      <c r="E544" s="260"/>
    </row>
    <row r="545" spans="3:5">
      <c r="C545" s="10"/>
      <c r="D545" s="10"/>
      <c r="E545" s="10"/>
    </row>
    <row r="546" spans="3:5">
      <c r="C546" s="10"/>
      <c r="D546" s="10"/>
      <c r="E546" s="10"/>
    </row>
    <row r="547" spans="3:5">
      <c r="C547" s="10"/>
      <c r="D547" s="10"/>
      <c r="E547" s="10"/>
    </row>
    <row r="548" spans="3:5">
      <c r="C548" s="10"/>
      <c r="D548" s="10"/>
      <c r="E548" s="10"/>
    </row>
    <row r="549" spans="3:5">
      <c r="C549" s="10"/>
      <c r="D549" s="10"/>
      <c r="E549" s="10"/>
    </row>
    <row r="550" spans="3:5">
      <c r="C550" s="260"/>
      <c r="D550" s="260"/>
      <c r="E550" s="260"/>
    </row>
    <row r="551" spans="3:5">
      <c r="C551" s="260"/>
      <c r="D551" s="260"/>
      <c r="E551" s="260"/>
    </row>
    <row r="552" spans="3:5">
      <c r="C552" s="10"/>
      <c r="D552" s="10"/>
      <c r="E552" s="10"/>
    </row>
    <row r="553" spans="3:5">
      <c r="C553" s="10"/>
      <c r="D553" s="10"/>
      <c r="E553" s="10"/>
    </row>
    <row r="554" spans="3:5">
      <c r="C554" s="10"/>
      <c r="D554" s="10"/>
      <c r="E554" s="10"/>
    </row>
    <row r="555" spans="3:5">
      <c r="C555" s="10"/>
      <c r="D555" s="10"/>
      <c r="E555" s="10"/>
    </row>
    <row r="556" spans="3:5">
      <c r="C556" s="10"/>
      <c r="D556" s="10"/>
      <c r="E556" s="10"/>
    </row>
    <row r="557" spans="3:5">
      <c r="C557" s="10"/>
      <c r="D557" s="10"/>
      <c r="E557" s="10"/>
    </row>
    <row r="558" spans="3:5">
      <c r="C558" s="10"/>
      <c r="D558" s="10"/>
      <c r="E558" s="10"/>
    </row>
    <row r="559" spans="3:5">
      <c r="C559" s="10"/>
      <c r="D559" s="10"/>
      <c r="E559" s="10"/>
    </row>
    <row r="560" spans="3:5">
      <c r="C560" s="10"/>
      <c r="D560" s="10"/>
      <c r="E560" s="10"/>
    </row>
    <row r="561" spans="3:5">
      <c r="C561" s="260"/>
      <c r="D561" s="260"/>
      <c r="E561" s="260"/>
    </row>
    <row r="562" spans="3:5">
      <c r="C562" s="10"/>
    </row>
  </sheetData>
  <mergeCells count="73">
    <mergeCell ref="B304:E304"/>
    <mergeCell ref="B79:E79"/>
    <mergeCell ref="B143:E143"/>
    <mergeCell ref="B140:E140"/>
    <mergeCell ref="B91:E91"/>
    <mergeCell ref="B286:E286"/>
    <mergeCell ref="B269:E269"/>
    <mergeCell ref="B228:E228"/>
    <mergeCell ref="B142:E142"/>
    <mergeCell ref="B285:E285"/>
    <mergeCell ref="B225:E225"/>
    <mergeCell ref="B141:E141"/>
    <mergeCell ref="B92:E92"/>
    <mergeCell ref="B46:E46"/>
    <mergeCell ref="B53:E53"/>
    <mergeCell ref="B503:E503"/>
    <mergeCell ref="B511:E511"/>
    <mergeCell ref="B498:E498"/>
    <mergeCell ref="B300:E300"/>
    <mergeCell ref="B301:E301"/>
    <mergeCell ref="B504:E504"/>
    <mergeCell ref="B487:E487"/>
    <mergeCell ref="B468:E468"/>
    <mergeCell ref="B469:E469"/>
    <mergeCell ref="B306:E306"/>
    <mergeCell ref="B364:E364"/>
    <mergeCell ref="B303:E303"/>
    <mergeCell ref="B305:E305"/>
    <mergeCell ref="B226:E226"/>
    <mergeCell ref="B78:E78"/>
    <mergeCell ref="B295:E295"/>
    <mergeCell ref="B270:E270"/>
    <mergeCell ref="B121:E121"/>
    <mergeCell ref="B200:E200"/>
    <mergeCell ref="B227:E227"/>
    <mergeCell ref="B11:E11"/>
    <mergeCell ref="B18:E18"/>
    <mergeCell ref="B25:E25"/>
    <mergeCell ref="B29:E29"/>
    <mergeCell ref="B15:E15"/>
    <mergeCell ref="B16:E16"/>
    <mergeCell ref="B12:E12"/>
    <mergeCell ref="B22:E22"/>
    <mergeCell ref="B14:E14"/>
    <mergeCell ref="B26:E26"/>
    <mergeCell ref="B27:E27"/>
    <mergeCell ref="B13:E13"/>
    <mergeCell ref="B23:E23"/>
    <mergeCell ref="B24:E24"/>
    <mergeCell ref="B17:E17"/>
    <mergeCell ref="B1:E1"/>
    <mergeCell ref="B2:E2"/>
    <mergeCell ref="B6:E6"/>
    <mergeCell ref="B9:E9"/>
    <mergeCell ref="B10:E10"/>
    <mergeCell ref="B7:E7"/>
    <mergeCell ref="B8:E8"/>
    <mergeCell ref="B527:E527"/>
    <mergeCell ref="B519:E519"/>
    <mergeCell ref="B517:E517"/>
    <mergeCell ref="B518:E518"/>
    <mergeCell ref="B398:E398"/>
    <mergeCell ref="B440:E440"/>
    <mergeCell ref="B399:E399"/>
    <mergeCell ref="B400:E400"/>
    <mergeCell ref="B427:E427"/>
    <mergeCell ref="B428:E428"/>
    <mergeCell ref="B436:E436"/>
    <mergeCell ref="B422:E422"/>
    <mergeCell ref="B441:E441"/>
    <mergeCell ref="B516:E516"/>
    <mergeCell ref="B515:E515"/>
    <mergeCell ref="B486:E486"/>
  </mergeCells>
  <pageMargins left="0.78740157480314965" right="0.39370078740157483" top="0.39370078740157483" bottom="0.39370078740157483" header="0.31496062992125984" footer="0.19685039370078741"/>
  <pageSetup paperSize="9" scale="97" firstPageNumber="182" fitToHeight="32" orientation="landscape" useFirstPageNumber="1" r:id="rId1"/>
  <headerFooter>
    <oddFooter>&amp;R&amp;P</oddFooter>
  </headerFooter>
  <rowBreaks count="15" manualBreakCount="15">
    <brk id="263" max="4" man="1"/>
    <brk id="279" max="4" man="1"/>
    <brk id="298" max="4" man="1"/>
    <brk id="318" max="4" man="1"/>
    <brk id="336" max="4" man="1"/>
    <brk id="352" max="4" man="1"/>
    <brk id="376" max="4" man="1"/>
    <brk id="391" max="4" man="1"/>
    <brk id="416" max="4" man="1"/>
    <brk id="420" max="4" man="1"/>
    <brk id="444" max="4" man="1"/>
    <brk id="461" max="4" man="1"/>
    <brk id="478" max="4" man="1"/>
    <brk id="494" max="4" man="1"/>
    <brk id="50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пояснительная</vt:lpstr>
      <vt:lpstr>пояснительная!Область_печати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2016-12-10T04:59:31Z</dcterms:modified>
</cp:coreProperties>
</file>