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85" yWindow="-15" windowWidth="13920" windowHeight="9765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1 полугодие" sheetId="14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Area" localSheetId="3">'1 полугодие'!$A$1:$AT$145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Z73" i="14"/>
  <c r="Z75"/>
  <c r="AQ139" l="1"/>
  <c r="AR139"/>
  <c r="F148" l="1"/>
  <c r="F149"/>
  <c r="F151"/>
  <c r="Y106" l="1"/>
  <c r="Z134"/>
  <c r="Z133"/>
  <c r="Z128"/>
  <c r="Z118"/>
  <c r="Z119"/>
  <c r="Z121"/>
  <c r="Z109"/>
  <c r="Z108"/>
  <c r="Z106"/>
  <c r="Z105"/>
  <c r="Z98"/>
  <c r="Z100"/>
  <c r="Z101"/>
  <c r="Z76"/>
  <c r="Z78"/>
  <c r="Z88"/>
  <c r="Z89"/>
  <c r="Z92"/>
  <c r="Z93"/>
  <c r="Z58"/>
  <c r="Z56"/>
  <c r="Z19"/>
  <c r="Z20"/>
  <c r="Z22"/>
  <c r="Z31"/>
  <c r="Z36"/>
  <c r="Z37"/>
  <c r="Z40"/>
  <c r="Z16"/>
  <c r="Z14"/>
  <c r="Z13"/>
  <c r="Z12"/>
  <c r="AU8"/>
  <c r="AV8"/>
  <c r="AU9"/>
  <c r="AV9"/>
  <c r="AU10"/>
  <c r="AV10"/>
  <c r="AU11"/>
  <c r="AU12"/>
  <c r="AV12"/>
  <c r="AU13"/>
  <c r="AV13"/>
  <c r="AU14"/>
  <c r="AU15"/>
  <c r="AV15"/>
  <c r="AU16"/>
  <c r="AV16"/>
  <c r="AU17"/>
  <c r="AU18"/>
  <c r="AV18"/>
  <c r="AU20"/>
  <c r="AV20"/>
  <c r="AU21"/>
  <c r="AV21"/>
  <c r="AU22"/>
  <c r="AV22"/>
  <c r="AU23"/>
  <c r="AV23"/>
  <c r="AU24"/>
  <c r="AV24"/>
  <c r="AU25"/>
  <c r="AV25"/>
  <c r="AU26"/>
  <c r="AV26"/>
  <c r="AU27"/>
  <c r="AV27"/>
  <c r="AU28"/>
  <c r="AV28"/>
  <c r="AU29"/>
  <c r="AU30"/>
  <c r="AV30"/>
  <c r="AU31"/>
  <c r="AV31"/>
  <c r="AU32"/>
  <c r="AV32"/>
  <c r="AU33"/>
  <c r="AV33"/>
  <c r="AU34"/>
  <c r="AV34"/>
  <c r="AU35"/>
  <c r="AU36"/>
  <c r="AV36"/>
  <c r="AU37"/>
  <c r="AV37"/>
  <c r="AU38"/>
  <c r="AU39"/>
  <c r="AV39"/>
  <c r="AU40"/>
  <c r="AV40"/>
  <c r="AU41"/>
  <c r="AV41"/>
  <c r="AU42"/>
  <c r="AV42"/>
  <c r="AU43"/>
  <c r="AV43"/>
  <c r="AU44"/>
  <c r="AV44"/>
  <c r="AU45"/>
  <c r="AV45"/>
  <c r="AU46"/>
  <c r="AV46"/>
  <c r="AU47"/>
  <c r="AV47"/>
  <c r="AU48"/>
  <c r="AV48"/>
  <c r="AU49"/>
  <c r="AV49"/>
  <c r="AU50"/>
  <c r="AV50"/>
  <c r="AU51"/>
  <c r="AV51"/>
  <c r="AU52"/>
  <c r="AV52"/>
  <c r="AU53"/>
  <c r="AV53"/>
  <c r="AU54"/>
  <c r="AV54"/>
  <c r="AU55"/>
  <c r="AV55"/>
  <c r="AU56"/>
  <c r="AU57"/>
  <c r="AV57"/>
  <c r="AU58"/>
  <c r="AV58"/>
  <c r="AU59"/>
  <c r="AV59"/>
  <c r="AU60"/>
  <c r="AV60"/>
  <c r="AU61"/>
  <c r="AV61"/>
  <c r="AU62"/>
  <c r="AV62"/>
  <c r="AU63"/>
  <c r="AV63"/>
  <c r="AU64"/>
  <c r="AV64"/>
  <c r="AU65"/>
  <c r="AV65"/>
  <c r="AU66"/>
  <c r="AV66"/>
  <c r="AU67"/>
  <c r="AV67"/>
  <c r="AU68"/>
  <c r="AV68"/>
  <c r="AU69"/>
  <c r="AV69"/>
  <c r="AU70"/>
  <c r="AV70"/>
  <c r="AU71"/>
  <c r="AV71"/>
  <c r="AU72"/>
  <c r="AV72"/>
  <c r="AU74"/>
  <c r="AV74"/>
  <c r="AU75"/>
  <c r="AV75"/>
  <c r="AU76"/>
  <c r="AV76"/>
  <c r="AU77"/>
  <c r="AV77"/>
  <c r="AU78"/>
  <c r="AV78"/>
  <c r="AU79"/>
  <c r="AV79"/>
  <c r="AU80"/>
  <c r="AV80"/>
  <c r="AU81"/>
  <c r="AV81"/>
  <c r="AU82"/>
  <c r="AV82"/>
  <c r="AU83"/>
  <c r="AV83"/>
  <c r="AU84"/>
  <c r="AV84"/>
  <c r="AU85"/>
  <c r="AV85"/>
  <c r="AU86"/>
  <c r="AV86"/>
  <c r="AU87"/>
  <c r="AV87"/>
  <c r="AU88"/>
  <c r="AV88"/>
  <c r="AU89"/>
  <c r="AV89"/>
  <c r="AU90"/>
  <c r="AV90"/>
  <c r="AU91"/>
  <c r="AU92"/>
  <c r="AV92"/>
  <c r="AU93"/>
  <c r="AV93"/>
  <c r="AU94"/>
  <c r="AV94"/>
  <c r="AU95"/>
  <c r="AV95"/>
  <c r="AU96"/>
  <c r="AU97"/>
  <c r="AV97"/>
  <c r="AU98"/>
  <c r="AV98"/>
  <c r="AU99"/>
  <c r="AU100"/>
  <c r="AV100"/>
  <c r="AU101"/>
  <c r="AV101"/>
  <c r="AU102"/>
  <c r="AV102"/>
  <c r="AU103"/>
  <c r="AV103"/>
  <c r="AU104"/>
  <c r="AU105"/>
  <c r="AV105"/>
  <c r="AU106"/>
  <c r="AV106"/>
  <c r="AU107"/>
  <c r="AU108"/>
  <c r="AV108"/>
  <c r="AU109"/>
  <c r="AV109"/>
  <c r="AU110"/>
  <c r="AV110"/>
  <c r="AU111"/>
  <c r="AV111"/>
  <c r="AU112"/>
  <c r="AV112"/>
  <c r="AU113"/>
  <c r="AV113"/>
  <c r="AU114"/>
  <c r="AV114"/>
  <c r="AU115"/>
  <c r="AV115"/>
  <c r="AU116"/>
  <c r="AU117"/>
  <c r="AV117"/>
  <c r="AU118"/>
  <c r="AV118"/>
  <c r="AU119"/>
  <c r="AV119"/>
  <c r="AU120"/>
  <c r="AV120"/>
  <c r="AU121"/>
  <c r="AV121"/>
  <c r="AU122"/>
  <c r="AV122"/>
  <c r="AU123"/>
  <c r="AV123"/>
  <c r="AU124"/>
  <c r="AV124"/>
  <c r="AU125"/>
  <c r="AV125"/>
  <c r="AU126"/>
  <c r="AV126"/>
  <c r="AU127"/>
  <c r="AU128"/>
  <c r="AV128"/>
  <c r="AU129"/>
  <c r="AV129"/>
  <c r="AU130"/>
  <c r="AV130"/>
  <c r="AU131"/>
  <c r="AV131"/>
  <c r="AU132"/>
  <c r="AU133"/>
  <c r="AV133"/>
  <c r="AU134"/>
  <c r="AV134"/>
  <c r="AV19"/>
  <c r="AU19"/>
  <c r="AW9"/>
  <c r="AW10"/>
  <c r="AW12"/>
  <c r="AW13"/>
  <c r="AW15"/>
  <c r="AW16"/>
  <c r="AW18"/>
  <c r="AW19"/>
  <c r="AW20"/>
  <c r="AW21"/>
  <c r="AW22"/>
  <c r="AW23"/>
  <c r="AW24"/>
  <c r="AW25"/>
  <c r="AW26"/>
  <c r="AW27"/>
  <c r="AW28"/>
  <c r="AW30"/>
  <c r="AW31"/>
  <c r="AW36"/>
  <c r="AW37"/>
  <c r="AW39"/>
  <c r="AW40"/>
  <c r="AW48"/>
  <c r="AW50"/>
  <c r="AW58"/>
  <c r="AW59"/>
  <c r="AW60"/>
  <c r="AW61"/>
  <c r="AW62"/>
  <c r="AW63"/>
  <c r="AW64"/>
  <c r="AW65"/>
  <c r="AW67"/>
  <c r="AW68"/>
  <c r="AW70"/>
  <c r="AW75"/>
  <c r="AW76"/>
  <c r="AW78"/>
  <c r="AW79"/>
  <c r="AW80"/>
  <c r="AW81"/>
  <c r="AW82"/>
  <c r="AW83"/>
  <c r="AW84"/>
  <c r="AW85"/>
  <c r="AW86"/>
  <c r="AW87"/>
  <c r="AW88"/>
  <c r="AW89"/>
  <c r="AW92"/>
  <c r="AW93"/>
  <c r="AW98"/>
  <c r="AW100"/>
  <c r="AW101"/>
  <c r="AW105"/>
  <c r="AW106"/>
  <c r="AW108"/>
  <c r="AW109"/>
  <c r="AW118"/>
  <c r="AW119"/>
  <c r="AW121"/>
  <c r="AW128"/>
  <c r="AW133"/>
  <c r="AW134"/>
  <c r="AW8"/>
  <c r="AJ98" l="1"/>
  <c r="X98"/>
  <c r="AD40" l="1"/>
  <c r="AA40"/>
  <c r="X19"/>
  <c r="H39" l="1"/>
  <c r="V106"/>
  <c r="W92" l="1"/>
  <c r="V99"/>
  <c r="U99"/>
  <c r="S99"/>
  <c r="R99"/>
  <c r="P99"/>
  <c r="O99"/>
  <c r="L99"/>
  <c r="J99"/>
  <c r="G98"/>
  <c r="W134" l="1"/>
  <c r="W133"/>
  <c r="W128"/>
  <c r="W118"/>
  <c r="W109"/>
  <c r="W108"/>
  <c r="W106"/>
  <c r="W101"/>
  <c r="W100"/>
  <c r="W99"/>
  <c r="W98"/>
  <c r="W93"/>
  <c r="W87"/>
  <c r="W85"/>
  <c r="W78"/>
  <c r="W64"/>
  <c r="W62"/>
  <c r="W50"/>
  <c r="W48"/>
  <c r="W40"/>
  <c r="W39"/>
  <c r="W37"/>
  <c r="W36"/>
  <c r="W31"/>
  <c r="W22"/>
  <c r="W20"/>
  <c r="W16"/>
  <c r="W14"/>
  <c r="W13"/>
  <c r="W12"/>
  <c r="AX125" l="1"/>
  <c r="AY125"/>
  <c r="AZ125"/>
  <c r="BA125"/>
  <c r="AX126"/>
  <c r="AY126"/>
  <c r="AZ126"/>
  <c r="BA126"/>
  <c r="AX127"/>
  <c r="AY127"/>
  <c r="AZ127"/>
  <c r="BA127"/>
  <c r="AX128"/>
  <c r="AY128"/>
  <c r="AZ128"/>
  <c r="BA128"/>
  <c r="AX129"/>
  <c r="AY129"/>
  <c r="AZ129"/>
  <c r="BA129"/>
  <c r="AX130"/>
  <c r="AY130"/>
  <c r="AZ130"/>
  <c r="BA130"/>
  <c r="AX131"/>
  <c r="AY131"/>
  <c r="AZ131"/>
  <c r="BA131"/>
  <c r="H68" l="1"/>
  <c r="H26"/>
  <c r="AQ137" l="1"/>
  <c r="AQ136"/>
  <c r="AN137"/>
  <c r="AM137"/>
  <c r="AN136"/>
  <c r="AM136"/>
  <c r="AK137"/>
  <c r="AJ137"/>
  <c r="AK136"/>
  <c r="AL136" s="1"/>
  <c r="AJ136"/>
  <c r="AH137"/>
  <c r="AG137"/>
  <c r="AH136"/>
  <c r="AG136"/>
  <c r="AE137"/>
  <c r="AE136"/>
  <c r="AD136"/>
  <c r="AB137"/>
  <c r="AB136"/>
  <c r="AA136"/>
  <c r="Y137"/>
  <c r="Y136"/>
  <c r="X136"/>
  <c r="AU136" s="1"/>
  <c r="V137"/>
  <c r="V136"/>
  <c r="U136"/>
  <c r="S136"/>
  <c r="T136" s="1"/>
  <c r="R136"/>
  <c r="P137"/>
  <c r="P136"/>
  <c r="O136"/>
  <c r="M137"/>
  <c r="M136"/>
  <c r="N136" s="1"/>
  <c r="L136"/>
  <c r="J137"/>
  <c r="K137" s="1"/>
  <c r="I137"/>
  <c r="J136"/>
  <c r="K136" s="1"/>
  <c r="I136"/>
  <c r="AX136" s="1"/>
  <c r="AZ134"/>
  <c r="AY134"/>
  <c r="AX134"/>
  <c r="AP134"/>
  <c r="BA134" s="1"/>
  <c r="T134"/>
  <c r="Q134"/>
  <c r="N134"/>
  <c r="G134"/>
  <c r="F134"/>
  <c r="BA133"/>
  <c r="AZ133"/>
  <c r="AY133"/>
  <c r="AX133"/>
  <c r="T133"/>
  <c r="Q133"/>
  <c r="N133"/>
  <c r="G133"/>
  <c r="F133"/>
  <c r="AR132"/>
  <c r="AQ132"/>
  <c r="AP132"/>
  <c r="AO132"/>
  <c r="AN132"/>
  <c r="AM132"/>
  <c r="AL132"/>
  <c r="AK132"/>
  <c r="AJ132"/>
  <c r="BA132" s="1"/>
  <c r="AI132"/>
  <c r="AH132"/>
  <c r="AG132"/>
  <c r="AF132"/>
  <c r="AE132"/>
  <c r="AD132"/>
  <c r="AC132"/>
  <c r="AB132"/>
  <c r="AA132"/>
  <c r="AZ132" s="1"/>
  <c r="Y132"/>
  <c r="X132"/>
  <c r="V132"/>
  <c r="G132" s="1"/>
  <c r="U132"/>
  <c r="S132"/>
  <c r="R132"/>
  <c r="AY132" s="1"/>
  <c r="P132"/>
  <c r="O132"/>
  <c r="M132"/>
  <c r="L132"/>
  <c r="K132"/>
  <c r="J132"/>
  <c r="I132"/>
  <c r="AX132" s="1"/>
  <c r="AX103"/>
  <c r="AY103"/>
  <c r="AZ103"/>
  <c r="BA103"/>
  <c r="AZ93"/>
  <c r="AP93"/>
  <c r="BA93" s="1"/>
  <c r="R93"/>
  <c r="AY93" s="1"/>
  <c r="O93"/>
  <c r="AX93" s="1"/>
  <c r="N93"/>
  <c r="G93"/>
  <c r="BA92"/>
  <c r="AZ92"/>
  <c r="AY92"/>
  <c r="AX92"/>
  <c r="G92"/>
  <c r="F92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Y91"/>
  <c r="X91"/>
  <c r="V91"/>
  <c r="U91"/>
  <c r="S91"/>
  <c r="R91"/>
  <c r="P91"/>
  <c r="M91"/>
  <c r="L91"/>
  <c r="K91"/>
  <c r="J91"/>
  <c r="I91"/>
  <c r="BA90"/>
  <c r="AZ90"/>
  <c r="AY90"/>
  <c r="AX90"/>
  <c r="G90"/>
  <c r="F90"/>
  <c r="BA89"/>
  <c r="AZ89"/>
  <c r="AY89"/>
  <c r="AX89"/>
  <c r="G89"/>
  <c r="F89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Y88"/>
  <c r="X88"/>
  <c r="W88"/>
  <c r="V88"/>
  <c r="U88"/>
  <c r="S88"/>
  <c r="R88"/>
  <c r="P88"/>
  <c r="O88"/>
  <c r="M88"/>
  <c r="L88"/>
  <c r="K88"/>
  <c r="J88"/>
  <c r="I88"/>
  <c r="BA87"/>
  <c r="AZ87"/>
  <c r="AY87"/>
  <c r="AX87"/>
  <c r="N87"/>
  <c r="G87"/>
  <c r="F87"/>
  <c r="BA86"/>
  <c r="AZ86"/>
  <c r="AY86"/>
  <c r="AX86"/>
  <c r="G86"/>
  <c r="F86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Y85"/>
  <c r="X85"/>
  <c r="V85"/>
  <c r="U85"/>
  <c r="S85"/>
  <c r="R85"/>
  <c r="P85"/>
  <c r="O85"/>
  <c r="M85"/>
  <c r="L85"/>
  <c r="K85"/>
  <c r="J85"/>
  <c r="I85"/>
  <c r="BA84"/>
  <c r="AZ84"/>
  <c r="AY84"/>
  <c r="AX84"/>
  <c r="G84"/>
  <c r="F84"/>
  <c r="BA83"/>
  <c r="AZ83"/>
  <c r="AY83"/>
  <c r="AX83"/>
  <c r="G83"/>
  <c r="F83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Y82"/>
  <c r="X82"/>
  <c r="W82"/>
  <c r="V82"/>
  <c r="U82"/>
  <c r="S82"/>
  <c r="R82"/>
  <c r="P82"/>
  <c r="O82"/>
  <c r="M82"/>
  <c r="L82"/>
  <c r="K82"/>
  <c r="J82"/>
  <c r="I82"/>
  <c r="BA81"/>
  <c r="AZ81"/>
  <c r="AY81"/>
  <c r="AX81"/>
  <c r="G81"/>
  <c r="F81"/>
  <c r="BA80"/>
  <c r="AZ80"/>
  <c r="AY80"/>
  <c r="AX80"/>
  <c r="G80"/>
  <c r="F80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Y79"/>
  <c r="X79"/>
  <c r="W79"/>
  <c r="V79"/>
  <c r="U79"/>
  <c r="S79"/>
  <c r="R79"/>
  <c r="P79"/>
  <c r="O79"/>
  <c r="M79"/>
  <c r="L79"/>
  <c r="K79"/>
  <c r="J79"/>
  <c r="I79"/>
  <c r="BA78"/>
  <c r="AZ78"/>
  <c r="AX78"/>
  <c r="AY78"/>
  <c r="G78"/>
  <c r="BA77"/>
  <c r="AZ77"/>
  <c r="AY77"/>
  <c r="AX77"/>
  <c r="G77"/>
  <c r="F77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Y76"/>
  <c r="X76"/>
  <c r="V76"/>
  <c r="W76" s="1"/>
  <c r="U76"/>
  <c r="S76"/>
  <c r="R76"/>
  <c r="P76"/>
  <c r="O76"/>
  <c r="M76"/>
  <c r="L76"/>
  <c r="K76"/>
  <c r="J76"/>
  <c r="I76"/>
  <c r="BA75"/>
  <c r="AZ75"/>
  <c r="AY75"/>
  <c r="AX75"/>
  <c r="N75"/>
  <c r="G75"/>
  <c r="F75"/>
  <c r="BA74"/>
  <c r="AZ74"/>
  <c r="AY74"/>
  <c r="AX74"/>
  <c r="G74"/>
  <c r="F74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Y73"/>
  <c r="AV73" s="1"/>
  <c r="X73"/>
  <c r="W73"/>
  <c r="V73"/>
  <c r="U73"/>
  <c r="S73"/>
  <c r="R73"/>
  <c r="P73"/>
  <c r="O73"/>
  <c r="M73"/>
  <c r="L73"/>
  <c r="K73"/>
  <c r="J73"/>
  <c r="I73"/>
  <c r="BA70"/>
  <c r="AZ70"/>
  <c r="AY70"/>
  <c r="L70"/>
  <c r="AX70" s="1"/>
  <c r="G70"/>
  <c r="BA69"/>
  <c r="AZ69"/>
  <c r="AY69"/>
  <c r="AX69"/>
  <c r="G69"/>
  <c r="F69"/>
  <c r="K68"/>
  <c r="BA67"/>
  <c r="AZ67"/>
  <c r="AY67"/>
  <c r="AX67"/>
  <c r="T67"/>
  <c r="Q67"/>
  <c r="N67"/>
  <c r="G67"/>
  <c r="F67"/>
  <c r="BA66"/>
  <c r="AZ66"/>
  <c r="AY66"/>
  <c r="AX66"/>
  <c r="G66"/>
  <c r="F66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Y65"/>
  <c r="X65"/>
  <c r="W65"/>
  <c r="V65"/>
  <c r="U65"/>
  <c r="S65"/>
  <c r="R65"/>
  <c r="P65"/>
  <c r="O65"/>
  <c r="M65"/>
  <c r="L65"/>
  <c r="K65"/>
  <c r="J65"/>
  <c r="I65"/>
  <c r="BA64"/>
  <c r="AX64"/>
  <c r="AD64"/>
  <c r="AZ64" s="1"/>
  <c r="S64"/>
  <c r="S137" s="1"/>
  <c r="R64"/>
  <c r="AY64" s="1"/>
  <c r="G64"/>
  <c r="BA63"/>
  <c r="AZ63"/>
  <c r="AY63"/>
  <c r="AX63"/>
  <c r="G63"/>
  <c r="F63"/>
  <c r="AR62"/>
  <c r="AQ62"/>
  <c r="AP62"/>
  <c r="AO62"/>
  <c r="AN62"/>
  <c r="AM62"/>
  <c r="AL62"/>
  <c r="AK62"/>
  <c r="AJ62"/>
  <c r="AI62"/>
  <c r="AH62"/>
  <c r="AG62"/>
  <c r="AF62"/>
  <c r="AE62"/>
  <c r="AC62"/>
  <c r="AB62"/>
  <c r="AA62"/>
  <c r="Y62"/>
  <c r="X62"/>
  <c r="V62"/>
  <c r="U62"/>
  <c r="S62"/>
  <c r="R62"/>
  <c r="P62"/>
  <c r="O62"/>
  <c r="M62"/>
  <c r="L62"/>
  <c r="K62"/>
  <c r="J62"/>
  <c r="I62"/>
  <c r="BA61"/>
  <c r="AZ61"/>
  <c r="AY61"/>
  <c r="AX61"/>
  <c r="T61"/>
  <c r="G61"/>
  <c r="F61"/>
  <c r="BA60"/>
  <c r="AZ60"/>
  <c r="AY60"/>
  <c r="AX60"/>
  <c r="G60"/>
  <c r="F60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Y59"/>
  <c r="X59"/>
  <c r="W59"/>
  <c r="V59"/>
  <c r="U59"/>
  <c r="S59"/>
  <c r="R59"/>
  <c r="AY59" s="1"/>
  <c r="P59"/>
  <c r="O59"/>
  <c r="M59"/>
  <c r="L59"/>
  <c r="K59"/>
  <c r="J59"/>
  <c r="I59"/>
  <c r="G59"/>
  <c r="BA58"/>
  <c r="AZ58"/>
  <c r="AY58"/>
  <c r="AX58"/>
  <c r="Q58"/>
  <c r="N58"/>
  <c r="G58"/>
  <c r="F58"/>
  <c r="BA57"/>
  <c r="AZ57"/>
  <c r="AY57"/>
  <c r="AX57"/>
  <c r="G57"/>
  <c r="F57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Y56"/>
  <c r="X56"/>
  <c r="W56"/>
  <c r="V56"/>
  <c r="U56"/>
  <c r="S56"/>
  <c r="R56"/>
  <c r="AY56" s="1"/>
  <c r="P56"/>
  <c r="O56"/>
  <c r="M56"/>
  <c r="L56"/>
  <c r="K56"/>
  <c r="J56"/>
  <c r="I56"/>
  <c r="G56"/>
  <c r="G149" s="1"/>
  <c r="G129"/>
  <c r="F129"/>
  <c r="T128"/>
  <c r="Q128"/>
  <c r="N128"/>
  <c r="G128"/>
  <c r="F128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Y127"/>
  <c r="X127"/>
  <c r="V127"/>
  <c r="U127"/>
  <c r="S127"/>
  <c r="R127"/>
  <c r="P127"/>
  <c r="O127"/>
  <c r="M127"/>
  <c r="L127"/>
  <c r="J127"/>
  <c r="I127"/>
  <c r="G127"/>
  <c r="BA45"/>
  <c r="AZ45"/>
  <c r="AY45"/>
  <c r="AX45"/>
  <c r="BA44"/>
  <c r="AZ44"/>
  <c r="AY44"/>
  <c r="AX44"/>
  <c r="AR43"/>
  <c r="AQ43"/>
  <c r="AX43"/>
  <c r="BA53"/>
  <c r="AZ53"/>
  <c r="AY53"/>
  <c r="AX53"/>
  <c r="G53"/>
  <c r="F53"/>
  <c r="BA52"/>
  <c r="AZ52"/>
  <c r="AY52"/>
  <c r="AX52"/>
  <c r="G52"/>
  <c r="F52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Y51"/>
  <c r="X51"/>
  <c r="W51"/>
  <c r="V51"/>
  <c r="U51"/>
  <c r="S51"/>
  <c r="R51"/>
  <c r="P51"/>
  <c r="O51"/>
  <c r="M51"/>
  <c r="L51"/>
  <c r="J51"/>
  <c r="I51"/>
  <c r="AX51" s="1"/>
  <c r="BA50"/>
  <c r="AZ50"/>
  <c r="AY50"/>
  <c r="AX50"/>
  <c r="Q50"/>
  <c r="G50"/>
  <c r="F50"/>
  <c r="BA49"/>
  <c r="AZ49"/>
  <c r="AY49"/>
  <c r="AX49"/>
  <c r="G49"/>
  <c r="F49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Y48"/>
  <c r="X48"/>
  <c r="V48"/>
  <c r="U48"/>
  <c r="S48"/>
  <c r="R48"/>
  <c r="P48"/>
  <c r="O48"/>
  <c r="M48"/>
  <c r="L48"/>
  <c r="J48"/>
  <c r="I48"/>
  <c r="AX48" s="1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Y68"/>
  <c r="X68"/>
  <c r="W68"/>
  <c r="V68"/>
  <c r="U68"/>
  <c r="S68"/>
  <c r="R68"/>
  <c r="P68"/>
  <c r="O68"/>
  <c r="M68"/>
  <c r="L68"/>
  <c r="J68"/>
  <c r="G10"/>
  <c r="F10"/>
  <c r="G9"/>
  <c r="F9"/>
  <c r="AJ141"/>
  <c r="BA124"/>
  <c r="AZ124"/>
  <c r="AY124"/>
  <c r="AX124"/>
  <c r="G124"/>
  <c r="F124"/>
  <c r="BA123"/>
  <c r="AZ123"/>
  <c r="AY123"/>
  <c r="AX123"/>
  <c r="G123"/>
  <c r="F123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Y122"/>
  <c r="X122"/>
  <c r="W122"/>
  <c r="V122"/>
  <c r="U122"/>
  <c r="S122"/>
  <c r="R122"/>
  <c r="P122"/>
  <c r="O122"/>
  <c r="N122"/>
  <c r="M122"/>
  <c r="L122"/>
  <c r="K122"/>
  <c r="J122"/>
  <c r="I122"/>
  <c r="BA121"/>
  <c r="AZ121"/>
  <c r="AY121"/>
  <c r="AX121"/>
  <c r="G121"/>
  <c r="F121"/>
  <c r="BA120"/>
  <c r="AZ120"/>
  <c r="AY120"/>
  <c r="AX120"/>
  <c r="G120"/>
  <c r="F120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Y119"/>
  <c r="X119"/>
  <c r="W119"/>
  <c r="V119"/>
  <c r="U119"/>
  <c r="S119"/>
  <c r="R119"/>
  <c r="P119"/>
  <c r="O119"/>
  <c r="N119"/>
  <c r="M119"/>
  <c r="L119"/>
  <c r="K119"/>
  <c r="J119"/>
  <c r="I119"/>
  <c r="BA118"/>
  <c r="AY118"/>
  <c r="AX118"/>
  <c r="AD118"/>
  <c r="AZ118" s="1"/>
  <c r="T118"/>
  <c r="G118"/>
  <c r="BA117"/>
  <c r="AZ117"/>
  <c r="AY117"/>
  <c r="AX117"/>
  <c r="G117"/>
  <c r="F117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Y116"/>
  <c r="X116"/>
  <c r="V116"/>
  <c r="W116" s="1"/>
  <c r="U116"/>
  <c r="S116"/>
  <c r="R116"/>
  <c r="P116"/>
  <c r="O116"/>
  <c r="N116"/>
  <c r="M116"/>
  <c r="L116"/>
  <c r="K116"/>
  <c r="J116"/>
  <c r="I116"/>
  <c r="BA115"/>
  <c r="AZ115"/>
  <c r="AY115"/>
  <c r="AX115"/>
  <c r="G115"/>
  <c r="F115"/>
  <c r="BA114"/>
  <c r="AZ114"/>
  <c r="AY114"/>
  <c r="AX114"/>
  <c r="G114"/>
  <c r="F114"/>
  <c r="AR113"/>
  <c r="AQ113"/>
  <c r="AP113"/>
  <c r="AN113"/>
  <c r="AM113"/>
  <c r="AL113"/>
  <c r="AK113"/>
  <c r="AJ113"/>
  <c r="AI113"/>
  <c r="AH113"/>
  <c r="AG113"/>
  <c r="AF113"/>
  <c r="AE113"/>
  <c r="AD113"/>
  <c r="AC113"/>
  <c r="AB113"/>
  <c r="AA113"/>
  <c r="W113"/>
  <c r="V113"/>
  <c r="U113"/>
  <c r="S113"/>
  <c r="R113"/>
  <c r="P113"/>
  <c r="O113"/>
  <c r="N113"/>
  <c r="M113"/>
  <c r="L113"/>
  <c r="K113"/>
  <c r="J113"/>
  <c r="I113"/>
  <c r="BA112"/>
  <c r="AZ112"/>
  <c r="AY112"/>
  <c r="AX112"/>
  <c r="T112"/>
  <c r="Q112"/>
  <c r="G112"/>
  <c r="F112"/>
  <c r="BA111"/>
  <c r="AZ111"/>
  <c r="AY111"/>
  <c r="AX111"/>
  <c r="T111"/>
  <c r="Q111"/>
  <c r="G111"/>
  <c r="F111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Y110"/>
  <c r="X110"/>
  <c r="W110"/>
  <c r="V110"/>
  <c r="U110"/>
  <c r="S110"/>
  <c r="R110"/>
  <c r="P110"/>
  <c r="O110"/>
  <c r="N110"/>
  <c r="M110"/>
  <c r="L110"/>
  <c r="K110"/>
  <c r="J110"/>
  <c r="I110"/>
  <c r="BA109"/>
  <c r="AZ109"/>
  <c r="AY109"/>
  <c r="AX109"/>
  <c r="T109"/>
  <c r="Q109"/>
  <c r="G109"/>
  <c r="F109"/>
  <c r="BA108"/>
  <c r="AZ108"/>
  <c r="AY108"/>
  <c r="AX108"/>
  <c r="G108"/>
  <c r="F108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Y107"/>
  <c r="X107"/>
  <c r="V107"/>
  <c r="W107" s="1"/>
  <c r="U107"/>
  <c r="S107"/>
  <c r="R107"/>
  <c r="P107"/>
  <c r="O107"/>
  <c r="N107"/>
  <c r="M107"/>
  <c r="L107"/>
  <c r="K107"/>
  <c r="J107"/>
  <c r="I107"/>
  <c r="BA106"/>
  <c r="AX106"/>
  <c r="AD106"/>
  <c r="AA106"/>
  <c r="X106"/>
  <c r="U106"/>
  <c r="Q106"/>
  <c r="G106"/>
  <c r="BA105"/>
  <c r="AZ105"/>
  <c r="AY105"/>
  <c r="AX105"/>
  <c r="T105"/>
  <c r="G105"/>
  <c r="F105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Y104"/>
  <c r="X104"/>
  <c r="V104"/>
  <c r="W104" s="1"/>
  <c r="U104"/>
  <c r="S104"/>
  <c r="R104"/>
  <c r="P104"/>
  <c r="O104"/>
  <c r="N104"/>
  <c r="M104"/>
  <c r="L104"/>
  <c r="K104"/>
  <c r="J104"/>
  <c r="I104"/>
  <c r="BA101"/>
  <c r="T101"/>
  <c r="O101"/>
  <c r="L101"/>
  <c r="K101"/>
  <c r="G101"/>
  <c r="BA100"/>
  <c r="AZ100"/>
  <c r="AY100"/>
  <c r="AX100"/>
  <c r="T100"/>
  <c r="Q100"/>
  <c r="N100"/>
  <c r="K100"/>
  <c r="G100"/>
  <c r="F100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Y99"/>
  <c r="X99"/>
  <c r="M99"/>
  <c r="I99"/>
  <c r="BA98"/>
  <c r="AZ98"/>
  <c r="AY98"/>
  <c r="AX98"/>
  <c r="T98"/>
  <c r="Q98"/>
  <c r="N98"/>
  <c r="K98"/>
  <c r="F98"/>
  <c r="BA97"/>
  <c r="AZ97"/>
  <c r="AY97"/>
  <c r="AX97"/>
  <c r="G97"/>
  <c r="F97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Y96"/>
  <c r="X96"/>
  <c r="V96"/>
  <c r="U96"/>
  <c r="S96"/>
  <c r="R96"/>
  <c r="P96"/>
  <c r="O96"/>
  <c r="M96"/>
  <c r="L96"/>
  <c r="J96"/>
  <c r="I96"/>
  <c r="AX96" s="1"/>
  <c r="BA71"/>
  <c r="AZ71"/>
  <c r="AY71"/>
  <c r="AX71"/>
  <c r="BA40"/>
  <c r="AZ40"/>
  <c r="AY40"/>
  <c r="AX40"/>
  <c r="T40"/>
  <c r="Q40"/>
  <c r="N40"/>
  <c r="K40"/>
  <c r="G40"/>
  <c r="F40"/>
  <c r="BA39"/>
  <c r="AZ39"/>
  <c r="AY39"/>
  <c r="AX39"/>
  <c r="T39"/>
  <c r="Q39"/>
  <c r="N39"/>
  <c r="G39"/>
  <c r="F39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Y38"/>
  <c r="X38"/>
  <c r="V38"/>
  <c r="U38"/>
  <c r="S38"/>
  <c r="R38"/>
  <c r="P38"/>
  <c r="O38"/>
  <c r="M38"/>
  <c r="L38"/>
  <c r="J38"/>
  <c r="I38"/>
  <c r="AX38" s="1"/>
  <c r="BA37"/>
  <c r="AA35"/>
  <c r="X35"/>
  <c r="U35"/>
  <c r="R37"/>
  <c r="O37"/>
  <c r="O35" s="1"/>
  <c r="L37"/>
  <c r="L137" s="1"/>
  <c r="K37"/>
  <c r="G37"/>
  <c r="BA36"/>
  <c r="AZ36"/>
  <c r="AY36"/>
  <c r="AX36"/>
  <c r="T36"/>
  <c r="Q36"/>
  <c r="N36"/>
  <c r="K36"/>
  <c r="G36"/>
  <c r="F36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Y35"/>
  <c r="V35"/>
  <c r="S35"/>
  <c r="P35"/>
  <c r="M35"/>
  <c r="L35"/>
  <c r="J35"/>
  <c r="I35"/>
  <c r="BA34"/>
  <c r="AZ34"/>
  <c r="AY34"/>
  <c r="AX34"/>
  <c r="G34"/>
  <c r="F34"/>
  <c r="BA33"/>
  <c r="AZ33"/>
  <c r="AY33"/>
  <c r="AX33"/>
  <c r="G33"/>
  <c r="F33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Y32"/>
  <c r="X32"/>
  <c r="V32"/>
  <c r="U32"/>
  <c r="S32"/>
  <c r="R32"/>
  <c r="P32"/>
  <c r="O32"/>
  <c r="M32"/>
  <c r="L32"/>
  <c r="J32"/>
  <c r="I32"/>
  <c r="BA31"/>
  <c r="AZ31"/>
  <c r="AX31"/>
  <c r="R31"/>
  <c r="F31" s="1"/>
  <c r="Q31"/>
  <c r="N31"/>
  <c r="K31"/>
  <c r="G31"/>
  <c r="BA30"/>
  <c r="AZ30"/>
  <c r="AY30"/>
  <c r="AX30"/>
  <c r="G30"/>
  <c r="F30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Y29"/>
  <c r="X29"/>
  <c r="V29"/>
  <c r="W29" s="1"/>
  <c r="U29"/>
  <c r="S29"/>
  <c r="P29"/>
  <c r="O29"/>
  <c r="M29"/>
  <c r="L29"/>
  <c r="J29"/>
  <c r="I29"/>
  <c r="AX29" s="1"/>
  <c r="BA28"/>
  <c r="AZ28"/>
  <c r="AY28"/>
  <c r="AX28"/>
  <c r="Q28"/>
  <c r="G28"/>
  <c r="F28"/>
  <c r="BA27"/>
  <c r="AZ27"/>
  <c r="AY27"/>
  <c r="AX27"/>
  <c r="G27"/>
  <c r="F27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Y26"/>
  <c r="X26"/>
  <c r="V26"/>
  <c r="U26"/>
  <c r="S26"/>
  <c r="R26"/>
  <c r="P26"/>
  <c r="O26"/>
  <c r="M26"/>
  <c r="L26"/>
  <c r="J26"/>
  <c r="I26"/>
  <c r="AX26" s="1"/>
  <c r="BA25"/>
  <c r="AZ25"/>
  <c r="AY25"/>
  <c r="AX25"/>
  <c r="T25"/>
  <c r="Q25"/>
  <c r="G25"/>
  <c r="F25"/>
  <c r="BA24"/>
  <c r="AZ24"/>
  <c r="AY24"/>
  <c r="AX24"/>
  <c r="T24"/>
  <c r="Q24"/>
  <c r="G24"/>
  <c r="F24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Y23"/>
  <c r="X23"/>
  <c r="V23"/>
  <c r="U23"/>
  <c r="S23"/>
  <c r="R23"/>
  <c r="P23"/>
  <c r="O23"/>
  <c r="M23"/>
  <c r="L23"/>
  <c r="J23"/>
  <c r="I23"/>
  <c r="AX23" s="1"/>
  <c r="BA22"/>
  <c r="AZ22"/>
  <c r="AY22"/>
  <c r="AX22"/>
  <c r="T22"/>
  <c r="Q22"/>
  <c r="G22"/>
  <c r="F22"/>
  <c r="BA21"/>
  <c r="AZ21"/>
  <c r="AY21"/>
  <c r="AX21"/>
  <c r="G21"/>
  <c r="F2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Y20"/>
  <c r="X20"/>
  <c r="V20"/>
  <c r="U20"/>
  <c r="S20"/>
  <c r="R20"/>
  <c r="P20"/>
  <c r="O20"/>
  <c r="M20"/>
  <c r="L20"/>
  <c r="J20"/>
  <c r="I20"/>
  <c r="AX20" s="1"/>
  <c r="BA19"/>
  <c r="AZ19"/>
  <c r="AY19"/>
  <c r="AX19"/>
  <c r="N19"/>
  <c r="K19"/>
  <c r="G19"/>
  <c r="F19"/>
  <c r="BA18"/>
  <c r="AZ18"/>
  <c r="AY18"/>
  <c r="AX18"/>
  <c r="G18"/>
  <c r="F18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Y17"/>
  <c r="X17"/>
  <c r="V17"/>
  <c r="U17"/>
  <c r="S17"/>
  <c r="R17"/>
  <c r="P17"/>
  <c r="O17"/>
  <c r="M17"/>
  <c r="L17"/>
  <c r="J17"/>
  <c r="I17"/>
  <c r="AX17" s="1"/>
  <c r="BA16"/>
  <c r="AZ16"/>
  <c r="AY16"/>
  <c r="AX16"/>
  <c r="Q16"/>
  <c r="G16"/>
  <c r="F16"/>
  <c r="BA15"/>
  <c r="AZ15"/>
  <c r="AY15"/>
  <c r="AX15"/>
  <c r="G15"/>
  <c r="F15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Y14"/>
  <c r="X14"/>
  <c r="V14"/>
  <c r="U14"/>
  <c r="S14"/>
  <c r="R14"/>
  <c r="P14"/>
  <c r="O14"/>
  <c r="M14"/>
  <c r="L14"/>
  <c r="J14"/>
  <c r="I14"/>
  <c r="AX14" s="1"/>
  <c r="BA13"/>
  <c r="AZ13"/>
  <c r="AY13"/>
  <c r="AX13"/>
  <c r="T13"/>
  <c r="Q13"/>
  <c r="N13"/>
  <c r="K13"/>
  <c r="G13"/>
  <c r="F13"/>
  <c r="AZ12"/>
  <c r="AY12"/>
  <c r="AX12"/>
  <c r="AP12"/>
  <c r="AP136" s="1"/>
  <c r="T12"/>
  <c r="Q12"/>
  <c r="N12"/>
  <c r="K12"/>
  <c r="G12"/>
  <c r="F12"/>
  <c r="AR11"/>
  <c r="AQ11"/>
  <c r="AO11"/>
  <c r="AN11"/>
  <c r="AM11"/>
  <c r="AL11"/>
  <c r="AK11"/>
  <c r="AJ11"/>
  <c r="AI11"/>
  <c r="AH11"/>
  <c r="AG11"/>
  <c r="AF11"/>
  <c r="AE11"/>
  <c r="AD11"/>
  <c r="AC11"/>
  <c r="AB11"/>
  <c r="AA11"/>
  <c r="Y11"/>
  <c r="X11"/>
  <c r="V11"/>
  <c r="U11"/>
  <c r="S11"/>
  <c r="R11"/>
  <c r="P11"/>
  <c r="O11"/>
  <c r="M11"/>
  <c r="L11"/>
  <c r="J11"/>
  <c r="I11"/>
  <c r="AX11" s="1"/>
  <c r="BA10"/>
  <c r="AZ10"/>
  <c r="AY10"/>
  <c r="AX10"/>
  <c r="BA9"/>
  <c r="AZ9"/>
  <c r="AY9"/>
  <c r="AX9"/>
  <c r="AR8"/>
  <c r="AQ8"/>
  <c r="AQ135" s="1"/>
  <c r="AP8"/>
  <c r="AO8"/>
  <c r="AN8"/>
  <c r="AN135" s="1"/>
  <c r="AM8"/>
  <c r="AM135" s="1"/>
  <c r="AL8"/>
  <c r="AK8"/>
  <c r="AK135" s="1"/>
  <c r="AJ8"/>
  <c r="AJ135" s="1"/>
  <c r="AI8"/>
  <c r="AH8"/>
  <c r="AH135" s="1"/>
  <c r="AG8"/>
  <c r="AG135" s="1"/>
  <c r="AF8"/>
  <c r="AE8"/>
  <c r="AE135" s="1"/>
  <c r="AD8"/>
  <c r="AC8"/>
  <c r="AB8"/>
  <c r="AB135" s="1"/>
  <c r="AA8"/>
  <c r="Y8"/>
  <c r="Y135" s="1"/>
  <c r="X8"/>
  <c r="X135" s="1"/>
  <c r="AU135" s="1"/>
  <c r="W8"/>
  <c r="V8"/>
  <c r="V135" s="1"/>
  <c r="U8"/>
  <c r="S8"/>
  <c r="S135" s="1"/>
  <c r="R8"/>
  <c r="P8"/>
  <c r="P135" s="1"/>
  <c r="O8"/>
  <c r="M8"/>
  <c r="M135" s="1"/>
  <c r="L8"/>
  <c r="J8"/>
  <c r="J135" s="1"/>
  <c r="I8"/>
  <c r="AW73" l="1"/>
  <c r="AU73"/>
  <c r="Z135"/>
  <c r="AV116"/>
  <c r="Z116"/>
  <c r="AW116"/>
  <c r="Z132"/>
  <c r="AV132"/>
  <c r="AW132"/>
  <c r="Z99"/>
  <c r="AV99"/>
  <c r="AW99"/>
  <c r="AV96"/>
  <c r="AW96"/>
  <c r="Z96"/>
  <c r="Z38"/>
  <c r="AV38"/>
  <c r="AW38"/>
  <c r="Z35"/>
  <c r="AV35"/>
  <c r="AW35"/>
  <c r="Z127"/>
  <c r="AW127"/>
  <c r="AV127"/>
  <c r="Z11"/>
  <c r="AV11"/>
  <c r="AW11"/>
  <c r="Z107"/>
  <c r="AV107"/>
  <c r="AW107"/>
  <c r="Z104"/>
  <c r="AV104"/>
  <c r="AW104"/>
  <c r="Z91"/>
  <c r="AV91"/>
  <c r="AW91"/>
  <c r="AV136"/>
  <c r="AW136"/>
  <c r="AW56"/>
  <c r="AV56"/>
  <c r="Z29"/>
  <c r="AW29"/>
  <c r="AV29"/>
  <c r="AV17"/>
  <c r="AW17"/>
  <c r="Z17"/>
  <c r="AV135"/>
  <c r="AW135"/>
  <c r="AV137"/>
  <c r="AV14"/>
  <c r="AW14"/>
  <c r="W91"/>
  <c r="W132"/>
  <c r="W127"/>
  <c r="W96"/>
  <c r="W38"/>
  <c r="W35"/>
  <c r="W11"/>
  <c r="H19"/>
  <c r="AY136"/>
  <c r="F76"/>
  <c r="AZ136"/>
  <c r="AL135"/>
  <c r="AI137"/>
  <c r="F136"/>
  <c r="W136"/>
  <c r="AC136"/>
  <c r="AL137"/>
  <c r="AO136"/>
  <c r="AO137"/>
  <c r="G136"/>
  <c r="H136" s="1"/>
  <c r="G137"/>
  <c r="Q136"/>
  <c r="Z136"/>
  <c r="AF136"/>
  <c r="AI135"/>
  <c r="AO135"/>
  <c r="BA136"/>
  <c r="O137"/>
  <c r="AX137" s="1"/>
  <c r="R137"/>
  <c r="T137" s="1"/>
  <c r="U137"/>
  <c r="W137" s="1"/>
  <c r="X137"/>
  <c r="AA137"/>
  <c r="AC137" s="1"/>
  <c r="AD137"/>
  <c r="AF137" s="1"/>
  <c r="AP137"/>
  <c r="BA137" s="1"/>
  <c r="N137"/>
  <c r="Q137"/>
  <c r="AI136"/>
  <c r="AR136"/>
  <c r="G85"/>
  <c r="G88"/>
  <c r="N132"/>
  <c r="H133"/>
  <c r="Q132"/>
  <c r="T132"/>
  <c r="H134"/>
  <c r="F132"/>
  <c r="H132" s="1"/>
  <c r="G48"/>
  <c r="AY68"/>
  <c r="AZ68"/>
  <c r="BA48"/>
  <c r="G99"/>
  <c r="G65"/>
  <c r="AD62"/>
  <c r="AD135" s="1"/>
  <c r="AF135" s="1"/>
  <c r="F65"/>
  <c r="AY65"/>
  <c r="AZ65"/>
  <c r="H67"/>
  <c r="AX73"/>
  <c r="BA73"/>
  <c r="AY76"/>
  <c r="F78"/>
  <c r="AX79"/>
  <c r="BA79"/>
  <c r="F85"/>
  <c r="AY85"/>
  <c r="AZ85"/>
  <c r="G62"/>
  <c r="F73"/>
  <c r="F150" s="1"/>
  <c r="F152" s="1"/>
  <c r="G73"/>
  <c r="G150" s="1"/>
  <c r="G91"/>
  <c r="U135"/>
  <c r="W135" s="1"/>
  <c r="BA68"/>
  <c r="AY43"/>
  <c r="BA43"/>
  <c r="F127"/>
  <c r="T62"/>
  <c r="AY73"/>
  <c r="AZ73"/>
  <c r="AY88"/>
  <c r="O91"/>
  <c r="AY91"/>
  <c r="AZ91"/>
  <c r="AX82"/>
  <c r="F93"/>
  <c r="AX88"/>
  <c r="BA88"/>
  <c r="F79"/>
  <c r="BA82"/>
  <c r="F62"/>
  <c r="AX76"/>
  <c r="BA76"/>
  <c r="G79"/>
  <c r="AY79"/>
  <c r="F82"/>
  <c r="AX85"/>
  <c r="BA85"/>
  <c r="T93"/>
  <c r="H85"/>
  <c r="H75"/>
  <c r="AZ79"/>
  <c r="N91"/>
  <c r="T91"/>
  <c r="BA91"/>
  <c r="H92"/>
  <c r="Q93"/>
  <c r="N73"/>
  <c r="AZ76"/>
  <c r="G82"/>
  <c r="AY82"/>
  <c r="AZ82"/>
  <c r="N85"/>
  <c r="H87"/>
  <c r="AZ88"/>
  <c r="H93"/>
  <c r="G76"/>
  <c r="F88"/>
  <c r="F91"/>
  <c r="AZ43"/>
  <c r="AZ62"/>
  <c r="G29"/>
  <c r="AZ59"/>
  <c r="G68"/>
  <c r="N68"/>
  <c r="I68"/>
  <c r="F70"/>
  <c r="H70" s="1"/>
  <c r="N70"/>
  <c r="Q26"/>
  <c r="AY26"/>
  <c r="AZ26"/>
  <c r="F59"/>
  <c r="AX56"/>
  <c r="H59"/>
  <c r="H62"/>
  <c r="H65"/>
  <c r="Q127"/>
  <c r="AZ56"/>
  <c r="AX62"/>
  <c r="BA62"/>
  <c r="R29"/>
  <c r="R135" s="1"/>
  <c r="R35"/>
  <c r="F51"/>
  <c r="BA56"/>
  <c r="AX32"/>
  <c r="H128"/>
  <c r="AX65"/>
  <c r="AX59"/>
  <c r="N127"/>
  <c r="T127"/>
  <c r="H61"/>
  <c r="N65"/>
  <c r="Q65"/>
  <c r="T65"/>
  <c r="BA65"/>
  <c r="H58"/>
  <c r="T59"/>
  <c r="BA59"/>
  <c r="N56"/>
  <c r="Q56"/>
  <c r="F56"/>
  <c r="H56" s="1"/>
  <c r="AY62"/>
  <c r="F64"/>
  <c r="H64" s="1"/>
  <c r="T64"/>
  <c r="H127"/>
  <c r="BA51"/>
  <c r="AX122"/>
  <c r="F48"/>
  <c r="AY48"/>
  <c r="AZ48"/>
  <c r="AY51"/>
  <c r="AZ51"/>
  <c r="G38"/>
  <c r="F37"/>
  <c r="H37" s="1"/>
  <c r="H31"/>
  <c r="H28"/>
  <c r="N29"/>
  <c r="T29"/>
  <c r="G32"/>
  <c r="BA32"/>
  <c r="BA35"/>
  <c r="G122"/>
  <c r="AZ122"/>
  <c r="H50"/>
  <c r="G51"/>
  <c r="N38"/>
  <c r="T38"/>
  <c r="BA38"/>
  <c r="Q48"/>
  <c r="Q23"/>
  <c r="AY23"/>
  <c r="G23"/>
  <c r="AZ23"/>
  <c r="F35"/>
  <c r="Q35"/>
  <c r="N17"/>
  <c r="AY17"/>
  <c r="AZ17"/>
  <c r="AX35"/>
  <c r="L135"/>
  <c r="N135" s="1"/>
  <c r="AA99"/>
  <c r="AA135" s="1"/>
  <c r="H40"/>
  <c r="Q101"/>
  <c r="AX107"/>
  <c r="G8"/>
  <c r="AX110"/>
  <c r="AZ110"/>
  <c r="AX116"/>
  <c r="F8"/>
  <c r="AP11"/>
  <c r="AP135" s="1"/>
  <c r="G116"/>
  <c r="G151" s="1"/>
  <c r="T116"/>
  <c r="Q14"/>
  <c r="AY14"/>
  <c r="N96"/>
  <c r="AY96"/>
  <c r="AX104"/>
  <c r="G104"/>
  <c r="Q104"/>
  <c r="AZ104"/>
  <c r="F106"/>
  <c r="H106" s="1"/>
  <c r="AX113"/>
  <c r="G113"/>
  <c r="BA113"/>
  <c r="F118"/>
  <c r="H118" s="1"/>
  <c r="F119"/>
  <c r="G107"/>
  <c r="Q107"/>
  <c r="AZ107"/>
  <c r="BA107"/>
  <c r="H109"/>
  <c r="G110"/>
  <c r="Q110"/>
  <c r="BA110"/>
  <c r="H112"/>
  <c r="N11"/>
  <c r="T11"/>
  <c r="H12"/>
  <c r="G14"/>
  <c r="AZ14"/>
  <c r="H16"/>
  <c r="AY20"/>
  <c r="AZ20"/>
  <c r="H22"/>
  <c r="AY29"/>
  <c r="AY32"/>
  <c r="H98"/>
  <c r="BA104"/>
  <c r="H121"/>
  <c r="F32"/>
  <c r="T104"/>
  <c r="H105"/>
  <c r="T107"/>
  <c r="H108"/>
  <c r="T110"/>
  <c r="H111"/>
  <c r="AZ113"/>
  <c r="AZ116"/>
  <c r="BA116"/>
  <c r="AX119"/>
  <c r="AZ119"/>
  <c r="AY8"/>
  <c r="BA8"/>
  <c r="F11"/>
  <c r="Q11"/>
  <c r="BA12"/>
  <c r="BA14"/>
  <c r="F17"/>
  <c r="BA17"/>
  <c r="F20"/>
  <c r="Q20"/>
  <c r="BA20"/>
  <c r="T23"/>
  <c r="BA23"/>
  <c r="F26"/>
  <c r="G26"/>
  <c r="BA26"/>
  <c r="Q29"/>
  <c r="AZ29"/>
  <c r="BA29"/>
  <c r="AZ32"/>
  <c r="N35"/>
  <c r="AY35"/>
  <c r="AZ35"/>
  <c r="H36"/>
  <c r="Q38"/>
  <c r="AY38"/>
  <c r="AZ38"/>
  <c r="F96"/>
  <c r="Q96"/>
  <c r="AZ96"/>
  <c r="BA96"/>
  <c r="BA99"/>
  <c r="H100"/>
  <c r="F101"/>
  <c r="H101" s="1"/>
  <c r="N101"/>
  <c r="AY104"/>
  <c r="AY107"/>
  <c r="AY110"/>
  <c r="AY113"/>
  <c r="AY122"/>
  <c r="BA122"/>
  <c r="AX8"/>
  <c r="AZ8"/>
  <c r="AX99"/>
  <c r="N99"/>
  <c r="G11"/>
  <c r="K11"/>
  <c r="AY11"/>
  <c r="H13"/>
  <c r="F14"/>
  <c r="H14" s="1"/>
  <c r="T20"/>
  <c r="K29"/>
  <c r="AY31"/>
  <c r="T35"/>
  <c r="AY37"/>
  <c r="K38"/>
  <c r="T96"/>
  <c r="K99"/>
  <c r="Q99"/>
  <c r="G17"/>
  <c r="K17"/>
  <c r="G20"/>
  <c r="F23"/>
  <c r="F29"/>
  <c r="H29" s="1"/>
  <c r="T31"/>
  <c r="G35"/>
  <c r="H35" s="1"/>
  <c r="K35"/>
  <c r="N37"/>
  <c r="Q37"/>
  <c r="T37"/>
  <c r="AX37"/>
  <c r="AZ37"/>
  <c r="F38"/>
  <c r="G96"/>
  <c r="K96"/>
  <c r="T99"/>
  <c r="AZ99"/>
  <c r="AX101"/>
  <c r="AZ101"/>
  <c r="AY101"/>
  <c r="F104"/>
  <c r="H104" s="1"/>
  <c r="AZ106"/>
  <c r="F107"/>
  <c r="H107" s="1"/>
  <c r="F110"/>
  <c r="H110" s="1"/>
  <c r="F113"/>
  <c r="F116"/>
  <c r="H116" s="1"/>
  <c r="AY116"/>
  <c r="G119"/>
  <c r="H119" s="1"/>
  <c r="AY119"/>
  <c r="BA119"/>
  <c r="F122"/>
  <c r="AY106"/>
  <c r="H73" l="1"/>
  <c r="H38"/>
  <c r="Z137"/>
  <c r="AU137"/>
  <c r="AW137"/>
  <c r="H91"/>
  <c r="AR137"/>
  <c r="H17"/>
  <c r="G148"/>
  <c r="G152" s="1"/>
  <c r="H96"/>
  <c r="H48"/>
  <c r="AY99"/>
  <c r="H20"/>
  <c r="AZ137"/>
  <c r="F137"/>
  <c r="H137" s="1"/>
  <c r="AR135"/>
  <c r="BA135"/>
  <c r="AZ135"/>
  <c r="AC135"/>
  <c r="AY135"/>
  <c r="T135"/>
  <c r="O135"/>
  <c r="Q135" s="1"/>
  <c r="I135"/>
  <c r="G135"/>
  <c r="AX91"/>
  <c r="AY137"/>
  <c r="Q91"/>
  <c r="AX68"/>
  <c r="F68"/>
  <c r="F99"/>
  <c r="H99" s="1"/>
  <c r="AY102"/>
  <c r="BA102"/>
  <c r="H11"/>
  <c r="AX102"/>
  <c r="AZ102"/>
  <c r="F135" l="1"/>
  <c r="H135" s="1"/>
  <c r="AX135"/>
  <c r="K135"/>
  <c r="J6" i="2" l="1"/>
  <c r="M6"/>
  <c r="G7"/>
  <c r="M7"/>
  <c r="J3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9"/>
  <c r="O9"/>
  <c r="E5"/>
  <c r="J7"/>
  <c r="L7"/>
  <c r="U9"/>
  <c r="L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AS7"/>
  <c r="AK7"/>
  <c r="AI7"/>
  <c r="F8"/>
  <c r="AB8"/>
  <c r="D8"/>
  <c r="Q8"/>
  <c r="AM8"/>
  <c r="AC8"/>
  <c r="AE8"/>
  <c r="N8"/>
  <c r="F7"/>
  <c r="J5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" l="1"/>
  <c r="M3"/>
  <c r="D7"/>
  <c r="D5" i="8"/>
  <c r="D24" s="1"/>
  <c r="C24"/>
  <c r="D3" i="2" l="1"/>
  <c r="D6" l="1"/>
</calcChain>
</file>

<file path=xl/sharedStrings.xml><?xml version="1.0" encoding="utf-8"?>
<sst xmlns="http://schemas.openxmlformats.org/spreadsheetml/2006/main" count="884" uniqueCount="466">
  <si>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</si>
  <si>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</si>
  <si>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</si>
  <si>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</si>
  <si>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</si>
  <si>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</si>
  <si>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</si>
  <si>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</si>
  <si>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</si>
  <si>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</si>
  <si>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</si>
  <si>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</si>
  <si>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</si>
  <si>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</si>
  <si>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</si>
  <si>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</si>
  <si>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</si>
  <si>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</si>
  <si>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</si>
  <si>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</si>
  <si>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</si>
  <si>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</si>
  <si>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</si>
  <si>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</si>
  <si>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</si>
  <si>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</si>
  <si>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</si>
  <si>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</si>
  <si>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</si>
  <si>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</si>
  <si>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</si>
  <si>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</si>
  <si>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</si>
  <si>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</si>
  <si>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</si>
  <si>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</si>
  <si>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</si>
  <si>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</si>
  <si>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</si>
  <si>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</si>
  <si>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</si>
  <si>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</si>
  <si>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</si>
  <si>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</si>
  <si>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</si>
  <si>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</si>
  <si>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</si>
  <si>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</si>
  <si>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</si>
  <si>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</si>
  <si>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</si>
  <si>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</si>
  <si>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</si>
  <si>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</si>
  <si>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</si>
  <si>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</si>
  <si>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</si>
  <si>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</si>
  <si>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</si>
  <si>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</si>
  <si>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</si>
  <si>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</si>
  <si>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</si>
  <si>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</si>
  <si>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</si>
  <si>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</si>
  <si>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</si>
  <si>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</si>
  <si>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</si>
  <si>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</si>
  <si>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</si>
  <si>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</si>
  <si>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</si>
  <si>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</si>
  <si>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</si>
  <si>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</si>
  <si>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</si>
  <si>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</si>
  <si>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</si>
  <si>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</si>
  <si>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</si>
  <si>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</si>
  <si>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</si>
  <si>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</si>
  <si>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</si>
  <si>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</si>
  <si>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</si>
  <si>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</si>
  <si>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</si>
  <si>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</si>
  <si>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</si>
  <si>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</si>
  <si>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</si>
  <si>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</si>
  <si>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</si>
  <si>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</si>
  <si>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</si>
  <si>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</si>
  <si>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</si>
  <si>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</si>
  <si>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</si>
  <si>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</si>
  <si>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</si>
  <si>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</si>
  <si>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</si>
  <si>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</si>
  <si>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</si>
  <si>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</si>
  <si>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</si>
  <si>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</si>
  <si>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</si>
  <si>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</si>
  <si>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</si>
  <si>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</si>
  <si>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</si>
  <si>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</si>
  <si>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</si>
  <si>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</si>
  <si>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</si>
  <si>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</si>
  <si>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</si>
  <si>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</si>
  <si>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</si>
  <si>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</si>
  <si>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</si>
  <si>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</si>
  <si>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</si>
  <si>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</si>
  <si>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</si>
  <si>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</si>
  <si>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</si>
  <si>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</si>
  <si>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</si>
  <si>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</si>
  <si>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</si>
  <si>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</si>
  <si>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</si>
  <si>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</si>
  <si>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</si>
  <si>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</si>
  <si>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</si>
  <si>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</si>
  <si>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</si>
  <si>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</si>
  <si>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</si>
  <si>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</si>
  <si>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</si>
  <si>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</si>
  <si>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</si>
  <si>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</si>
  <si>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</si>
  <si>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</si>
  <si>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</si>
  <si>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</si>
  <si>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</si>
  <si>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</si>
  <si>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</si>
  <si>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</si>
  <si>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</si>
  <si>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</si>
  <si>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</si>
  <si>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</si>
  <si>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</si>
  <si>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</si>
  <si>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</si>
  <si>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</si>
  <si>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</si>
  <si>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</si>
  <si>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</si>
  <si>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</si>
  <si>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</si>
  <si>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</si>
  <si>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</si>
  <si>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</si>
  <si>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</si>
  <si>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</si>
  <si>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</si>
  <si>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</si>
  <si>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</si>
  <si>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</si>
  <si>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</si>
  <si>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</si>
  <si>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</si>
  <si>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</si>
  <si>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</si>
  <si>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</si>
  <si>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</si>
  <si>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</si>
  <si>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</si>
  <si>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</si>
  <si>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</si>
  <si>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</si>
  <si>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</si>
  <si>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</si>
  <si>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</si>
  <si>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</si>
  <si>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</si>
  <si>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</si>
  <si>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</si>
  <si>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</si>
  <si>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</si>
  <si>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</si>
  <si>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</si>
  <si>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</si>
  <si>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</si>
  <si>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</si>
  <si>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</si>
  <si>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</si>
  <si>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</si>
  <si>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</si>
  <si>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</si>
  <si>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</si>
  <si>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</si>
  <si>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</si>
  <si>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</si>
  <si>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</si>
  <si>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</si>
  <si>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</si>
  <si>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</si>
  <si>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</si>
  <si>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</si>
  <si>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</si>
  <si>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</si>
  <si>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</si>
  <si>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</si>
  <si>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</si>
  <si>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</si>
  <si>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</si>
  <si>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</si>
  <si>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</si>
  <si>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</si>
  <si>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</si>
  <si>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</si>
  <si>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</si>
  <si>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</si>
  <si>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</si>
  <si>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</si>
  <si>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</si>
  <si>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</si>
  <si>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</si>
  <si>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</si>
  <si>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</si>
  <si>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</si>
  <si>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</si>
  <si>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</si>
  <si>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</si>
  <si>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</si>
  <si>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</si>
  <si>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</si>
  <si>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</si>
  <si>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</si>
  <si>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</si>
  <si>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</si>
  <si>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</si>
  <si>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</si>
  <si>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</si>
  <si>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</si>
  <si>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Управление образования администрации грода Урай</t>
  </si>
  <si>
    <t>I</t>
  </si>
  <si>
    <t>1.2.1.</t>
  </si>
  <si>
    <t>тел.2-32-00</t>
  </si>
  <si>
    <t>1.1.1.</t>
  </si>
  <si>
    <t>1.3.1.</t>
  </si>
  <si>
    <t>1.3.2.</t>
  </si>
  <si>
    <t>Исполнитель Невская Ирина Евгеньевна</t>
  </si>
  <si>
    <t>Заместитель начальника Управления</t>
  </si>
  <si>
    <t>Ю.А.Чигинцева</t>
  </si>
  <si>
    <t>Заместитель начальника отдела ФП, БУ и О</t>
  </si>
  <si>
    <t>Г.С. Ли</t>
  </si>
  <si>
    <t>Наименование программных мероприятий</t>
  </si>
  <si>
    <t>№</t>
  </si>
  <si>
    <t>Объем финансирования, всего на год, тыс.руб.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</si>
  <si>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</si>
  <si>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</si>
  <si>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</si>
  <si>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Муниципальные образовательные организации дошкольного образования</t>
  </si>
  <si>
    <t>Управление образования администрации города Урай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</si>
  <si>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</si>
  <si>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</si>
  <si>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</si>
  <si>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Муниципальные организации дополнительного образования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</si>
  <si>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</si>
  <si>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</si>
  <si>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</si>
  <si>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</si>
  <si>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</si>
  <si>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</si>
  <si>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Целевой показатель, №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</si>
  <si>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</si>
  <si>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№5)</t>
  </si>
  <si>
    <t xml:space="preserve">Комитет по финансам администрации грода Урай </t>
  </si>
  <si>
    <t>Согласовано:</t>
  </si>
  <si>
    <t>Исполнение 80,6%. Экономия по фактически сложившимся расходам на оплату проездных документов приглашенным специалистам</t>
  </si>
  <si>
    <t>Исполнение 75%. Экономия по фактически сложившимся расходам на проведение аттестации руководителей</t>
  </si>
  <si>
    <t>3,5,8</t>
  </si>
  <si>
    <t>3,8</t>
  </si>
  <si>
    <t>7</t>
  </si>
  <si>
    <t>6,8</t>
  </si>
  <si>
    <t>12,13</t>
  </si>
  <si>
    <t>13</t>
  </si>
  <si>
    <t>4,8,9,10,11,14</t>
  </si>
  <si>
    <t>11,14</t>
  </si>
  <si>
    <t>Цель 1. Создание условий для формирования личной успешности обучающихся и воспитанников в обществе через совершенствование муниципальной системы образования</t>
  </si>
  <si>
    <t>Задача 1. Комплексное развитие сети образовательных организаций для обеспечения доступности дошкольного, общего и дополнительного образования независимо от состояния здоровья детей</t>
  </si>
  <si>
    <t>Подпрограмма I. Модернизация образования</t>
  </si>
  <si>
    <t xml:space="preserve">Мероприятие 1.1.2. 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</si>
  <si>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Мероприятие 1.1.3. Расходы на обеспечение деятельности (оказание услуг) муниципальных организаций  дошкольного образования</t>
  </si>
  <si>
    <t>Мероприятие 1.2.1. 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</si>
  <si>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Мероприятие 1.2.2. 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</si>
  <si>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>Мероприятие 1.2.3. Расходы на обеспечение деятельности городских ресурсных центров на базе образовательных организаций</t>
  </si>
  <si>
    <t>Задача 2. Разработка муниципальной системы оценки качества образования. Внедрение инструментов независимой и прозрачной для общества оценки качества образования</t>
  </si>
  <si>
    <t>Задача 3. Создание в системе образования условий для сохранения и укрепления здоровья, формирования здорового образа жизни обучающихся и воспитанников, оказания помощи детям, нуждающимся в психолого-педагогической и медико-социальной помощи</t>
  </si>
  <si>
    <t>Задача 4. Обеспечение инновационного характера образования через модернизацию кадровых, организационных, технологических и методических условий</t>
  </si>
  <si>
    <t>1.4.1.</t>
  </si>
  <si>
    <t>Подпрограмма II. Развитие кадрового потенциала</t>
  </si>
  <si>
    <t>Задача 5. Создание в образовательных организациях условий обучения, отвечающих требованиям Федерального государственного образовательного стандарта общего и дошкольного образования</t>
  </si>
  <si>
    <t>1.5.1.</t>
  </si>
  <si>
    <t>Подпрограмма III. Обеспечение условий для реализации образовательных программ</t>
  </si>
  <si>
    <t>Задача 6. Обеспечение эффективности управления системой образования города</t>
  </si>
  <si>
    <t>1.6.1.</t>
  </si>
  <si>
    <t>1.7.</t>
  </si>
  <si>
    <t>Задача 7. Создание условий для организации отдыха и оздоровления детей и подростков в каникулярное время</t>
  </si>
  <si>
    <t>1.7.1.</t>
  </si>
  <si>
    <t>Подпрограмма IV. Организация каникулярного отдыха детей и подростков</t>
  </si>
  <si>
    <t>1.8.</t>
  </si>
  <si>
    <t>Задача 8. Обеспечение материальной поддержки в воспитании и обучении детей в образовательных организациях, реализующих образовательные программы дошкольного образования</t>
  </si>
  <si>
    <t>1.8.1.</t>
  </si>
  <si>
    <t>Задача 9. Создание безопасных и комфортных условий для обеспечения обучающихся и воспитанников полноценным сбалансированным горячим питанием</t>
  </si>
  <si>
    <t>1.9.1.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</si>
  <si>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 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</si>
  <si>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№12)</t>
  </si>
  <si>
    <t>Мероприятие 1.2.4. 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</si>
  <si>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>Мероприятие 1.2.6. 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</si>
  <si>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Мероприятие 1.2.8. 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</t>
  </si>
  <si>
    <t>Мероприятие 1.2.9. Профилактика экстремистской деятельности (участие в мероприятиях городского, окружного уровней и награждение по итогам участия)</t>
  </si>
  <si>
    <t xml:space="preserve">Мероприятие 1.2.10. Расходы на обеспечение деятельности (оказание услуг) муниципальных общеобразовательных организаций </t>
  </si>
  <si>
    <t>Мероприятие 1.2.11. Расходы на обеспечение деятельности (оказание услуг) муниципальных организаций  дополнительного  образования</t>
  </si>
  <si>
    <t>Мероприятие 1.3.2. Разработка муниципальной системы оценки качества образования</t>
  </si>
  <si>
    <t>Мероприятие 1.2.5. 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</si>
  <si>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Мероприятие 1.2.7. Мероприятия по профилактике злоупотребления психо- активными веществами, совершения правонарушений подростками</t>
  </si>
  <si>
    <t>Мероприятие 2.1. Реализация проекта «Педагогический класс»</t>
  </si>
  <si>
    <t>Мероприятие 2.2. 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</si>
  <si>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Мероприятие 2.3. Проведение педагогических конференций, слетов, совещаний, семинаров, форумов муниципального и участие в окружном уровнях</t>
  </si>
  <si>
    <t>Мероприятие 2.4. Повышение квалификации педагогических работников и руководителей образовательных организаций</t>
  </si>
  <si>
    <t>Мероприятие 2.6. Проведение тестирования руководителей образовательных организаций (в рамках аттестации)</t>
  </si>
  <si>
    <t>Мероприятие 3.1. 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</si>
  <si>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 xml:space="preserve">Мероприятие 3.2. Выполнение мероприятий по обеспечению  пожарной безопасности муниципальных образовательных организаций </t>
  </si>
  <si>
    <t>Мероприятие 3.3. Выполнение мероприятий по обеспечению  антитеррористической безопасности муниципальных образовательных организаций</t>
  </si>
  <si>
    <t>Мероприятие 3.4. Выполнение мероприятий по укреплению санитарно-эпидемиологической безопасности муниципальных образовательных организаций</t>
  </si>
  <si>
    <t>Мероприятие 3.6. 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</si>
  <si>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Мероприятие 3.7. Развитие образовательной среды  образовательных организаций</t>
  </si>
  <si>
    <t>Мероприятие 3.8. 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</si>
  <si>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Мероприятие 1.3.3. Расходы на обеспечение деятельности (оказание услуг) Муниципальное автономное учреждений «Городской методический центр»</t>
  </si>
  <si>
    <t>Мероприятие 1.3.4. Расходы на обеспечение деятельности Управления образования администрации города Урай</t>
  </si>
  <si>
    <t>Мероприятие 4.1. Организация работы лагерей с дневным пребыванием детей</t>
  </si>
  <si>
    <t>Мероприятие 4.2. Организация выездного отдыха детей</t>
  </si>
  <si>
    <t>Мероприятие 4.4. Приобретение оборудования, инвентаря для лагерей с дневным пребыванием детей и малозатратными формами</t>
  </si>
  <si>
    <t>Мероприятие 4.5. Организация и проведение мероприятий на базе автогородка</t>
  </si>
  <si>
    <t>Мероприятие 4.6. Функционирование и развитие поискового отряда «Патриот»</t>
  </si>
  <si>
    <t>Мероприятие 4.7. Создание безопасных условий и соблюдение требований СаНПиН (аккарицидная обработка)</t>
  </si>
  <si>
    <t>Мероприятие 4.8. Организация сплавов, походов</t>
  </si>
  <si>
    <t>Мероприятие 1.1.4. Материальная поддержка воспитания и обучения детей, посещающих дошкольные образовательные организации</t>
  </si>
  <si>
    <t>Мероприятие 3.9. Организация предоставления учащимся муниципальных общеобразовательных организаций завтраков и обедов</t>
  </si>
  <si>
    <t>1.1.1.1.</t>
  </si>
  <si>
    <t>1.1.1.2.</t>
  </si>
  <si>
    <t>1.1.1.3.</t>
  </si>
  <si>
    <t>1.1.1.4.</t>
  </si>
  <si>
    <t>1.1.1.5.</t>
  </si>
  <si>
    <t>1.1.1.6.</t>
  </si>
  <si>
    <t>1.1.1.7.</t>
  </si>
  <si>
    <t>1.1.1.8.</t>
  </si>
  <si>
    <t>1.1.1.9.</t>
  </si>
  <si>
    <t>1.1.1.10.</t>
  </si>
  <si>
    <t>1.1.1.11.</t>
  </si>
  <si>
    <t>1.5.1.1.</t>
  </si>
  <si>
    <t>1.4.1.1.</t>
  </si>
  <si>
    <t>1.4.1.2.</t>
  </si>
  <si>
    <t>1.4.1.3.</t>
  </si>
  <si>
    <t>1.4.1.4.</t>
  </si>
  <si>
    <t>1.4.1.5.</t>
  </si>
  <si>
    <t>1.5.1.2.</t>
  </si>
  <si>
    <t>1.5.1.3.</t>
  </si>
  <si>
    <t>1.5.1.4.</t>
  </si>
  <si>
    <t>1.5.1.5.</t>
  </si>
  <si>
    <t>1.5.1.6.</t>
  </si>
  <si>
    <t>1.5.1.7.</t>
  </si>
  <si>
    <t>1.6.1.1.</t>
  </si>
  <si>
    <t>1.6.1.2.</t>
  </si>
  <si>
    <t>1.7.1.1.</t>
  </si>
  <si>
    <t>1.7.1.2.</t>
  </si>
  <si>
    <t>1.7.1.3.</t>
  </si>
  <si>
    <t>1.7.1.4.</t>
  </si>
  <si>
    <t>1.7.1.5.</t>
  </si>
  <si>
    <t>1.7.1.6.</t>
  </si>
  <si>
    <t>1.7.1.7.</t>
  </si>
  <si>
    <t>1.8.1.1.</t>
  </si>
  <si>
    <t>1.9.1.1.</t>
  </si>
  <si>
    <t>Не требует финансирования</t>
  </si>
  <si>
    <t>ВСЕГО по программе:</t>
  </si>
  <si>
    <t>1</t>
  </si>
  <si>
    <t>8,9,10,14</t>
  </si>
  <si>
    <t>8,14</t>
  </si>
  <si>
    <t>11</t>
  </si>
  <si>
    <t>8,12,13</t>
  </si>
  <si>
    <t>8,12</t>
  </si>
  <si>
    <t>7,8</t>
  </si>
  <si>
    <t>1,8</t>
  </si>
  <si>
    <t>4,8</t>
  </si>
  <si>
    <t>Начальник Управления</t>
  </si>
  <si>
    <t>М.Н. Бусова</t>
  </si>
  <si>
    <t>Исполнение 35,6%. в связи с переносом поездки медицинского класса в г. Ханты-Мансийск на практику</t>
  </si>
  <si>
    <t>Исполняющий обязанности начальника Управления</t>
  </si>
  <si>
    <t>И.Ю. Грунина</t>
  </si>
  <si>
    <t xml:space="preserve">Исполнение 92,9%. Экономия средств по фактически сложившимся расходам на участие делегации ХМАО-Югры во Всероссийском форуме научной молодежи "Шаг в будущее" в г. Москва; экономия средств по фактически сложившимся расходам на участие в региональном этапе межрегионального конкурса обучающихся общеобразовательных организаций ХМАО-Югры "Ученик года-2017"
</t>
  </si>
  <si>
    <t>Исполнение 78,9%. Зкономия по фактически сложившимся расходам на участие в окружных соревнованиях "Безопасное колесо-2017"</t>
  </si>
  <si>
    <t xml:space="preserve">Исполнение 99,5%. Экономия в связи с больничными (листами нетрудоспособности) работников учреждений; остаток средств в связи с переносом отпуска работников учреждений
</t>
  </si>
  <si>
    <t xml:space="preserve">Исполнение 89,4%.Начисление заработной платы в соответствии с фактическими расходами </t>
  </si>
  <si>
    <t>Исполнение 95,6%. Экономия по фактически сложившимся командировочным расходам; санаторно-курортному лечению; по договорам на обслуживание программных продуктов</t>
  </si>
  <si>
    <t xml:space="preserve">Исполнение 72,0%. Ээкономия за счет проведения бесплатного вебинара; экономия по фактически сложившимся расходам на командировочные расходы специалиста по летнему отдыху
</t>
  </si>
  <si>
    <t xml:space="preserve">Исполнение 91,1%. Выплата компенсации части родительской платы в соответствии с фактическими расходами </t>
  </si>
  <si>
    <t>Исполнение 72,9%. Экономия за счет дней карантина, актированных дней и дней пропущенных учащимися по причине болезни</t>
  </si>
  <si>
    <t>Исполнение 0%. Аккарицидная обработка произведена за счет средств окружного бюджета</t>
  </si>
  <si>
    <t>Исполнение 91,4%. В связи с изменением порядка финансирования средств субсидии из окружного бюджета, сроки оплаты за питание в детских оздоровительных лагерях перенесены на месяц вперед</t>
  </si>
  <si>
    <t>Исполнение 84,1%. Экономия по фактически сложившимся расходам на смс-оповещение родителей учащихся. Возврат средств на сертификацию стационарного подавителя связи (глушилки)</t>
  </si>
  <si>
    <t>Исполнение 0%. Перенос сроков заключения договора в связи с отсутствием поставщиков путем проведения запроса котировок и заключение посредством проведения электронного аукциона</t>
  </si>
  <si>
    <t>Исполнение 50,6%. Перенос срока проведения запроса котировок на проведение замеров сопротивления</t>
  </si>
  <si>
    <t>Исполнение 95,0%. Предоставлен неполный пакет документов по командировочным расходам</t>
  </si>
  <si>
    <t>Исполнение 23,3%. Перенесение сроков проведения торгов по приобретению технических средств обучения для энергокласса и перносом части занятий в медицинском классе на 2017-2018 учебный год</t>
  </si>
  <si>
    <t>Исполнение 99,3%. Перенос отпусков и выплаты материальной помощи к отпуску</t>
  </si>
  <si>
    <t>в резерве</t>
  </si>
  <si>
    <t>Обеспечение деятельности девяти дошкольных образовательных учреждений в части выполнения стандарта дошкольного образования  за 1 полугодие</t>
  </si>
  <si>
    <t>Обеспечение деятельности девяти дошкольных образовательных учреждений в части содержания здания и прочих общехозяйственных расходов за 1 полугодие</t>
  </si>
  <si>
    <t>Организация работы медицинского класса на базе МБОУ СОШ №4 и энергетического класаа на базе МБОУ СОШ №6</t>
  </si>
  <si>
    <t xml:space="preserve">Обеспечение деятельности городского ресурсного центра "Интелектуал" на базе МБОУ Гимназия. Обеспечение деятельности городского ресурсного "Центра патриотического воспитания" на базе МБОУ СОШ №5.  </t>
  </si>
  <si>
    <t>Проведение деловой игры "Лидер и его команда"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</si>
  <si>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 полугодие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</si>
  <si>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 полугодие</t>
  </si>
  <si>
    <t>Обеспечение деятельности МБУ ДО "ЦДО" в части исполнения муниципального задания за 1 полугодие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</si>
  <si>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1 полугодие</t>
  </si>
  <si>
    <t>Организация работы педагогического класса на базе МБОУ СОШ №2.</t>
  </si>
  <si>
    <t>Проведение тестирования руководителя МБУ ДО "ЦДО"</t>
  </si>
  <si>
    <t xml:space="preserve">Предоставление электронных услуг образовательными организациями. </t>
  </si>
  <si>
    <t xml:space="preserve">Обеспечение учащихся шести общеобразовательных учреждений завтраками и обедами (льготная категория). </t>
  </si>
  <si>
    <t>Обеспечение деятельности МАУ "Городской методический центр" в части исполнения муниципального  задания за 1 полугодие</t>
  </si>
  <si>
    <t xml:space="preserve">Осуществление деятельности по выплате компенсации части родительской платы (администрирование) за 1 полугодие </t>
  </si>
  <si>
    <t>Расходы по содержанию аппарата Управления образования за 1 полугодие</t>
  </si>
  <si>
    <t>Организация работы лагеря дневного пребывания детей в период весенних и летних каникул</t>
  </si>
  <si>
    <t>Организация питания в лагерях дневного пребывания детей в период весенних и летних каникул</t>
  </si>
  <si>
    <t>Выполнение мероприятий по обеспечению  пожарной безопасности муниципальных образовательных организаций</t>
  </si>
  <si>
    <t>Организация и проведение государственной итоговой аттестации обучающихся.</t>
  </si>
  <si>
    <t>Исполнение 78,4%. Изменение сроков поездки для сдачи контрольно-измерительных материалов Государственной итоговой аттестации</t>
  </si>
  <si>
    <t xml:space="preserve">Организации каникулярного отдыха и оздоровление детей за пределами  города Урай (выездной отдых) </t>
  </si>
  <si>
    <t>Организация поездки поискового отряда для участия в поисковой экспедиции в г. Белый Тверской области</t>
  </si>
  <si>
    <t>Участие учащихся МБОУ Гимназия и МБОУ СОШ №4 в региональном этапе всероссийской олимпиады; участие в составе делегации ХМАО-Югры во Всероссийском форуме научной молодежи "Шаг в будущее" в г. Москва, участие в региональном этапе межрегионального конкурса обучающихся общеобразовательных организаций ХМАО-Югры "Ученик года-2017", награждение выпускников премией "Стипендиат главы города Урай", награждение именными премиями ООО "ЛУКойл-Западная Сибирь" учащихся общеобразовательных организаций</t>
  </si>
  <si>
    <t>Проведение городской спартакиады среди муниципальных образовательных организаций "Старты надежд", проведение военно-полевых сборов</t>
  </si>
  <si>
    <t>Обеспечение деятельности и содержание закрытого детского автогородка на базе МБОУ СОШ №12 за 1 полугодие. Участие в окружных соревнованиях "Безопасное колесо-2017"</t>
  </si>
  <si>
    <t>Участие  в региональном этапе всероссийского конкурса профессионального мастерства в сфере образования "Педагог года Югры-2017"</t>
  </si>
  <si>
    <t>Проведение городской научно-практической конференции педагогов</t>
  </si>
  <si>
    <t>Проведение курсов повышения квалификации педагогов</t>
  </si>
  <si>
    <t>Организации каникулярного отдыха и оздоровление детей за пределами  города Урай (выездной отдых). Участие специалиста в семинаре в г.Екатеринбург</t>
  </si>
  <si>
    <t>Выплата компенсации части родительской платы за 1 полугодие</t>
  </si>
  <si>
    <t>Исполнение 99,2%. Остаток средств в связи с переносом графика прохождения периодического медицинского осмотра и экономией по коммунальным расходам</t>
  </si>
  <si>
    <t>_____________________________Л.В. Зорина</t>
  </si>
  <si>
    <t>Проведение строительно-технической экспертизы основных конструкций (несущих) с целью определения причин возникновения строительных дефектов и определение возможности дальнейшей эксплуатации здания МБОУ Гимназия имения А.И.Яковлева. Подготовительный этап по капитальному ремонту, капитальный ремонт (внутренняя отделка, монтаж внутренних инжененрных сетей, электротехнические работы) основного, вспомогательного зданий и мастерских МБОУ СОШ №5</t>
  </si>
  <si>
    <t>Предоставление метеоинформации (трансляция девяти объявлений)</t>
  </si>
  <si>
    <t>Отчет о ходе исполнения комплексного плана (сетевого графика) реализации муниципальной программы "Развитие образования города Урай на 2014-2018 годы" за 1 полугодие 2017 года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</si>
</sst>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00_р_._-;\-* #,##0.000_р_._-;_-* &quot;-&quot;??_р_._-;_-@_-"/>
    <numFmt numFmtId="169" formatCode="0.000E+00"/>
    <numFmt numFmtId="170" formatCode="_-* #,##0.000_р_._-;\-* #,##0.000_р_._-;_-* &quot;-&quot;???_р_._-;_-@_-"/>
    <numFmt numFmtId="171" formatCode="0.0%"/>
    <numFmt numFmtId="172" formatCode="_-* #,##0.00000_р_._-;\-* #,##0.00000_р_._-;_-* &quot;-&quot;?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</numFmts>
  <fonts count="3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8" fillId="0" borderId="0"/>
    <xf numFmtId="43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</cellStyleXfs>
  <cellXfs count="317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8" fontId="6" fillId="4" borderId="1" xfId="2" applyNumberFormat="1" applyFont="1" applyFill="1" applyBorder="1" applyAlignment="1">
      <alignment vertical="center" wrapText="1"/>
    </xf>
    <xf numFmtId="168" fontId="21" fillId="4" borderId="0" xfId="2" applyNumberFormat="1" applyFont="1" applyFill="1" applyAlignment="1">
      <alignment vertical="center" wrapText="1"/>
    </xf>
    <xf numFmtId="173" fontId="21" fillId="4" borderId="0" xfId="2" applyNumberFormat="1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168" fontId="6" fillId="4" borderId="0" xfId="2" applyNumberFormat="1" applyFont="1" applyFill="1" applyAlignment="1">
      <alignment vertical="center"/>
    </xf>
    <xf numFmtId="173" fontId="6" fillId="4" borderId="0" xfId="2" applyNumberFormat="1" applyFont="1" applyFill="1" applyAlignment="1">
      <alignment vertical="center"/>
    </xf>
    <xf numFmtId="168" fontId="6" fillId="4" borderId="7" xfId="2" applyNumberFormat="1" applyFont="1" applyFill="1" applyBorder="1" applyAlignment="1">
      <alignment horizontal="center" vertical="center"/>
    </xf>
    <xf numFmtId="168" fontId="6" fillId="4" borderId="0" xfId="2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68" fontId="6" fillId="4" borderId="1" xfId="2" applyNumberFormat="1" applyFont="1" applyFill="1" applyBorder="1" applyAlignment="1" applyProtection="1">
      <alignment horizontal="center" vertical="center" wrapText="1"/>
      <protection locked="0"/>
    </xf>
    <xf numFmtId="170" fontId="3" fillId="4" borderId="0" xfId="0" applyNumberFormat="1" applyFont="1" applyFill="1" applyBorder="1" applyAlignment="1">
      <alignment vertical="center"/>
    </xf>
    <xf numFmtId="168" fontId="19" fillId="4" borderId="1" xfId="2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right" vertical="center" wrapText="1"/>
    </xf>
    <xf numFmtId="168" fontId="2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vertical="center"/>
    </xf>
    <xf numFmtId="172" fontId="3" fillId="4" borderId="0" xfId="0" applyNumberFormat="1" applyFont="1" applyFill="1" applyBorder="1" applyAlignment="1">
      <alignment vertical="center"/>
    </xf>
    <xf numFmtId="168" fontId="23" fillId="4" borderId="1" xfId="2" applyNumberFormat="1" applyFont="1" applyFill="1" applyBorder="1" applyAlignment="1">
      <alignment horizontal="right" vertical="top" wrapText="1"/>
    </xf>
    <xf numFmtId="168" fontId="24" fillId="4" borderId="1" xfId="2" applyNumberFormat="1" applyFont="1" applyFill="1" applyBorder="1" applyAlignment="1">
      <alignment horizontal="left" vertical="center" wrapText="1"/>
    </xf>
    <xf numFmtId="168" fontId="10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vertical="center"/>
    </xf>
    <xf numFmtId="168" fontId="19" fillId="4" borderId="0" xfId="2" applyNumberFormat="1" applyFont="1" applyFill="1" applyAlignment="1">
      <alignment horizontal="left" vertical="center"/>
    </xf>
    <xf numFmtId="168" fontId="6" fillId="4" borderId="0" xfId="2" applyNumberFormat="1" applyFont="1" applyFill="1" applyAlignment="1">
      <alignment horizontal="right" vertical="center"/>
    </xf>
    <xf numFmtId="168" fontId="6" fillId="4" borderId="0" xfId="2" applyNumberFormat="1" applyFont="1" applyFill="1" applyBorder="1" applyAlignment="1">
      <alignment vertical="center" wrapText="1"/>
    </xf>
    <xf numFmtId="168" fontId="6" fillId="4" borderId="0" xfId="2" applyNumberFormat="1" applyFont="1" applyFill="1" applyBorder="1" applyAlignment="1">
      <alignment vertical="center"/>
    </xf>
    <xf numFmtId="168" fontId="6" fillId="4" borderId="0" xfId="2" applyNumberFormat="1" applyFont="1" applyFill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168" fontId="3" fillId="4" borderId="0" xfId="2" applyNumberFormat="1" applyFont="1" applyFill="1" applyAlignment="1">
      <alignment horizontal="right" vertical="center"/>
    </xf>
    <xf numFmtId="168" fontId="19" fillId="4" borderId="0" xfId="2" applyNumberFormat="1" applyFont="1" applyFill="1"/>
    <xf numFmtId="168" fontId="19" fillId="4" borderId="0" xfId="2" applyNumberFormat="1" applyFont="1" applyFill="1" applyAlignment="1">
      <alignment horizontal="left"/>
    </xf>
    <xf numFmtId="168" fontId="19" fillId="4" borderId="0" xfId="2" applyNumberFormat="1" applyFont="1" applyFill="1" applyAlignment="1">
      <alignment horizontal="right" vertical="center"/>
    </xf>
    <xf numFmtId="168" fontId="19" fillId="4" borderId="0" xfId="2" applyNumberFormat="1" applyFont="1" applyFill="1" applyBorder="1" applyAlignment="1">
      <alignment vertical="center" wrapText="1"/>
    </xf>
    <xf numFmtId="168" fontId="17" fillId="4" borderId="0" xfId="2" applyNumberFormat="1" applyFont="1" applyFill="1" applyAlignment="1">
      <alignment vertical="center"/>
    </xf>
    <xf numFmtId="168" fontId="3" fillId="4" borderId="0" xfId="2" applyNumberFormat="1" applyFont="1" applyFill="1" applyAlignment="1">
      <alignment vertical="center"/>
    </xf>
    <xf numFmtId="168" fontId="3" fillId="4" borderId="0" xfId="2" applyNumberFormat="1" applyFont="1" applyFill="1" applyBorder="1" applyAlignment="1">
      <alignment vertical="center" wrapText="1"/>
    </xf>
    <xf numFmtId="168" fontId="3" fillId="4" borderId="0" xfId="2" applyNumberFormat="1" applyFont="1" applyFill="1" applyBorder="1" applyAlignment="1">
      <alignment vertical="center"/>
    </xf>
    <xf numFmtId="168" fontId="6" fillId="4" borderId="0" xfId="2" applyNumberFormat="1" applyFont="1" applyFill="1" applyAlignment="1">
      <alignment vertical="center" wrapText="1"/>
    </xf>
    <xf numFmtId="168" fontId="10" fillId="4" borderId="0" xfId="2" applyNumberFormat="1" applyFont="1" applyFill="1" applyAlignment="1">
      <alignment vertical="center"/>
    </xf>
    <xf numFmtId="168" fontId="20" fillId="4" borderId="0" xfId="0" applyNumberFormat="1" applyFont="1" applyFill="1" applyBorder="1" applyAlignment="1">
      <alignment vertical="center"/>
    </xf>
    <xf numFmtId="168" fontId="20" fillId="4" borderId="0" xfId="0" applyNumberFormat="1" applyFont="1" applyFill="1" applyBorder="1" applyAlignment="1">
      <alignment horizontal="left" vertical="center"/>
    </xf>
    <xf numFmtId="168" fontId="6" fillId="4" borderId="5" xfId="2" applyNumberFormat="1" applyFont="1" applyFill="1" applyBorder="1" applyAlignment="1">
      <alignment horizontal="left" vertical="center"/>
    </xf>
    <xf numFmtId="43" fontId="6" fillId="4" borderId="1" xfId="2" applyNumberFormat="1" applyFont="1" applyFill="1" applyBorder="1" applyAlignment="1">
      <alignment horizontal="right" vertical="center" wrapText="1"/>
    </xf>
    <xf numFmtId="174" fontId="6" fillId="4" borderId="1" xfId="2" applyNumberFormat="1" applyFont="1" applyFill="1" applyBorder="1" applyAlignment="1">
      <alignment horizontal="right" vertical="center" wrapText="1"/>
    </xf>
    <xf numFmtId="174" fontId="23" fillId="4" borderId="1" xfId="2" applyNumberFormat="1" applyFont="1" applyFill="1" applyBorder="1" applyAlignment="1">
      <alignment horizontal="right" vertical="center" wrapText="1"/>
    </xf>
    <xf numFmtId="168" fontId="6" fillId="4" borderId="11" xfId="2" applyNumberFormat="1" applyFont="1" applyFill="1" applyBorder="1" applyAlignment="1">
      <alignment horizontal="right" vertical="center" wrapText="1"/>
    </xf>
    <xf numFmtId="168" fontId="6" fillId="4" borderId="12" xfId="2" applyNumberFormat="1" applyFont="1" applyFill="1" applyBorder="1" applyAlignment="1">
      <alignment horizontal="right" vertical="center" wrapText="1"/>
    </xf>
    <xf numFmtId="171" fontId="6" fillId="4" borderId="1" xfId="3" applyNumberFormat="1" applyFont="1" applyFill="1" applyBorder="1" applyAlignment="1">
      <alignment horizontal="right" vertical="center" wrapText="1"/>
    </xf>
    <xf numFmtId="171" fontId="23" fillId="4" borderId="1" xfId="3" applyNumberFormat="1" applyFont="1" applyFill="1" applyBorder="1" applyAlignment="1">
      <alignment horizontal="right" vertical="center" wrapText="1"/>
    </xf>
    <xf numFmtId="174" fontId="6" fillId="0" borderId="1" xfId="2" applyNumberFormat="1" applyFont="1" applyFill="1" applyBorder="1" applyAlignment="1">
      <alignment vertical="center" wrapText="1"/>
    </xf>
    <xf numFmtId="174" fontId="6" fillId="0" borderId="1" xfId="2" applyNumberFormat="1" applyFont="1" applyFill="1" applyBorder="1" applyAlignment="1">
      <alignment horizontal="right" vertical="center" wrapText="1"/>
    </xf>
    <xf numFmtId="174" fontId="6" fillId="4" borderId="1" xfId="2" applyNumberFormat="1" applyFont="1" applyFill="1" applyBorder="1" applyAlignment="1">
      <alignment vertical="center" wrapText="1"/>
    </xf>
    <xf numFmtId="174" fontId="28" fillId="4" borderId="1" xfId="2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23" fillId="4" borderId="0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171" fontId="6" fillId="4" borderId="0" xfId="3" applyNumberFormat="1" applyFont="1" applyFill="1" applyBorder="1" applyAlignment="1">
      <alignment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9" fillId="4" borderId="0" xfId="2" applyNumberFormat="1" applyFont="1" applyFill="1" applyBorder="1" applyAlignment="1">
      <alignment horizontal="left" vertical="center" wrapText="1"/>
    </xf>
    <xf numFmtId="168" fontId="20" fillId="4" borderId="0" xfId="2" applyNumberFormat="1" applyFont="1" applyFill="1" applyAlignment="1">
      <alignment vertical="center" wrapText="1"/>
    </xf>
    <xf numFmtId="168" fontId="22" fillId="4" borderId="0" xfId="2" applyNumberFormat="1" applyFont="1" applyFill="1" applyAlignment="1"/>
    <xf numFmtId="168" fontId="25" fillId="4" borderId="1" xfId="2" applyNumberFormat="1" applyFont="1" applyFill="1" applyBorder="1" applyAlignment="1">
      <alignment horizontal="center" vertical="center" wrapText="1"/>
    </xf>
    <xf numFmtId="168" fontId="24" fillId="4" borderId="0" xfId="2" applyNumberFormat="1" applyFont="1" applyFill="1" applyBorder="1" applyAlignment="1">
      <alignment horizontal="left" vertical="center" wrapText="1"/>
    </xf>
    <xf numFmtId="168" fontId="23" fillId="4" borderId="0" xfId="2" applyNumberFormat="1" applyFont="1" applyFill="1" applyBorder="1" applyAlignment="1">
      <alignment horizontal="right" vertical="top" wrapText="1"/>
    </xf>
    <xf numFmtId="168" fontId="23" fillId="4" borderId="0" xfId="2" applyNumberFormat="1" applyFont="1" applyFill="1" applyBorder="1" applyAlignment="1">
      <alignment horizontal="center" vertical="center" wrapText="1"/>
    </xf>
    <xf numFmtId="174" fontId="23" fillId="4" borderId="0" xfId="2" applyNumberFormat="1" applyFont="1" applyFill="1" applyBorder="1" applyAlignment="1">
      <alignment horizontal="right" vertical="center" wrapText="1"/>
    </xf>
    <xf numFmtId="171" fontId="23" fillId="4" borderId="0" xfId="3" applyNumberFormat="1" applyFont="1" applyFill="1" applyBorder="1" applyAlignment="1">
      <alignment horizontal="right" vertical="center" wrapText="1"/>
    </xf>
    <xf numFmtId="168" fontId="20" fillId="4" borderId="0" xfId="2" applyNumberFormat="1" applyFont="1" applyFill="1" applyBorder="1" applyAlignment="1">
      <alignment vertical="center" wrapText="1"/>
    </xf>
    <xf numFmtId="168" fontId="20" fillId="4" borderId="0" xfId="2" applyNumberFormat="1" applyFont="1" applyFill="1" applyAlignment="1">
      <alignment vertical="center"/>
    </xf>
    <xf numFmtId="168" fontId="20" fillId="4" borderId="7" xfId="2" applyNumberFormat="1" applyFont="1" applyFill="1" applyBorder="1" applyAlignment="1">
      <alignment horizontal="left" vertical="center"/>
    </xf>
    <xf numFmtId="168" fontId="20" fillId="4" borderId="0" xfId="2" applyNumberFormat="1" applyFont="1" applyFill="1" applyAlignment="1">
      <alignment horizontal="right" vertical="center"/>
    </xf>
    <xf numFmtId="168" fontId="20" fillId="4" borderId="0" xfId="2" applyNumberFormat="1" applyFont="1" applyFill="1" applyBorder="1" applyAlignment="1">
      <alignment vertical="center"/>
    </xf>
    <xf numFmtId="168" fontId="20" fillId="4" borderId="0" xfId="2" applyNumberFormat="1" applyFont="1" applyFill="1" applyBorder="1" applyAlignment="1">
      <alignment horizontal="right" vertical="center"/>
    </xf>
    <xf numFmtId="168" fontId="20" fillId="4" borderId="0" xfId="2" applyNumberFormat="1" applyFont="1" applyFill="1" applyAlignment="1">
      <alignment horizontal="left" vertical="center"/>
    </xf>
    <xf numFmtId="174" fontId="29" fillId="4" borderId="1" xfId="2" applyNumberFormat="1" applyFont="1" applyFill="1" applyBorder="1" applyAlignment="1">
      <alignment vertical="center" wrapText="1"/>
    </xf>
    <xf numFmtId="168" fontId="3" fillId="4" borderId="0" xfId="2" applyNumberFormat="1" applyFont="1" applyFill="1" applyBorder="1" applyAlignment="1">
      <alignment horizontal="left" vertical="center" wrapText="1"/>
    </xf>
    <xf numFmtId="168" fontId="30" fillId="4" borderId="0" xfId="2" applyNumberFormat="1" applyFont="1" applyFill="1" applyAlignment="1">
      <alignment vertical="center"/>
    </xf>
    <xf numFmtId="168" fontId="31" fillId="4" borderId="0" xfId="2" applyNumberFormat="1" applyFont="1" applyFill="1" applyAlignment="1">
      <alignment horizontal="right" vertical="center"/>
    </xf>
    <xf numFmtId="168" fontId="31" fillId="4" borderId="0" xfId="2" applyNumberFormat="1" applyFont="1" applyFill="1" applyAlignment="1">
      <alignment vertical="center"/>
    </xf>
    <xf numFmtId="174" fontId="6" fillId="4" borderId="0" xfId="2" applyNumberFormat="1" applyFont="1" applyFill="1" applyAlignment="1">
      <alignment vertical="center" wrapText="1"/>
    </xf>
    <xf numFmtId="168" fontId="20" fillId="4" borderId="5" xfId="2" applyNumberFormat="1" applyFont="1" applyFill="1" applyBorder="1" applyAlignment="1">
      <alignment horizontal="left" vertical="center"/>
    </xf>
    <xf numFmtId="174" fontId="6" fillId="4" borderId="0" xfId="0" applyNumberFormat="1" applyFont="1" applyFill="1" applyBorder="1" applyAlignment="1">
      <alignment vertical="center" wrapText="1"/>
    </xf>
    <xf numFmtId="171" fontId="32" fillId="4" borderId="0" xfId="3" applyNumberFormat="1" applyFont="1" applyFill="1" applyBorder="1" applyAlignment="1">
      <alignment vertical="center" wrapText="1"/>
    </xf>
    <xf numFmtId="176" fontId="6" fillId="4" borderId="1" xfId="2" applyNumberFormat="1" applyFont="1" applyFill="1" applyBorder="1" applyAlignment="1">
      <alignment horizontal="right" vertical="center" wrapText="1"/>
    </xf>
    <xf numFmtId="168" fontId="6" fillId="4" borderId="11" xfId="2" applyNumberFormat="1" applyFont="1" applyFill="1" applyBorder="1" applyAlignment="1">
      <alignment horizontal="right" vertical="top" wrapText="1"/>
    </xf>
    <xf numFmtId="168" fontId="6" fillId="4" borderId="12" xfId="2" applyNumberFormat="1" applyFont="1" applyFill="1" applyBorder="1" applyAlignment="1">
      <alignment horizontal="right" vertical="top" wrapText="1"/>
    </xf>
    <xf numFmtId="168" fontId="6" fillId="4" borderId="1" xfId="2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vertical="top" wrapText="1"/>
    </xf>
    <xf numFmtId="168" fontId="6" fillId="4" borderId="1" xfId="2" applyNumberFormat="1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28" fillId="4" borderId="1" xfId="0" applyFont="1" applyFill="1" applyBorder="1" applyAlignment="1">
      <alignment horizontal="left"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0" fontId="6" fillId="4" borderId="1" xfId="2" applyNumberFormat="1" applyFont="1" applyFill="1" applyBorder="1" applyAlignment="1">
      <alignment horizontal="right" vertical="top" wrapText="1"/>
    </xf>
    <xf numFmtId="168" fontId="33" fillId="4" borderId="0" xfId="2" applyNumberFormat="1" applyFont="1" applyFill="1" applyAlignment="1"/>
    <xf numFmtId="168" fontId="34" fillId="4" borderId="0" xfId="2" applyNumberFormat="1" applyFont="1" applyFill="1" applyAlignment="1">
      <alignment horizontal="left" vertical="center"/>
    </xf>
    <xf numFmtId="168" fontId="32" fillId="4" borderId="0" xfId="2" applyNumberFormat="1" applyFont="1" applyFill="1" applyBorder="1" applyAlignment="1">
      <alignment vertical="center" wrapText="1"/>
    </xf>
    <xf numFmtId="175" fontId="35" fillId="4" borderId="0" xfId="2" applyNumberFormat="1" applyFont="1" applyFill="1" applyAlignment="1">
      <alignment horizontal="right"/>
    </xf>
    <xf numFmtId="168" fontId="35" fillId="4" borderId="0" xfId="2" applyNumberFormat="1" applyFont="1" applyFill="1" applyAlignment="1"/>
    <xf numFmtId="175" fontId="36" fillId="4" borderId="0" xfId="2" applyNumberFormat="1" applyFont="1" applyFill="1" applyAlignment="1">
      <alignment horizontal="right" vertical="center"/>
    </xf>
    <xf numFmtId="168" fontId="36" fillId="4" borderId="0" xfId="2" applyNumberFormat="1" applyFont="1" applyFill="1" applyAlignment="1">
      <alignment horizontal="right" vertical="center"/>
    </xf>
    <xf numFmtId="176" fontId="36" fillId="4" borderId="0" xfId="2" applyNumberFormat="1" applyFont="1" applyFill="1" applyAlignment="1">
      <alignment horizontal="right" vertical="center"/>
    </xf>
    <xf numFmtId="168" fontId="37" fillId="4" borderId="0" xfId="2" applyNumberFormat="1" applyFont="1" applyFill="1" applyAlignment="1">
      <alignment horizontal="left" vertical="center"/>
    </xf>
    <xf numFmtId="168" fontId="37" fillId="4" borderId="0" xfId="2" applyNumberFormat="1" applyFont="1" applyFill="1" applyAlignment="1">
      <alignment horizontal="right" vertical="center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23" fillId="4" borderId="0" xfId="2" applyNumberFormat="1" applyFont="1" applyFill="1" applyAlignment="1">
      <alignment horizontal="center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9" fillId="4" borderId="1" xfId="2" applyNumberFormat="1" applyFont="1" applyFill="1" applyBorder="1" applyAlignment="1">
      <alignment horizontal="center" vertical="center" wrapText="1"/>
    </xf>
    <xf numFmtId="168" fontId="3" fillId="4" borderId="1" xfId="2" applyNumberFormat="1" applyFont="1" applyFill="1" applyBorder="1" applyAlignment="1">
      <alignment horizontal="center" vertical="center" wrapText="1"/>
    </xf>
    <xf numFmtId="168" fontId="6" fillId="4" borderId="4" xfId="2" applyNumberFormat="1" applyFont="1" applyFill="1" applyBorder="1" applyAlignment="1">
      <alignment horizontal="center" vertical="center" wrapText="1"/>
    </xf>
    <xf numFmtId="168" fontId="6" fillId="4" borderId="5" xfId="2" applyNumberFormat="1" applyFont="1" applyFill="1" applyBorder="1" applyAlignment="1">
      <alignment horizontal="center" vertical="center" wrapText="1"/>
    </xf>
    <xf numFmtId="168" fontId="6" fillId="4" borderId="2" xfId="2" applyNumberFormat="1" applyFont="1" applyFill="1" applyBorder="1" applyAlignment="1">
      <alignment horizontal="center" vertical="center" wrapText="1"/>
    </xf>
    <xf numFmtId="164" fontId="23" fillId="4" borderId="4" xfId="0" applyNumberFormat="1" applyFont="1" applyFill="1" applyBorder="1" applyAlignment="1">
      <alignment horizontal="left" vertical="center" wrapText="1"/>
    </xf>
    <xf numFmtId="164" fontId="23" fillId="4" borderId="5" xfId="0" applyNumberFormat="1" applyFont="1" applyFill="1" applyBorder="1" applyAlignment="1">
      <alignment horizontal="left" vertical="center" wrapText="1"/>
    </xf>
    <xf numFmtId="164" fontId="23" fillId="4" borderId="2" xfId="0" applyNumberFormat="1" applyFont="1" applyFill="1" applyBorder="1" applyAlignment="1">
      <alignment horizontal="left" vertical="center" wrapText="1"/>
    </xf>
    <xf numFmtId="169" fontId="19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9" fontId="19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19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19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9" fillId="4" borderId="10" xfId="2" applyNumberFormat="1" applyFont="1" applyFill="1" applyBorder="1" applyAlignment="1" applyProtection="1">
      <alignment horizontal="center" vertical="center" wrapText="1"/>
      <protection locked="0"/>
    </xf>
    <xf numFmtId="49" fontId="19" fillId="4" borderId="8" xfId="2" applyNumberFormat="1" applyFont="1" applyFill="1" applyBorder="1" applyAlignment="1" applyProtection="1">
      <alignment horizontal="center" vertical="center" wrapText="1"/>
      <protection locked="0"/>
    </xf>
    <xf numFmtId="49" fontId="19" fillId="4" borderId="6" xfId="2" applyNumberFormat="1" applyFont="1" applyFill="1" applyBorder="1" applyAlignment="1" applyProtection="1">
      <alignment horizontal="center" vertical="center" wrapText="1"/>
      <protection locked="0"/>
    </xf>
    <xf numFmtId="168" fontId="19" fillId="4" borderId="1" xfId="2" applyNumberFormat="1" applyFont="1" applyFill="1" applyBorder="1" applyAlignment="1" applyProtection="1">
      <alignment horizontal="left" vertical="center" wrapText="1"/>
      <protection locked="0"/>
    </xf>
    <xf numFmtId="168" fontId="19" fillId="4" borderId="10" xfId="2" applyNumberFormat="1" applyFont="1" applyFill="1" applyBorder="1" applyAlignment="1" applyProtection="1">
      <alignment horizontal="left" vertical="center" wrapText="1"/>
      <protection locked="0"/>
    </xf>
    <xf numFmtId="168" fontId="19" fillId="4" borderId="8" xfId="2" applyNumberFormat="1" applyFont="1" applyFill="1" applyBorder="1" applyAlignment="1" applyProtection="1">
      <alignment horizontal="left" vertical="center" wrapText="1"/>
      <protection locked="0"/>
    </xf>
    <xf numFmtId="168" fontId="19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9" fillId="4" borderId="10" xfId="2" applyNumberFormat="1" applyFont="1" applyFill="1" applyBorder="1" applyAlignment="1" applyProtection="1">
      <alignment horizontal="center" vertical="center"/>
      <protection locked="0"/>
    </xf>
    <xf numFmtId="49" fontId="19" fillId="4" borderId="8" xfId="2" applyNumberFormat="1" applyFont="1" applyFill="1" applyBorder="1" applyAlignment="1" applyProtection="1">
      <alignment horizontal="center" vertical="center"/>
      <protection locked="0"/>
    </xf>
    <xf numFmtId="49" fontId="19" fillId="4" borderId="6" xfId="2" applyNumberFormat="1" applyFont="1" applyFill="1" applyBorder="1" applyAlignment="1" applyProtection="1">
      <alignment horizontal="center" vertical="center"/>
      <protection locked="0"/>
    </xf>
    <xf numFmtId="169" fontId="19" fillId="0" borderId="1" xfId="2" applyNumberFormat="1" applyFont="1" applyFill="1" applyBorder="1" applyAlignment="1" applyProtection="1">
      <alignment horizontal="left" vertical="center" wrapText="1"/>
      <protection locked="0"/>
    </xf>
    <xf numFmtId="168" fontId="19" fillId="4" borderId="0" xfId="2" applyNumberFormat="1" applyFont="1" applyFill="1" applyBorder="1" applyAlignment="1">
      <alignment horizontal="left" vertical="center" wrapText="1"/>
    </xf>
    <xf numFmtId="168" fontId="19" fillId="4" borderId="10" xfId="2" applyNumberFormat="1" applyFont="1" applyFill="1" applyBorder="1" applyAlignment="1" applyProtection="1">
      <alignment horizontal="center" vertical="center" wrapText="1"/>
      <protection locked="0"/>
    </xf>
    <xf numFmtId="168" fontId="19" fillId="4" borderId="8" xfId="2" applyNumberFormat="1" applyFont="1" applyFill="1" applyBorder="1" applyAlignment="1" applyProtection="1">
      <alignment horizontal="center" vertical="center" wrapText="1"/>
      <protection locked="0"/>
    </xf>
    <xf numFmtId="168" fontId="19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19" fillId="4" borderId="8" xfId="2" applyNumberFormat="1" applyFont="1" applyFill="1" applyBorder="1" applyAlignment="1" applyProtection="1">
      <alignment horizontal="left" vertical="center" wrapText="1"/>
      <protection locked="0"/>
    </xf>
    <xf numFmtId="0" fontId="19" fillId="4" borderId="6" xfId="2" applyNumberFormat="1" applyFont="1" applyFill="1" applyBorder="1" applyAlignment="1" applyProtection="1">
      <alignment horizontal="left" vertical="center" wrapText="1"/>
      <protection locked="0"/>
    </xf>
    <xf numFmtId="168" fontId="23" fillId="4" borderId="10" xfId="2" applyNumberFormat="1" applyFont="1" applyFill="1" applyBorder="1" applyAlignment="1">
      <alignment horizontal="center" vertical="center" wrapText="1"/>
    </xf>
    <xf numFmtId="168" fontId="23" fillId="4" borderId="8" xfId="2" applyNumberFormat="1" applyFont="1" applyFill="1" applyBorder="1" applyAlignment="1">
      <alignment horizontal="center" vertical="center" wrapText="1"/>
    </xf>
    <xf numFmtId="168" fontId="23" fillId="4" borderId="6" xfId="2" applyNumberFormat="1" applyFont="1" applyFill="1" applyBorder="1" applyAlignment="1">
      <alignment horizontal="center" vertical="center" wrapText="1"/>
    </xf>
    <xf numFmtId="1" fontId="23" fillId="4" borderId="4" xfId="0" applyNumberFormat="1" applyFont="1" applyFill="1" applyBorder="1" applyAlignment="1">
      <alignment horizontal="left" vertical="center" wrapText="1"/>
    </xf>
    <xf numFmtId="1" fontId="23" fillId="4" borderId="5" xfId="0" applyNumberFormat="1" applyFont="1" applyFill="1" applyBorder="1" applyAlignment="1">
      <alignment horizontal="left" vertical="center" wrapText="1"/>
    </xf>
    <xf numFmtId="1" fontId="23" fillId="4" borderId="2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168" fontId="10" fillId="4" borderId="1" xfId="2" applyNumberFormat="1" applyFont="1" applyFill="1" applyBorder="1" applyAlignment="1">
      <alignment horizontal="center" vertical="center"/>
    </xf>
    <xf numFmtId="168" fontId="19" fillId="4" borderId="10" xfId="2" applyNumberFormat="1" applyFont="1" applyFill="1" applyBorder="1" applyAlignment="1">
      <alignment horizontal="left" vertical="center" wrapText="1"/>
    </xf>
    <xf numFmtId="168" fontId="19" fillId="4" borderId="8" xfId="2" applyNumberFormat="1" applyFont="1" applyFill="1" applyBorder="1" applyAlignment="1">
      <alignment horizontal="left" vertical="center" wrapText="1"/>
    </xf>
    <xf numFmtId="168" fontId="19" fillId="4" borderId="6" xfId="2" applyNumberFormat="1" applyFont="1" applyFill="1" applyBorder="1" applyAlignment="1">
      <alignment horizontal="left" vertical="center" wrapText="1"/>
    </xf>
    <xf numFmtId="168" fontId="23" fillId="4" borderId="14" xfId="2" applyNumberFormat="1" applyFont="1" applyFill="1" applyBorder="1" applyAlignment="1">
      <alignment horizontal="center" vertical="center" wrapText="1"/>
    </xf>
    <xf numFmtId="168" fontId="23" fillId="4" borderId="11" xfId="2" applyNumberFormat="1" applyFont="1" applyFill="1" applyBorder="1" applyAlignment="1">
      <alignment horizontal="center" vertical="center" wrapText="1"/>
    </xf>
    <xf numFmtId="168" fontId="23" fillId="4" borderId="9" xfId="2" applyNumberFormat="1" applyFont="1" applyFill="1" applyBorder="1" applyAlignment="1">
      <alignment horizontal="center" vertical="center" wrapText="1"/>
    </xf>
    <xf numFmtId="168" fontId="23" fillId="4" borderId="12" xfId="2" applyNumberFormat="1" applyFont="1" applyFill="1" applyBorder="1" applyAlignment="1">
      <alignment horizontal="center" vertical="center" wrapText="1"/>
    </xf>
    <xf numFmtId="168" fontId="23" fillId="4" borderId="13" xfId="2" applyNumberFormat="1" applyFont="1" applyFill="1" applyBorder="1" applyAlignment="1">
      <alignment horizontal="center" vertical="center" wrapText="1"/>
    </xf>
    <xf numFmtId="168" fontId="23" fillId="4" borderId="3" xfId="2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4" fontId="19" fillId="4" borderId="10" xfId="0" applyNumberFormat="1" applyFont="1" applyFill="1" applyBorder="1" applyAlignment="1">
      <alignment horizontal="left" vertical="center" wrapText="1"/>
    </xf>
    <xf numFmtId="164" fontId="19" fillId="4" borderId="8" xfId="0" applyNumberFormat="1" applyFont="1" applyFill="1" applyBorder="1" applyAlignment="1">
      <alignment horizontal="left" vertical="center" wrapText="1"/>
    </xf>
    <xf numFmtId="164" fontId="19" fillId="4" borderId="6" xfId="0" applyNumberFormat="1" applyFont="1" applyFill="1" applyBorder="1" applyAlignment="1">
      <alignment horizontal="left" vertical="center" wrapText="1"/>
    </xf>
    <xf numFmtId="169" fontId="19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19" fillId="4" borderId="8" xfId="2" applyNumberFormat="1" applyFont="1" applyFill="1" applyBorder="1" applyAlignment="1" applyProtection="1">
      <alignment horizontal="center" vertical="center" wrapText="1"/>
      <protection locked="0"/>
    </xf>
    <xf numFmtId="169" fontId="19" fillId="4" borderId="6" xfId="2" applyNumberFormat="1" applyFont="1" applyFill="1" applyBorder="1" applyAlignment="1" applyProtection="1">
      <alignment horizontal="center" vertical="center" wrapText="1"/>
      <protection locked="0"/>
    </xf>
    <xf numFmtId="168" fontId="6" fillId="4" borderId="10" xfId="2" applyNumberFormat="1" applyFont="1" applyFill="1" applyBorder="1" applyAlignment="1">
      <alignment horizontal="center" vertical="center" wrapText="1"/>
    </xf>
    <xf numFmtId="168" fontId="6" fillId="4" borderId="8" xfId="2" applyNumberFormat="1" applyFont="1" applyFill="1" applyBorder="1" applyAlignment="1">
      <alignment horizontal="center" vertical="center" wrapText="1"/>
    </xf>
    <xf numFmtId="168" fontId="6" fillId="4" borderId="6" xfId="2" applyNumberFormat="1" applyFont="1" applyFill="1" applyBorder="1" applyAlignment="1">
      <alignment horizontal="center" vertical="center" wrapText="1"/>
    </xf>
    <xf numFmtId="169" fontId="19" fillId="0" borderId="10" xfId="2" applyNumberFormat="1" applyFont="1" applyFill="1" applyBorder="1" applyAlignment="1" applyProtection="1">
      <alignment horizontal="left" vertical="center" wrapText="1"/>
      <protection locked="0"/>
    </xf>
    <xf numFmtId="169" fontId="19" fillId="0" borderId="8" xfId="2" applyNumberFormat="1" applyFont="1" applyFill="1" applyBorder="1" applyAlignment="1" applyProtection="1">
      <alignment horizontal="left" vertical="center" wrapText="1"/>
      <protection locked="0"/>
    </xf>
    <xf numFmtId="169" fontId="19" fillId="0" borderId="6" xfId="2" applyNumberFormat="1" applyFont="1" applyFill="1" applyBorder="1" applyAlignment="1" applyProtection="1">
      <alignment horizontal="left" vertical="center" wrapText="1"/>
      <protection locked="0"/>
    </xf>
    <xf numFmtId="168" fontId="19" fillId="4" borderId="10" xfId="2" applyNumberFormat="1" applyFont="1" applyFill="1" applyBorder="1" applyAlignment="1">
      <alignment horizontal="center" vertical="center" wrapText="1"/>
    </xf>
    <xf numFmtId="168" fontId="19" fillId="4" borderId="8" xfId="2" applyNumberFormat="1" applyFont="1" applyFill="1" applyBorder="1" applyAlignment="1">
      <alignment horizontal="center" vertical="center" wrapText="1"/>
    </xf>
    <xf numFmtId="168" fontId="19" fillId="4" borderId="6" xfId="2" applyNumberFormat="1" applyFont="1" applyFill="1" applyBorder="1" applyAlignment="1">
      <alignment horizontal="center" vertical="center" wrapText="1"/>
    </xf>
    <xf numFmtId="174" fontId="6" fillId="4" borderId="10" xfId="2" applyNumberFormat="1" applyFont="1" applyFill="1" applyBorder="1" applyAlignment="1">
      <alignment horizontal="center" vertical="center" wrapText="1"/>
    </xf>
    <xf numFmtId="174" fontId="6" fillId="4" borderId="8" xfId="2" applyNumberFormat="1" applyFont="1" applyFill="1" applyBorder="1" applyAlignment="1">
      <alignment horizontal="center" vertical="center" wrapText="1"/>
    </xf>
    <xf numFmtId="174" fontId="6" fillId="4" borderId="6" xfId="2" applyNumberFormat="1" applyFont="1" applyFill="1" applyBorder="1" applyAlignment="1">
      <alignment horizontal="center" vertical="center" wrapText="1"/>
    </xf>
    <xf numFmtId="171" fontId="6" fillId="4" borderId="10" xfId="3" applyNumberFormat="1" applyFont="1" applyFill="1" applyBorder="1" applyAlignment="1">
      <alignment horizontal="center" vertical="center" wrapText="1"/>
    </xf>
    <xf numFmtId="171" fontId="6" fillId="4" borderId="8" xfId="3" applyNumberFormat="1" applyFont="1" applyFill="1" applyBorder="1" applyAlignment="1">
      <alignment horizontal="center" vertical="center" wrapText="1"/>
    </xf>
    <xf numFmtId="171" fontId="6" fillId="4" borderId="6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Процентный" xfId="3" builtinId="5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97" t="s">
        <v>40</v>
      </c>
      <c r="B1" s="198"/>
      <c r="C1" s="199" t="s">
        <v>41</v>
      </c>
      <c r="D1" s="200" t="s">
        <v>45</v>
      </c>
      <c r="E1" s="201"/>
      <c r="F1" s="202"/>
      <c r="G1" s="200" t="s">
        <v>18</v>
      </c>
      <c r="H1" s="201"/>
      <c r="I1" s="202"/>
      <c r="J1" s="200" t="s">
        <v>19</v>
      </c>
      <c r="K1" s="201"/>
      <c r="L1" s="202"/>
      <c r="M1" s="200" t="s">
        <v>23</v>
      </c>
      <c r="N1" s="201"/>
      <c r="O1" s="202"/>
      <c r="P1" s="203" t="s">
        <v>24</v>
      </c>
      <c r="Q1" s="204"/>
      <c r="R1" s="200" t="s">
        <v>25</v>
      </c>
      <c r="S1" s="201"/>
      <c r="T1" s="202"/>
      <c r="U1" s="200" t="s">
        <v>26</v>
      </c>
      <c r="V1" s="201"/>
      <c r="W1" s="202"/>
      <c r="X1" s="203" t="s">
        <v>27</v>
      </c>
      <c r="Y1" s="205"/>
      <c r="Z1" s="204"/>
      <c r="AA1" s="203" t="s">
        <v>28</v>
      </c>
      <c r="AB1" s="204"/>
      <c r="AC1" s="200" t="s">
        <v>29</v>
      </c>
      <c r="AD1" s="201"/>
      <c r="AE1" s="202"/>
      <c r="AF1" s="200" t="s">
        <v>30</v>
      </c>
      <c r="AG1" s="201"/>
      <c r="AH1" s="202"/>
      <c r="AI1" s="200" t="s">
        <v>31</v>
      </c>
      <c r="AJ1" s="201"/>
      <c r="AK1" s="202"/>
      <c r="AL1" s="203" t="s">
        <v>32</v>
      </c>
      <c r="AM1" s="204"/>
      <c r="AN1" s="200" t="s">
        <v>33</v>
      </c>
      <c r="AO1" s="201"/>
      <c r="AP1" s="202"/>
      <c r="AQ1" s="200" t="s">
        <v>34</v>
      </c>
      <c r="AR1" s="201"/>
      <c r="AS1" s="202"/>
      <c r="AT1" s="200" t="s">
        <v>35</v>
      </c>
      <c r="AU1" s="201"/>
      <c r="AV1" s="202"/>
    </row>
    <row r="2" spans="1:48" ht="39" customHeight="1">
      <c r="A2" s="198"/>
      <c r="B2" s="198"/>
      <c r="C2" s="199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99" t="s">
        <v>83</v>
      </c>
      <c r="B3" s="199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99"/>
      <c r="B4" s="199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99"/>
      <c r="B5" s="199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99"/>
      <c r="B6" s="199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99"/>
      <c r="B7" s="19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99"/>
      <c r="B8" s="199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99"/>
      <c r="B9" s="19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07" t="s">
        <v>58</v>
      </c>
      <c r="B1" s="207"/>
      <c r="C1" s="207"/>
      <c r="D1" s="207"/>
      <c r="E1" s="207"/>
    </row>
    <row r="2" spans="1:5">
      <c r="A2" s="12"/>
      <c r="B2" s="12"/>
      <c r="C2" s="12"/>
      <c r="D2" s="12"/>
      <c r="E2" s="12"/>
    </row>
    <row r="3" spans="1:5">
      <c r="A3" s="208" t="s">
        <v>130</v>
      </c>
      <c r="B3" s="208"/>
      <c r="C3" s="208"/>
      <c r="D3" s="208"/>
      <c r="E3" s="20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06" t="s">
        <v>79</v>
      </c>
      <c r="B26" s="206"/>
      <c r="C26" s="206"/>
      <c r="D26" s="206"/>
      <c r="E26" s="206"/>
    </row>
    <row r="27" spans="1:5">
      <c r="A27" s="28"/>
      <c r="B27" s="28"/>
      <c r="C27" s="28"/>
      <c r="D27" s="28"/>
      <c r="E27" s="28"/>
    </row>
    <row r="28" spans="1:5">
      <c r="A28" s="206" t="s">
        <v>80</v>
      </c>
      <c r="B28" s="206"/>
      <c r="C28" s="206"/>
      <c r="D28" s="206"/>
      <c r="E28" s="206"/>
    </row>
    <row r="29" spans="1:5">
      <c r="A29" s="206"/>
      <c r="B29" s="206"/>
      <c r="C29" s="206"/>
      <c r="D29" s="206"/>
      <c r="E29" s="206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21" t="s">
        <v>46</v>
      </c>
      <c r="C3" s="221"/>
      <c r="D3" s="36" t="s">
        <v>18</v>
      </c>
      <c r="E3" s="47" t="s">
        <v>19</v>
      </c>
      <c r="F3" s="36" t="s">
        <v>23</v>
      </c>
      <c r="G3" s="47" t="s">
        <v>25</v>
      </c>
      <c r="H3" s="36" t="s">
        <v>26</v>
      </c>
      <c r="I3" s="47" t="s">
        <v>27</v>
      </c>
      <c r="J3" s="36" t="s">
        <v>29</v>
      </c>
      <c r="K3" s="47" t="s">
        <v>30</v>
      </c>
      <c r="L3" s="36" t="s">
        <v>31</v>
      </c>
      <c r="M3" s="47" t="s">
        <v>33</v>
      </c>
      <c r="N3" s="36" t="s">
        <v>34</v>
      </c>
      <c r="O3" s="47" t="s">
        <v>35</v>
      </c>
      <c r="P3" s="36" t="s">
        <v>81</v>
      </c>
      <c r="Q3" s="36" t="s">
        <v>50</v>
      </c>
      <c r="R3" s="35" t="s">
        <v>18</v>
      </c>
      <c r="S3" s="29" t="s">
        <v>19</v>
      </c>
      <c r="T3" s="35" t="s">
        <v>23</v>
      </c>
      <c r="U3" s="29" t="s">
        <v>25</v>
      </c>
      <c r="V3" s="35" t="s">
        <v>26</v>
      </c>
      <c r="W3" s="29" t="s">
        <v>27</v>
      </c>
      <c r="X3" s="35" t="s">
        <v>29</v>
      </c>
      <c r="Y3" s="29" t="s">
        <v>30</v>
      </c>
      <c r="Z3" s="35" t="s">
        <v>31</v>
      </c>
      <c r="AA3" s="29" t="s">
        <v>33</v>
      </c>
      <c r="AB3" s="35" t="s">
        <v>34</v>
      </c>
      <c r="AC3" s="29" t="s">
        <v>35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22" t="s">
        <v>2</v>
      </c>
      <c r="B5" s="215" t="s">
        <v>85</v>
      </c>
      <c r="C5" s="52" t="s">
        <v>21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22"/>
      <c r="B6" s="215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22"/>
      <c r="B7" s="215"/>
      <c r="C7" s="52" t="s">
        <v>22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22" t="s">
        <v>4</v>
      </c>
      <c r="B8" s="215" t="s">
        <v>86</v>
      </c>
      <c r="C8" s="52" t="s">
        <v>21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09" t="s">
        <v>205</v>
      </c>
      <c r="N8" s="210"/>
      <c r="O8" s="211"/>
      <c r="P8" s="55"/>
      <c r="Q8" s="55"/>
    </row>
    <row r="9" spans="1:256" ht="33.75" customHeight="1">
      <c r="A9" s="222"/>
      <c r="B9" s="215"/>
      <c r="C9" s="52" t="s">
        <v>22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22" t="s">
        <v>5</v>
      </c>
      <c r="B10" s="215" t="s">
        <v>87</v>
      </c>
      <c r="C10" s="52" t="s">
        <v>21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22"/>
      <c r="B11" s="215"/>
      <c r="C11" s="52" t="s">
        <v>22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22" t="s">
        <v>6</v>
      </c>
      <c r="B12" s="215" t="s">
        <v>228</v>
      </c>
      <c r="C12" s="52" t="s">
        <v>21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22"/>
      <c r="B13" s="215"/>
      <c r="C13" s="52" t="s">
        <v>22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22" t="s">
        <v>10</v>
      </c>
      <c r="B14" s="215" t="s">
        <v>88</v>
      </c>
      <c r="C14" s="52" t="s">
        <v>21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22"/>
      <c r="B15" s="215"/>
      <c r="C15" s="52" t="s">
        <v>22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28"/>
      <c r="AJ16" s="228"/>
      <c r="AK16" s="228"/>
      <c r="AZ16" s="228"/>
      <c r="BA16" s="228"/>
      <c r="BB16" s="228"/>
      <c r="BQ16" s="228"/>
      <c r="BR16" s="228"/>
      <c r="BS16" s="228"/>
      <c r="CH16" s="228"/>
      <c r="CI16" s="228"/>
      <c r="CJ16" s="228"/>
      <c r="CY16" s="228"/>
      <c r="CZ16" s="228"/>
      <c r="DA16" s="228"/>
      <c r="DP16" s="228"/>
      <c r="DQ16" s="228"/>
      <c r="DR16" s="228"/>
      <c r="EG16" s="228"/>
      <c r="EH16" s="228"/>
      <c r="EI16" s="228"/>
      <c r="EX16" s="228"/>
      <c r="EY16" s="228"/>
      <c r="EZ16" s="228"/>
      <c r="FO16" s="228"/>
      <c r="FP16" s="228"/>
      <c r="FQ16" s="228"/>
      <c r="GF16" s="228"/>
      <c r="GG16" s="228"/>
      <c r="GH16" s="228"/>
      <c r="GW16" s="228"/>
      <c r="GX16" s="228"/>
      <c r="GY16" s="228"/>
      <c r="HN16" s="228"/>
      <c r="HO16" s="228"/>
      <c r="HP16" s="228"/>
      <c r="IE16" s="228"/>
      <c r="IF16" s="228"/>
      <c r="IG16" s="228"/>
      <c r="IV16" s="228"/>
    </row>
    <row r="17" spans="1:17" ht="320.25" customHeight="1">
      <c r="A17" s="222" t="s">
        <v>7</v>
      </c>
      <c r="B17" s="215" t="s">
        <v>90</v>
      </c>
      <c r="C17" s="52" t="s">
        <v>21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22"/>
      <c r="B18" s="215"/>
      <c r="C18" s="52" t="s">
        <v>22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22" t="s">
        <v>8</v>
      </c>
      <c r="B19" s="215" t="s">
        <v>226</v>
      </c>
      <c r="C19" s="52" t="s">
        <v>21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22"/>
      <c r="B20" s="215"/>
      <c r="C20" s="52" t="s">
        <v>22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22" t="s">
        <v>9</v>
      </c>
      <c r="B21" s="215" t="s">
        <v>229</v>
      </c>
      <c r="C21" s="52" t="s">
        <v>21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22"/>
      <c r="B22" s="215"/>
      <c r="C22" s="52" t="s">
        <v>22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12" t="s">
        <v>15</v>
      </c>
      <c r="B23" s="229" t="s">
        <v>230</v>
      </c>
      <c r="C23" s="67" t="s">
        <v>21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14"/>
      <c r="B24" s="229"/>
      <c r="C24" s="67" t="s">
        <v>22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25" t="s">
        <v>16</v>
      </c>
      <c r="B25" s="229" t="s">
        <v>231</v>
      </c>
      <c r="C25" s="67" t="s">
        <v>21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25"/>
      <c r="B26" s="229"/>
      <c r="C26" s="67" t="s">
        <v>22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17</v>
      </c>
      <c r="B28" s="53" t="s">
        <v>232</v>
      </c>
      <c r="C28" s="52" t="s">
        <v>21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22" t="s">
        <v>94</v>
      </c>
      <c r="B31" s="215" t="s">
        <v>93</v>
      </c>
      <c r="C31" s="52" t="s">
        <v>21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22"/>
      <c r="B32" s="215"/>
      <c r="C32" s="52" t="s">
        <v>22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22" t="s">
        <v>96</v>
      </c>
      <c r="B34" s="215" t="s">
        <v>97</v>
      </c>
      <c r="C34" s="52" t="s">
        <v>21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22"/>
      <c r="B35" s="215"/>
      <c r="C35" s="52" t="s">
        <v>22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26" t="s">
        <v>98</v>
      </c>
      <c r="B36" s="216" t="s">
        <v>129</v>
      </c>
      <c r="C36" s="52" t="s">
        <v>21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27"/>
      <c r="B37" s="217"/>
      <c r="C37" s="52" t="s">
        <v>22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22" t="s">
        <v>100</v>
      </c>
      <c r="B39" s="215" t="s">
        <v>227</v>
      </c>
      <c r="C39" s="52" t="s">
        <v>21</v>
      </c>
      <c r="D39" s="91"/>
      <c r="E39" s="91" t="s">
        <v>246</v>
      </c>
      <c r="F39" s="91" t="s">
        <v>245</v>
      </c>
      <c r="G39" s="91" t="s">
        <v>234</v>
      </c>
      <c r="H39" s="218" t="s">
        <v>247</v>
      </c>
      <c r="I39" s="219"/>
      <c r="J39" s="219"/>
      <c r="K39" s="219"/>
      <c r="L39" s="219"/>
      <c r="M39" s="219"/>
      <c r="N39" s="219"/>
      <c r="O39" s="220"/>
      <c r="P39" s="54" t="s">
        <v>189</v>
      </c>
      <c r="Q39" s="55"/>
    </row>
    <row r="40" spans="1:17" ht="39.950000000000003" customHeight="1">
      <c r="A40" s="222" t="s">
        <v>11</v>
      </c>
      <c r="B40" s="215" t="s">
        <v>12</v>
      </c>
      <c r="C40" s="52" t="s">
        <v>22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22" t="s">
        <v>101</v>
      </c>
      <c r="B41" s="215" t="s">
        <v>102</v>
      </c>
      <c r="C41" s="52" t="s">
        <v>21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22"/>
      <c r="B42" s="215"/>
      <c r="C42" s="52" t="s">
        <v>22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22" t="s">
        <v>103</v>
      </c>
      <c r="B43" s="215" t="s">
        <v>104</v>
      </c>
      <c r="C43" s="52" t="s">
        <v>21</v>
      </c>
      <c r="D43" s="56" t="s">
        <v>200</v>
      </c>
      <c r="E43" s="56" t="s">
        <v>201</v>
      </c>
      <c r="F43" s="56" t="s">
        <v>204</v>
      </c>
      <c r="G43" s="232" t="s">
        <v>192</v>
      </c>
      <c r="H43" s="233"/>
      <c r="I43" s="233"/>
      <c r="J43" s="233"/>
      <c r="K43" s="233"/>
      <c r="L43" s="233"/>
      <c r="M43" s="233"/>
      <c r="N43" s="233"/>
      <c r="O43" s="234"/>
      <c r="P43" s="55"/>
      <c r="Q43" s="55"/>
    </row>
    <row r="44" spans="1:17" ht="39.950000000000003" customHeight="1">
      <c r="A44" s="222"/>
      <c r="B44" s="215"/>
      <c r="C44" s="52" t="s">
        <v>22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22" t="s">
        <v>105</v>
      </c>
      <c r="B45" s="215" t="s">
        <v>106</v>
      </c>
      <c r="C45" s="52" t="s">
        <v>21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22" t="s">
        <v>13</v>
      </c>
      <c r="B46" s="215" t="s">
        <v>14</v>
      </c>
      <c r="C46" s="52" t="s">
        <v>22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23" t="s">
        <v>108</v>
      </c>
      <c r="B47" s="216" t="s">
        <v>107</v>
      </c>
      <c r="C47" s="52" t="s">
        <v>21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24"/>
      <c r="B48" s="217"/>
      <c r="C48" s="52" t="s">
        <v>22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23" t="s">
        <v>109</v>
      </c>
      <c r="B49" s="216" t="s">
        <v>110</v>
      </c>
      <c r="C49" s="83" t="s">
        <v>21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24"/>
      <c r="B50" s="217"/>
      <c r="C50" s="52" t="s">
        <v>22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22" t="s">
        <v>111</v>
      </c>
      <c r="B51" s="215" t="s">
        <v>112</v>
      </c>
      <c r="C51" s="67" t="s">
        <v>21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22"/>
      <c r="B52" s="215"/>
      <c r="C52" s="52" t="s">
        <v>22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22" t="s">
        <v>114</v>
      </c>
      <c r="B53" s="215" t="s">
        <v>113</v>
      </c>
      <c r="C53" s="52" t="s">
        <v>21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22"/>
      <c r="B54" s="215"/>
      <c r="C54" s="52" t="s">
        <v>22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22" t="s">
        <v>115</v>
      </c>
      <c r="B55" s="215" t="s">
        <v>116</v>
      </c>
      <c r="C55" s="52" t="s">
        <v>21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22"/>
      <c r="B56" s="215"/>
      <c r="C56" s="52" t="s">
        <v>22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22" t="s">
        <v>117</v>
      </c>
      <c r="B57" s="215" t="s">
        <v>118</v>
      </c>
      <c r="C57" s="52" t="s">
        <v>21</v>
      </c>
      <c r="D57" s="92" t="s">
        <v>235</v>
      </c>
      <c r="E57" s="91"/>
      <c r="F57" s="91" t="s">
        <v>236</v>
      </c>
      <c r="G57" s="235" t="s">
        <v>233</v>
      </c>
      <c r="H57" s="235"/>
      <c r="I57" s="91" t="s">
        <v>237</v>
      </c>
      <c r="J57" s="91" t="s">
        <v>238</v>
      </c>
      <c r="K57" s="209" t="s">
        <v>239</v>
      </c>
      <c r="L57" s="210"/>
      <c r="M57" s="210"/>
      <c r="N57" s="210"/>
      <c r="O57" s="211"/>
      <c r="P57" s="87" t="s">
        <v>199</v>
      </c>
      <c r="Q57" s="55"/>
    </row>
    <row r="58" spans="1:17" ht="39.950000000000003" customHeight="1">
      <c r="A58" s="222"/>
      <c r="B58" s="215"/>
      <c r="C58" s="52" t="s">
        <v>22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12" t="s">
        <v>120</v>
      </c>
      <c r="B59" s="212" t="s">
        <v>119</v>
      </c>
      <c r="C59" s="212" t="s">
        <v>21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13"/>
      <c r="B60" s="213"/>
      <c r="C60" s="213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13"/>
      <c r="B61" s="213"/>
      <c r="C61" s="214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14"/>
      <c r="B62" s="214"/>
      <c r="C62" s="67" t="s">
        <v>22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22" t="s">
        <v>121</v>
      </c>
      <c r="B63" s="215" t="s">
        <v>122</v>
      </c>
      <c r="C63" s="52" t="s">
        <v>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22"/>
      <c r="B64" s="215"/>
      <c r="C64" s="52" t="s">
        <v>22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25" t="s">
        <v>123</v>
      </c>
      <c r="B65" s="229" t="s">
        <v>124</v>
      </c>
      <c r="C65" s="67" t="s">
        <v>21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25"/>
      <c r="B66" s="229"/>
      <c r="C66" s="67" t="s">
        <v>22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22" t="s">
        <v>125</v>
      </c>
      <c r="B67" s="215" t="s">
        <v>126</v>
      </c>
      <c r="C67" s="52" t="s">
        <v>21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22"/>
      <c r="B68" s="215"/>
      <c r="C68" s="52" t="s">
        <v>22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23" t="s">
        <v>127</v>
      </c>
      <c r="B69" s="216" t="s">
        <v>128</v>
      </c>
      <c r="C69" s="52" t="s">
        <v>21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24"/>
      <c r="B70" s="217"/>
      <c r="C70" s="52" t="s">
        <v>22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30" t="s">
        <v>255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31" t="s">
        <v>216</v>
      </c>
      <c r="C79" s="231"/>
      <c r="D79" s="231"/>
      <c r="E79" s="23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6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6"/>
  <sheetViews>
    <sheetView tabSelected="1" zoomScale="80" zoomScaleNormal="80" zoomScaleSheetLayoutView="80" workbookViewId="0">
      <pane ySplit="4" topLeftCell="A5" activePane="bottomLeft" state="frozen"/>
      <selection activeCell="B1" sqref="B1"/>
      <selection pane="bottomLeft" activeCell="B11" sqref="B11:B13"/>
    </sheetView>
  </sheetViews>
  <sheetFormatPr defaultRowHeight="12.75"/>
  <cols>
    <col min="1" max="1" width="7.7109375" style="130" customWidth="1"/>
    <col min="2" max="2" width="33.42578125" style="113" customWidth="1"/>
    <col min="3" max="3" width="28.7109375" style="113" customWidth="1"/>
    <col min="4" max="4" width="10" style="113" customWidth="1"/>
    <col min="5" max="5" width="23.28515625" style="114" customWidth="1"/>
    <col min="6" max="6" width="13.7109375" style="120" customWidth="1"/>
    <col min="7" max="7" width="12" style="120" customWidth="1"/>
    <col min="8" max="8" width="12.5703125" style="126" customWidth="1"/>
    <col min="9" max="9" width="10.5703125" style="126" customWidth="1"/>
    <col min="10" max="10" width="10.7109375" style="126" customWidth="1"/>
    <col min="11" max="11" width="12.5703125" style="126" customWidth="1"/>
    <col min="12" max="12" width="11.85546875" style="126" customWidth="1"/>
    <col min="13" max="13" width="10.5703125" style="126" customWidth="1"/>
    <col min="14" max="14" width="12.140625" style="126" customWidth="1"/>
    <col min="15" max="16" width="11.7109375" style="126" customWidth="1"/>
    <col min="17" max="17" width="12.140625" style="126" customWidth="1"/>
    <col min="18" max="18" width="11.7109375" style="126" customWidth="1"/>
    <col min="19" max="19" width="12" style="126" customWidth="1"/>
    <col min="20" max="20" width="12.42578125" style="126" customWidth="1"/>
    <col min="21" max="21" width="12.28515625" style="126" customWidth="1"/>
    <col min="22" max="23" width="12.42578125" style="126" customWidth="1"/>
    <col min="24" max="24" width="11.7109375" style="126" customWidth="1"/>
    <col min="25" max="25" width="12" style="126" customWidth="1"/>
    <col min="26" max="26" width="12.140625" style="126" customWidth="1"/>
    <col min="27" max="27" width="12" style="126" customWidth="1"/>
    <col min="28" max="28" width="13.7109375" style="126" hidden="1" customWidth="1"/>
    <col min="29" max="29" width="14" style="126" hidden="1" customWidth="1"/>
    <col min="30" max="30" width="11.85546875" style="126" customWidth="1"/>
    <col min="31" max="31" width="13.28515625" style="126" hidden="1" customWidth="1"/>
    <col min="32" max="32" width="13.7109375" style="126" hidden="1" customWidth="1"/>
    <col min="33" max="33" width="11" style="126" customWidth="1"/>
    <col min="34" max="34" width="12.85546875" style="126" hidden="1" customWidth="1"/>
    <col min="35" max="35" width="13" style="126" hidden="1" customWidth="1"/>
    <col min="36" max="36" width="12" style="126" customWidth="1"/>
    <col min="37" max="38" width="14" style="126" hidden="1" customWidth="1"/>
    <col min="39" max="39" width="10.85546875" style="126" customWidth="1"/>
    <col min="40" max="40" width="14" style="126" hidden="1" customWidth="1"/>
    <col min="41" max="41" width="13.28515625" style="126" hidden="1" customWidth="1"/>
    <col min="42" max="42" width="11.7109375" style="126" customWidth="1"/>
    <col min="43" max="44" width="14.42578125" style="126" hidden="1" customWidth="1"/>
    <col min="45" max="45" width="31.5703125" style="126" customWidth="1"/>
    <col min="46" max="46" width="50.7109375" style="97" customWidth="1"/>
    <col min="47" max="47" width="12.42578125" style="97" hidden="1" customWidth="1"/>
    <col min="48" max="48" width="11.5703125" style="97" hidden="1" customWidth="1"/>
    <col min="49" max="49" width="13.5703125" style="97" customWidth="1"/>
    <col min="50" max="50" width="15.28515625" style="97" customWidth="1"/>
    <col min="51" max="51" width="14.7109375" style="97" customWidth="1"/>
    <col min="52" max="52" width="15.140625" style="97" customWidth="1"/>
    <col min="53" max="53" width="14.7109375" style="97" customWidth="1"/>
    <col min="54" max="16384" width="9.140625" style="97"/>
  </cols>
  <sheetData>
    <row r="1" spans="1:53" ht="33.75" customHeight="1">
      <c r="A1" s="236" t="s">
        <v>465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95"/>
      <c r="AB1" s="96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53" ht="24.75" customHeight="1">
      <c r="A2" s="236" t="s">
        <v>257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98"/>
      <c r="AB2" s="99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100"/>
      <c r="AQ2" s="101"/>
      <c r="AR2" s="101"/>
      <c r="AS2" s="101"/>
      <c r="AT2" s="102"/>
      <c r="AU2" s="102"/>
      <c r="AV2" s="102"/>
      <c r="AW2" s="102"/>
    </row>
    <row r="3" spans="1:53" ht="26.25" customHeight="1">
      <c r="A3" s="237" t="s">
        <v>270</v>
      </c>
      <c r="B3" s="238" t="s">
        <v>269</v>
      </c>
      <c r="C3" s="238" t="s">
        <v>47</v>
      </c>
      <c r="D3" s="238" t="s">
        <v>287</v>
      </c>
      <c r="E3" s="238" t="s">
        <v>1</v>
      </c>
      <c r="F3" s="239" t="s">
        <v>271</v>
      </c>
      <c r="G3" s="239"/>
      <c r="H3" s="239"/>
      <c r="I3" s="240" t="s">
        <v>18</v>
      </c>
      <c r="J3" s="241"/>
      <c r="K3" s="242"/>
      <c r="L3" s="240" t="s">
        <v>19</v>
      </c>
      <c r="M3" s="241"/>
      <c r="N3" s="242"/>
      <c r="O3" s="240" t="s">
        <v>23</v>
      </c>
      <c r="P3" s="241"/>
      <c r="Q3" s="242"/>
      <c r="R3" s="240" t="s">
        <v>25</v>
      </c>
      <c r="S3" s="241"/>
      <c r="T3" s="242"/>
      <c r="U3" s="240" t="s">
        <v>26</v>
      </c>
      <c r="V3" s="241"/>
      <c r="W3" s="242"/>
      <c r="X3" s="240" t="s">
        <v>27</v>
      </c>
      <c r="Y3" s="241"/>
      <c r="Z3" s="242"/>
      <c r="AA3" s="240" t="s">
        <v>29</v>
      </c>
      <c r="AB3" s="241"/>
      <c r="AC3" s="242"/>
      <c r="AD3" s="240" t="s">
        <v>30</v>
      </c>
      <c r="AE3" s="241"/>
      <c r="AF3" s="242"/>
      <c r="AG3" s="240" t="s">
        <v>31</v>
      </c>
      <c r="AH3" s="241"/>
      <c r="AI3" s="242"/>
      <c r="AJ3" s="240" t="s">
        <v>33</v>
      </c>
      <c r="AK3" s="241"/>
      <c r="AL3" s="242"/>
      <c r="AM3" s="240" t="s">
        <v>34</v>
      </c>
      <c r="AN3" s="241"/>
      <c r="AO3" s="242"/>
      <c r="AP3" s="252" t="s">
        <v>35</v>
      </c>
      <c r="AQ3" s="252"/>
      <c r="AR3" s="252"/>
      <c r="AS3" s="253" t="s">
        <v>273</v>
      </c>
      <c r="AT3" s="253" t="s">
        <v>274</v>
      </c>
      <c r="AU3" s="145"/>
      <c r="AV3" s="145"/>
      <c r="AW3" s="145"/>
    </row>
    <row r="4" spans="1:53" ht="33" customHeight="1">
      <c r="A4" s="237"/>
      <c r="B4" s="238"/>
      <c r="C4" s="238"/>
      <c r="D4" s="238"/>
      <c r="E4" s="238"/>
      <c r="F4" s="103" t="s">
        <v>256</v>
      </c>
      <c r="G4" s="103" t="s">
        <v>22</v>
      </c>
      <c r="H4" s="103" t="s">
        <v>272</v>
      </c>
      <c r="I4" s="103" t="s">
        <v>256</v>
      </c>
      <c r="J4" s="103" t="s">
        <v>22</v>
      </c>
      <c r="K4" s="103" t="s">
        <v>272</v>
      </c>
      <c r="L4" s="103" t="s">
        <v>256</v>
      </c>
      <c r="M4" s="103" t="s">
        <v>22</v>
      </c>
      <c r="N4" s="103" t="s">
        <v>272</v>
      </c>
      <c r="O4" s="103" t="s">
        <v>256</v>
      </c>
      <c r="P4" s="103" t="s">
        <v>22</v>
      </c>
      <c r="Q4" s="103" t="s">
        <v>272</v>
      </c>
      <c r="R4" s="103" t="s">
        <v>256</v>
      </c>
      <c r="S4" s="103" t="s">
        <v>22</v>
      </c>
      <c r="T4" s="103" t="s">
        <v>272</v>
      </c>
      <c r="U4" s="103" t="s">
        <v>256</v>
      </c>
      <c r="V4" s="103" t="s">
        <v>22</v>
      </c>
      <c r="W4" s="103" t="s">
        <v>272</v>
      </c>
      <c r="X4" s="103" t="s">
        <v>256</v>
      </c>
      <c r="Y4" s="103" t="s">
        <v>22</v>
      </c>
      <c r="Z4" s="103" t="s">
        <v>272</v>
      </c>
      <c r="AA4" s="103" t="s">
        <v>256</v>
      </c>
      <c r="AB4" s="103" t="s">
        <v>22</v>
      </c>
      <c r="AC4" s="103" t="s">
        <v>272</v>
      </c>
      <c r="AD4" s="103" t="s">
        <v>256</v>
      </c>
      <c r="AE4" s="103" t="s">
        <v>22</v>
      </c>
      <c r="AF4" s="103" t="s">
        <v>272</v>
      </c>
      <c r="AG4" s="103" t="s">
        <v>256</v>
      </c>
      <c r="AH4" s="103" t="s">
        <v>22</v>
      </c>
      <c r="AI4" s="103" t="s">
        <v>272</v>
      </c>
      <c r="AJ4" s="103" t="s">
        <v>256</v>
      </c>
      <c r="AK4" s="103" t="s">
        <v>22</v>
      </c>
      <c r="AL4" s="103" t="s">
        <v>272</v>
      </c>
      <c r="AM4" s="103" t="s">
        <v>256</v>
      </c>
      <c r="AN4" s="103" t="s">
        <v>22</v>
      </c>
      <c r="AO4" s="103" t="s">
        <v>272</v>
      </c>
      <c r="AP4" s="103" t="s">
        <v>256</v>
      </c>
      <c r="AQ4" s="103" t="s">
        <v>22</v>
      </c>
      <c r="AR4" s="103" t="s">
        <v>272</v>
      </c>
      <c r="AS4" s="253"/>
      <c r="AT4" s="253"/>
      <c r="AU4" s="145"/>
      <c r="AV4" s="145"/>
      <c r="AW4" s="145"/>
    </row>
    <row r="5" spans="1:53" ht="19.5" customHeight="1">
      <c r="A5" s="153" t="s">
        <v>258</v>
      </c>
      <c r="B5" s="243" t="s">
        <v>302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5"/>
      <c r="AU5" s="146"/>
      <c r="AV5" s="146"/>
      <c r="AW5" s="146"/>
      <c r="AX5" s="104"/>
      <c r="AY5" s="104"/>
      <c r="AZ5" s="104"/>
      <c r="BA5" s="104"/>
    </row>
    <row r="6" spans="1:53" ht="21" customHeight="1">
      <c r="A6" s="153" t="s">
        <v>2</v>
      </c>
      <c r="B6" s="243" t="s">
        <v>303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5"/>
      <c r="AU6" s="146"/>
      <c r="AV6" s="146"/>
      <c r="AW6" s="147"/>
    </row>
    <row r="7" spans="1:53" ht="21" customHeight="1">
      <c r="A7" s="149" t="s">
        <v>261</v>
      </c>
      <c r="B7" s="249" t="s">
        <v>304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1"/>
      <c r="AU7" s="147"/>
      <c r="AV7" s="147"/>
      <c r="AW7" s="147"/>
    </row>
    <row r="8" spans="1:53" ht="39.75" customHeight="1">
      <c r="A8" s="237" t="s">
        <v>363</v>
      </c>
      <c r="B8" s="246" t="s">
        <v>305</v>
      </c>
      <c r="C8" s="254" t="s">
        <v>275</v>
      </c>
      <c r="D8" s="257" t="s">
        <v>399</v>
      </c>
      <c r="E8" s="105" t="s">
        <v>42</v>
      </c>
      <c r="F8" s="135">
        <f>I8+L8+O8+R8+U8+X8+AA8+AD8+AG8+AJ8+AM8+AP8</f>
        <v>0</v>
      </c>
      <c r="G8" s="135">
        <f t="shared" ref="G8:G10" si="0">J8+M8+P8+S8+V8+Y8+AB8+AE8+AH8+AK8+AN8+AQ8</f>
        <v>0</v>
      </c>
      <c r="H8" s="139"/>
      <c r="I8" s="106">
        <f>SUM(I9:I10)</f>
        <v>0</v>
      </c>
      <c r="J8" s="106">
        <f>SUM(J9:J10)</f>
        <v>0</v>
      </c>
      <c r="K8" s="106"/>
      <c r="L8" s="106">
        <f>SUM(L9:L10)</f>
        <v>0</v>
      </c>
      <c r="M8" s="106">
        <f>SUM(M9:M10)</f>
        <v>0</v>
      </c>
      <c r="N8" s="106"/>
      <c r="O8" s="106">
        <f>SUM(O9:O10)</f>
        <v>0</v>
      </c>
      <c r="P8" s="106">
        <f>SUM(P9:P10)</f>
        <v>0</v>
      </c>
      <c r="Q8" s="106"/>
      <c r="R8" s="106">
        <f>SUM(R9:R10)</f>
        <v>0</v>
      </c>
      <c r="S8" s="106">
        <f>SUM(S9:S10)</f>
        <v>0</v>
      </c>
      <c r="T8" s="106"/>
      <c r="U8" s="106">
        <f t="shared" ref="U8:AR8" si="1">SUM(U9:U10)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/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6">
        <f t="shared" si="1"/>
        <v>0</v>
      </c>
      <c r="AH8" s="106">
        <f t="shared" si="1"/>
        <v>0</v>
      </c>
      <c r="AI8" s="106">
        <f t="shared" si="1"/>
        <v>0</v>
      </c>
      <c r="AJ8" s="106">
        <f t="shared" si="1"/>
        <v>0</v>
      </c>
      <c r="AK8" s="106">
        <f t="shared" si="1"/>
        <v>0</v>
      </c>
      <c r="AL8" s="106">
        <f t="shared" si="1"/>
        <v>0</v>
      </c>
      <c r="AM8" s="106">
        <f t="shared" si="1"/>
        <v>0</v>
      </c>
      <c r="AN8" s="106">
        <f t="shared" si="1"/>
        <v>0</v>
      </c>
      <c r="AO8" s="106">
        <f t="shared" si="1"/>
        <v>0</v>
      </c>
      <c r="AP8" s="106">
        <f t="shared" si="1"/>
        <v>0</v>
      </c>
      <c r="AQ8" s="106">
        <f t="shared" si="1"/>
        <v>0</v>
      </c>
      <c r="AR8" s="106">
        <f t="shared" si="1"/>
        <v>0</v>
      </c>
      <c r="AS8" s="176"/>
      <c r="AT8" s="247"/>
      <c r="AU8" s="173">
        <f t="shared" ref="AU8:AU18" si="2">I8+L8+O8+R8+U8+X8</f>
        <v>0</v>
      </c>
      <c r="AV8" s="173">
        <f t="shared" ref="AV8:AV18" si="3">J8+M8+P8+S8+V8+Y8</f>
        <v>0</v>
      </c>
      <c r="AW8" s="174" t="e">
        <f>(J8+M8+P8+S8+V8+Y8)/(I8+L8+O8+R8+U8+X8)*100%</f>
        <v>#DIV/0!</v>
      </c>
      <c r="AX8" s="104">
        <f t="shared" ref="AX8:AY13" si="4">Q8+T8+W8</f>
        <v>0</v>
      </c>
      <c r="AY8" s="104">
        <f t="shared" si="4"/>
        <v>0</v>
      </c>
      <c r="AZ8" s="104">
        <f t="shared" ref="AZ8:AZ10" si="5">AA8+AD8+AG8</f>
        <v>0</v>
      </c>
      <c r="BA8" s="104">
        <f t="shared" ref="BA8:BA10" si="6">AJ8+AM8+AP8</f>
        <v>0</v>
      </c>
    </row>
    <row r="9" spans="1:53" ht="39.75" customHeight="1">
      <c r="A9" s="237"/>
      <c r="B9" s="246"/>
      <c r="C9" s="255"/>
      <c r="D9" s="258"/>
      <c r="E9" s="105" t="s">
        <v>3</v>
      </c>
      <c r="F9" s="135">
        <f t="shared" ref="F9:F10" si="7">I9+L9+O9+R9+U9+X9+AA9+AD9+AG9+AJ9+AM9+AP9</f>
        <v>0</v>
      </c>
      <c r="G9" s="135">
        <f t="shared" si="0"/>
        <v>0</v>
      </c>
      <c r="H9" s="139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106"/>
      <c r="AK9" s="106"/>
      <c r="AL9" s="106"/>
      <c r="AM9" s="94"/>
      <c r="AN9" s="94"/>
      <c r="AO9" s="94"/>
      <c r="AP9" s="106"/>
      <c r="AQ9" s="106"/>
      <c r="AR9" s="106"/>
      <c r="AS9" s="177"/>
      <c r="AT9" s="248"/>
      <c r="AU9" s="173">
        <f t="shared" si="2"/>
        <v>0</v>
      </c>
      <c r="AV9" s="173">
        <f t="shared" si="3"/>
        <v>0</v>
      </c>
      <c r="AW9" s="174" t="e">
        <f t="shared" ref="AW9:AW70" si="8">(J9+M9+P9+S9+V9+Y9)/(I9+L9+O9+R9+U9+X9)*100%</f>
        <v>#DIV/0!</v>
      </c>
      <c r="AX9" s="104">
        <f t="shared" si="4"/>
        <v>0</v>
      </c>
      <c r="AY9" s="104">
        <f t="shared" si="4"/>
        <v>0</v>
      </c>
      <c r="AZ9" s="104">
        <f t="shared" si="5"/>
        <v>0</v>
      </c>
      <c r="BA9" s="104">
        <f t="shared" si="6"/>
        <v>0</v>
      </c>
    </row>
    <row r="10" spans="1:53" ht="42.75" customHeight="1">
      <c r="A10" s="237"/>
      <c r="B10" s="246"/>
      <c r="C10" s="256"/>
      <c r="D10" s="259"/>
      <c r="E10" s="105" t="s">
        <v>44</v>
      </c>
      <c r="F10" s="135">
        <f t="shared" si="7"/>
        <v>0</v>
      </c>
      <c r="G10" s="135">
        <f t="shared" si="0"/>
        <v>0</v>
      </c>
      <c r="H10" s="139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106"/>
      <c r="AK10" s="106"/>
      <c r="AL10" s="106"/>
      <c r="AM10" s="94"/>
      <c r="AN10" s="94"/>
      <c r="AO10" s="94"/>
      <c r="AP10" s="106"/>
      <c r="AQ10" s="106"/>
      <c r="AR10" s="106"/>
      <c r="AS10" s="177"/>
      <c r="AT10" s="248"/>
      <c r="AU10" s="173">
        <f t="shared" si="2"/>
        <v>0</v>
      </c>
      <c r="AV10" s="173">
        <f t="shared" si="3"/>
        <v>0</v>
      </c>
      <c r="AW10" s="174" t="e">
        <f t="shared" si="8"/>
        <v>#DIV/0!</v>
      </c>
      <c r="AX10" s="104">
        <f t="shared" si="4"/>
        <v>0</v>
      </c>
      <c r="AY10" s="104">
        <f t="shared" si="4"/>
        <v>0</v>
      </c>
      <c r="AZ10" s="104">
        <f t="shared" si="5"/>
        <v>0</v>
      </c>
      <c r="BA10" s="104">
        <f t="shared" si="6"/>
        <v>0</v>
      </c>
    </row>
    <row r="11" spans="1:53" ht="17.25" customHeight="1">
      <c r="A11" s="237" t="s">
        <v>364</v>
      </c>
      <c r="B11" s="260" t="s">
        <v>306</v>
      </c>
      <c r="C11" s="261" t="s">
        <v>275</v>
      </c>
      <c r="D11" s="257">
        <v>1.2</v>
      </c>
      <c r="E11" s="105" t="s">
        <v>42</v>
      </c>
      <c r="F11" s="135">
        <f>I11+L11+O11+R11+U11+X11+AA11+AD11+AG11+AJ11+AM11+AP11</f>
        <v>483849.52248000004</v>
      </c>
      <c r="G11" s="135">
        <f t="shared" ref="G11:G13" si="9">J11+M11+P11+S11+V11+Y11+AB11+AE11+AH11+AK11+AN11+AQ11</f>
        <v>259088.32306</v>
      </c>
      <c r="H11" s="139">
        <f>G11/F11</f>
        <v>0.53547293326244716</v>
      </c>
      <c r="I11" s="135">
        <f>SUM(I12:I13)</f>
        <v>12478.6</v>
      </c>
      <c r="J11" s="135">
        <f>SUM(J12:J13)</f>
        <v>12478.6</v>
      </c>
      <c r="K11" s="139">
        <f>J11/I11</f>
        <v>1</v>
      </c>
      <c r="L11" s="135">
        <f>SUM(L12:L13)</f>
        <v>40769.9</v>
      </c>
      <c r="M11" s="135">
        <f>SUM(M12:M13)</f>
        <v>40384.92300000001</v>
      </c>
      <c r="N11" s="139">
        <f>M11/L11</f>
        <v>0.99055732292696352</v>
      </c>
      <c r="O11" s="135">
        <f>SUM(O12:O13)</f>
        <v>42660.2</v>
      </c>
      <c r="P11" s="135">
        <f>SUM(P12:P13)</f>
        <v>42760.19999999999</v>
      </c>
      <c r="Q11" s="139">
        <f>P11/O11</f>
        <v>1.0023441052784561</v>
      </c>
      <c r="R11" s="135">
        <f>SUM(R12:R13)</f>
        <v>48622.9</v>
      </c>
      <c r="S11" s="135">
        <f>SUM(S12:S13)</f>
        <v>48382.9</v>
      </c>
      <c r="T11" s="139">
        <f>S11/R11</f>
        <v>0.99506405418023192</v>
      </c>
      <c r="U11" s="135">
        <f t="shared" ref="U11:AR11" si="10">SUM(U12:U13)</f>
        <v>58194.958809999996</v>
      </c>
      <c r="V11" s="135">
        <f t="shared" si="10"/>
        <v>56991.206959999996</v>
      </c>
      <c r="W11" s="139">
        <f>V11/U11</f>
        <v>0.97931518683722907</v>
      </c>
      <c r="X11" s="135">
        <f t="shared" si="10"/>
        <v>58267.513100000004</v>
      </c>
      <c r="Y11" s="135">
        <f t="shared" si="10"/>
        <v>58090.4931</v>
      </c>
      <c r="Z11" s="139">
        <f>Y11/X11</f>
        <v>0.99696194344700795</v>
      </c>
      <c r="AA11" s="135">
        <f t="shared" si="10"/>
        <v>53741.377</v>
      </c>
      <c r="AB11" s="135">
        <f t="shared" si="10"/>
        <v>0</v>
      </c>
      <c r="AC11" s="135">
        <f t="shared" si="10"/>
        <v>0</v>
      </c>
      <c r="AD11" s="135">
        <f t="shared" si="10"/>
        <v>37378.1</v>
      </c>
      <c r="AE11" s="135">
        <f t="shared" si="10"/>
        <v>0</v>
      </c>
      <c r="AF11" s="135">
        <f t="shared" si="10"/>
        <v>0</v>
      </c>
      <c r="AG11" s="135">
        <f t="shared" si="10"/>
        <v>33924.6</v>
      </c>
      <c r="AH11" s="135">
        <f t="shared" si="10"/>
        <v>0</v>
      </c>
      <c r="AI11" s="135">
        <f t="shared" si="10"/>
        <v>0</v>
      </c>
      <c r="AJ11" s="135">
        <f t="shared" si="10"/>
        <v>40927.39</v>
      </c>
      <c r="AK11" s="135">
        <f t="shared" si="10"/>
        <v>0</v>
      </c>
      <c r="AL11" s="135">
        <f t="shared" si="10"/>
        <v>0</v>
      </c>
      <c r="AM11" s="135">
        <f t="shared" si="10"/>
        <v>25498.9</v>
      </c>
      <c r="AN11" s="135">
        <f t="shared" si="10"/>
        <v>0</v>
      </c>
      <c r="AO11" s="135">
        <f t="shared" si="10"/>
        <v>0</v>
      </c>
      <c r="AP11" s="135">
        <f t="shared" si="10"/>
        <v>31385.083569999999</v>
      </c>
      <c r="AQ11" s="106">
        <f t="shared" si="10"/>
        <v>0</v>
      </c>
      <c r="AR11" s="106">
        <f t="shared" si="10"/>
        <v>0</v>
      </c>
      <c r="AS11" s="178"/>
      <c r="AT11" s="179"/>
      <c r="AU11" s="173">
        <f t="shared" si="2"/>
        <v>260994.07191000003</v>
      </c>
      <c r="AV11" s="173">
        <f t="shared" si="3"/>
        <v>259088.32306</v>
      </c>
      <c r="AW11" s="174">
        <f t="shared" si="8"/>
        <v>0.99269811442055589</v>
      </c>
      <c r="AX11" s="104">
        <f>I11+L11+O11</f>
        <v>95908.7</v>
      </c>
      <c r="AY11" s="104">
        <f t="shared" si="4"/>
        <v>165085.37191000002</v>
      </c>
    </row>
    <row r="12" spans="1:53" ht="81" customHeight="1">
      <c r="A12" s="237"/>
      <c r="B12" s="260"/>
      <c r="C12" s="262"/>
      <c r="D12" s="258"/>
      <c r="E12" s="105" t="s">
        <v>3</v>
      </c>
      <c r="F12" s="135">
        <f t="shared" ref="F12:F13" si="11">I12+L12+O12+R12+U12+X12+AA12+AD12+AG12+AJ12+AM12+AP12</f>
        <v>387286.5</v>
      </c>
      <c r="G12" s="135">
        <f t="shared" si="9"/>
        <v>215067.05114999998</v>
      </c>
      <c r="H12" s="139">
        <f t="shared" ref="H12:H13" si="12">G12/F12</f>
        <v>0.55531770704633387</v>
      </c>
      <c r="I12" s="135">
        <v>10573.7</v>
      </c>
      <c r="J12" s="135">
        <v>10573.7</v>
      </c>
      <c r="K12" s="139">
        <f t="shared" ref="K12:K13" si="13">J12/I12</f>
        <v>1</v>
      </c>
      <c r="L12" s="135">
        <v>32824.6</v>
      </c>
      <c r="M12" s="135">
        <v>32824.600000000006</v>
      </c>
      <c r="N12" s="139">
        <f t="shared" ref="N12:N13" si="14">M12/L12</f>
        <v>1.0000000000000002</v>
      </c>
      <c r="O12" s="135">
        <v>34671.599999999999</v>
      </c>
      <c r="P12" s="135">
        <v>34671.599999999991</v>
      </c>
      <c r="Q12" s="139">
        <f t="shared" ref="Q12:Q13" si="15">P12/O12</f>
        <v>0.99999999999999978</v>
      </c>
      <c r="R12" s="135">
        <v>38156.5</v>
      </c>
      <c r="S12" s="135">
        <v>38156.5</v>
      </c>
      <c r="T12" s="139">
        <f t="shared" ref="T12:T13" si="16">S12/R12</f>
        <v>1</v>
      </c>
      <c r="U12" s="143">
        <v>49517.599999999999</v>
      </c>
      <c r="V12" s="143">
        <v>47988.871149999999</v>
      </c>
      <c r="W12" s="139">
        <f t="shared" ref="W12" si="17">V12/U12</f>
        <v>0.9691275657543984</v>
      </c>
      <c r="X12" s="143">
        <v>50851.8</v>
      </c>
      <c r="Y12" s="143">
        <v>50851.78</v>
      </c>
      <c r="Z12" s="139">
        <f t="shared" ref="Z12:Z13" si="18">Y12/X12</f>
        <v>0.99999960670025434</v>
      </c>
      <c r="AA12" s="143">
        <v>43438.5</v>
      </c>
      <c r="AB12" s="143"/>
      <c r="AC12" s="143"/>
      <c r="AD12" s="143">
        <v>30625.4</v>
      </c>
      <c r="AE12" s="143"/>
      <c r="AF12" s="143"/>
      <c r="AG12" s="143">
        <v>27956.6</v>
      </c>
      <c r="AH12" s="143"/>
      <c r="AI12" s="143"/>
      <c r="AJ12" s="135">
        <v>32063.7</v>
      </c>
      <c r="AK12" s="135"/>
      <c r="AL12" s="135"/>
      <c r="AM12" s="143">
        <v>18130.900000000001</v>
      </c>
      <c r="AN12" s="143"/>
      <c r="AO12" s="143"/>
      <c r="AP12" s="135">
        <f>13429.6+4074+972</f>
        <v>18475.599999999999</v>
      </c>
      <c r="AQ12" s="106"/>
      <c r="AR12" s="106"/>
      <c r="AS12" s="182" t="s">
        <v>430</v>
      </c>
      <c r="AT12" s="183" t="s">
        <v>428</v>
      </c>
      <c r="AU12" s="173">
        <f t="shared" si="2"/>
        <v>216595.8</v>
      </c>
      <c r="AV12" s="173">
        <f t="shared" si="3"/>
        <v>215067.05114999998</v>
      </c>
      <c r="AW12" s="174">
        <f t="shared" si="8"/>
        <v>0.99294192754430144</v>
      </c>
      <c r="AX12" s="104">
        <f t="shared" ref="AX12:AX98" si="19">I12+L12+O12</f>
        <v>78069.899999999994</v>
      </c>
      <c r="AY12" s="104">
        <f t="shared" si="4"/>
        <v>138525.90000000002</v>
      </c>
      <c r="AZ12" s="104">
        <f>AA12+AD12+AG12</f>
        <v>102020.5</v>
      </c>
      <c r="BA12" s="104">
        <f>AJ12+AM12+AP12</f>
        <v>68670.200000000012</v>
      </c>
    </row>
    <row r="13" spans="1:53" ht="94.5" customHeight="1">
      <c r="A13" s="237"/>
      <c r="B13" s="260"/>
      <c r="C13" s="263"/>
      <c r="D13" s="259"/>
      <c r="E13" s="105" t="s">
        <v>44</v>
      </c>
      <c r="F13" s="135">
        <f t="shared" si="11"/>
        <v>96563.02248</v>
      </c>
      <c r="G13" s="135">
        <f t="shared" si="9"/>
        <v>44021.271910000003</v>
      </c>
      <c r="H13" s="139">
        <f t="shared" si="12"/>
        <v>0.45588125536478136</v>
      </c>
      <c r="I13" s="135">
        <v>1904.9</v>
      </c>
      <c r="J13" s="135">
        <v>1904.9</v>
      </c>
      <c r="K13" s="139">
        <f t="shared" si="13"/>
        <v>1</v>
      </c>
      <c r="L13" s="135">
        <v>7945.3</v>
      </c>
      <c r="M13" s="135">
        <v>7560.3230000000003</v>
      </c>
      <c r="N13" s="139">
        <f t="shared" si="14"/>
        <v>0.95154657470454229</v>
      </c>
      <c r="O13" s="135">
        <v>7988.6</v>
      </c>
      <c r="P13" s="135">
        <v>8088.6</v>
      </c>
      <c r="Q13" s="139">
        <f t="shared" si="15"/>
        <v>1.0125178379190347</v>
      </c>
      <c r="R13" s="135">
        <v>10466.4</v>
      </c>
      <c r="S13" s="135">
        <v>10226.4</v>
      </c>
      <c r="T13" s="139">
        <f t="shared" si="16"/>
        <v>0.97706947947718414</v>
      </c>
      <c r="U13" s="143">
        <v>8677.3588099999997</v>
      </c>
      <c r="V13" s="143">
        <v>9002.3358100000005</v>
      </c>
      <c r="W13" s="139">
        <f>V13/U13</f>
        <v>1.0374511423482327</v>
      </c>
      <c r="X13" s="143">
        <v>7415.7130999999999</v>
      </c>
      <c r="Y13" s="143">
        <v>7238.7130999999999</v>
      </c>
      <c r="Z13" s="139">
        <f t="shared" si="18"/>
        <v>0.97613176270263202</v>
      </c>
      <c r="AA13" s="143">
        <v>10302.877</v>
      </c>
      <c r="AB13" s="143"/>
      <c r="AC13" s="143"/>
      <c r="AD13" s="143">
        <v>6752.7</v>
      </c>
      <c r="AE13" s="143"/>
      <c r="AF13" s="143"/>
      <c r="AG13" s="143">
        <v>5968</v>
      </c>
      <c r="AH13" s="143"/>
      <c r="AI13" s="143"/>
      <c r="AJ13" s="135">
        <v>8863.69</v>
      </c>
      <c r="AK13" s="135"/>
      <c r="AL13" s="135"/>
      <c r="AM13" s="143">
        <v>7368</v>
      </c>
      <c r="AN13" s="143"/>
      <c r="AO13" s="143"/>
      <c r="AP13" s="135">
        <v>12909.48357</v>
      </c>
      <c r="AQ13" s="106"/>
      <c r="AR13" s="106"/>
      <c r="AS13" s="182" t="s">
        <v>431</v>
      </c>
      <c r="AT13" s="183" t="s">
        <v>461</v>
      </c>
      <c r="AU13" s="173">
        <f t="shared" si="2"/>
        <v>44398.271910000003</v>
      </c>
      <c r="AV13" s="173">
        <f t="shared" si="3"/>
        <v>44021.271910000003</v>
      </c>
      <c r="AW13" s="174">
        <f t="shared" si="8"/>
        <v>0.99150867851874458</v>
      </c>
      <c r="AX13" s="104">
        <f t="shared" si="19"/>
        <v>17838.800000000003</v>
      </c>
      <c r="AY13" s="104">
        <f t="shared" si="4"/>
        <v>26559.47191</v>
      </c>
      <c r="AZ13" s="104">
        <f t="shared" ref="AZ13:AZ134" si="20">AA13+AD13+AG13</f>
        <v>23023.577000000001</v>
      </c>
      <c r="BA13" s="104">
        <f t="shared" ref="BA13:BA134" si="21">AJ13+AM13+AP13</f>
        <v>29141.173569999999</v>
      </c>
    </row>
    <row r="14" spans="1:53" ht="30" customHeight="1">
      <c r="A14" s="237" t="s">
        <v>365</v>
      </c>
      <c r="B14" s="260" t="s">
        <v>307</v>
      </c>
      <c r="C14" s="261" t="s">
        <v>277</v>
      </c>
      <c r="D14" s="264" t="s">
        <v>294</v>
      </c>
      <c r="E14" s="105" t="s">
        <v>42</v>
      </c>
      <c r="F14" s="135">
        <f>I14+L14+O14+R14+U14+X14+AA14+AD14+AG14+AJ14+AM14+AP14</f>
        <v>100</v>
      </c>
      <c r="G14" s="135">
        <f t="shared" ref="G14:G40" si="22">J14+M14+P14+S14+V14+Y14+AB14+AE14+AH14+AK14+AN14+AQ14</f>
        <v>18.612400000000001</v>
      </c>
      <c r="H14" s="139">
        <f>G14/F14</f>
        <v>0.18612400000000001</v>
      </c>
      <c r="I14" s="135">
        <f>SUM(I15:I16)</f>
        <v>0</v>
      </c>
      <c r="J14" s="135">
        <f>SUM(J15:J16)</f>
        <v>0</v>
      </c>
      <c r="K14" s="139"/>
      <c r="L14" s="135">
        <f>SUM(L15:L16)</f>
        <v>0</v>
      </c>
      <c r="M14" s="135">
        <f>SUM(M15:M16)</f>
        <v>0</v>
      </c>
      <c r="N14" s="139"/>
      <c r="O14" s="135">
        <f>SUM(O15:O16)</f>
        <v>20</v>
      </c>
      <c r="P14" s="135">
        <f>SUM(P15:P16)</f>
        <v>0</v>
      </c>
      <c r="Q14" s="139">
        <f>P14/O14</f>
        <v>0</v>
      </c>
      <c r="R14" s="135">
        <f>SUM(R15:R16)</f>
        <v>0</v>
      </c>
      <c r="S14" s="135">
        <f>SUM(S15:S16)</f>
        <v>0</v>
      </c>
      <c r="T14" s="139"/>
      <c r="U14" s="135">
        <f t="shared" ref="U14:AR14" si="23">SUM(U15:U16)</f>
        <v>50</v>
      </c>
      <c r="V14" s="135">
        <f t="shared" si="23"/>
        <v>12.53</v>
      </c>
      <c r="W14" s="139">
        <f t="shared" ref="W14" si="24">V14/U14</f>
        <v>0.25059999999999999</v>
      </c>
      <c r="X14" s="135">
        <f t="shared" si="23"/>
        <v>10</v>
      </c>
      <c r="Y14" s="135">
        <f t="shared" si="23"/>
        <v>6.0823999999999998</v>
      </c>
      <c r="Z14" s="139">
        <f>Y14/X14</f>
        <v>0.60824</v>
      </c>
      <c r="AA14" s="135">
        <f t="shared" si="23"/>
        <v>0</v>
      </c>
      <c r="AB14" s="135">
        <f t="shared" si="23"/>
        <v>0</v>
      </c>
      <c r="AC14" s="135">
        <f t="shared" si="23"/>
        <v>0</v>
      </c>
      <c r="AD14" s="135">
        <f t="shared" si="23"/>
        <v>0</v>
      </c>
      <c r="AE14" s="135">
        <f t="shared" si="23"/>
        <v>0</v>
      </c>
      <c r="AF14" s="135">
        <f t="shared" si="23"/>
        <v>0</v>
      </c>
      <c r="AG14" s="135">
        <f t="shared" si="23"/>
        <v>0</v>
      </c>
      <c r="AH14" s="135">
        <f t="shared" si="23"/>
        <v>0</v>
      </c>
      <c r="AI14" s="135">
        <f t="shared" si="23"/>
        <v>0</v>
      </c>
      <c r="AJ14" s="135">
        <f t="shared" si="23"/>
        <v>0</v>
      </c>
      <c r="AK14" s="135">
        <f t="shared" si="23"/>
        <v>0</v>
      </c>
      <c r="AL14" s="135">
        <f t="shared" si="23"/>
        <v>0</v>
      </c>
      <c r="AM14" s="135">
        <f t="shared" si="23"/>
        <v>20</v>
      </c>
      <c r="AN14" s="135">
        <f t="shared" si="23"/>
        <v>0</v>
      </c>
      <c r="AO14" s="135">
        <f t="shared" si="23"/>
        <v>0</v>
      </c>
      <c r="AP14" s="135">
        <f t="shared" si="23"/>
        <v>0</v>
      </c>
      <c r="AQ14" s="106">
        <f t="shared" si="23"/>
        <v>0</v>
      </c>
      <c r="AR14" s="106">
        <f t="shared" si="23"/>
        <v>0</v>
      </c>
      <c r="AS14" s="186"/>
      <c r="AT14" s="179"/>
      <c r="AU14" s="173">
        <f t="shared" si="2"/>
        <v>80</v>
      </c>
      <c r="AV14" s="173">
        <f t="shared" si="3"/>
        <v>18.612400000000001</v>
      </c>
      <c r="AW14" s="174">
        <f t="shared" si="8"/>
        <v>0.232655</v>
      </c>
      <c r="AX14" s="104">
        <f t="shared" si="19"/>
        <v>20</v>
      </c>
      <c r="AY14" s="104">
        <f t="shared" ref="AY14:AY102" si="25">R14+U14+X14</f>
        <v>60</v>
      </c>
      <c r="AZ14" s="104">
        <f t="shared" si="20"/>
        <v>0</v>
      </c>
      <c r="BA14" s="104">
        <f t="shared" si="21"/>
        <v>20</v>
      </c>
    </row>
    <row r="15" spans="1:53" ht="32.25" customHeight="1">
      <c r="A15" s="237"/>
      <c r="B15" s="260"/>
      <c r="C15" s="262"/>
      <c r="D15" s="265"/>
      <c r="E15" s="105" t="s">
        <v>3</v>
      </c>
      <c r="F15" s="135">
        <f t="shared" ref="F15:F40" si="26">I15+L15+O15+R15+U15+X15+AA15+AD15+AG15+AJ15+AM15+AP15</f>
        <v>0</v>
      </c>
      <c r="G15" s="135">
        <f t="shared" si="22"/>
        <v>0</v>
      </c>
      <c r="H15" s="139"/>
      <c r="I15" s="135"/>
      <c r="J15" s="135"/>
      <c r="K15" s="139"/>
      <c r="L15" s="135"/>
      <c r="M15" s="135"/>
      <c r="N15" s="139"/>
      <c r="O15" s="135"/>
      <c r="P15" s="135"/>
      <c r="Q15" s="139"/>
      <c r="R15" s="135"/>
      <c r="S15" s="135"/>
      <c r="T15" s="139"/>
      <c r="U15" s="143"/>
      <c r="V15" s="143"/>
      <c r="W15" s="143"/>
      <c r="X15" s="143"/>
      <c r="Y15" s="143"/>
      <c r="Z15" s="139"/>
      <c r="AA15" s="143"/>
      <c r="AB15" s="143"/>
      <c r="AC15" s="143"/>
      <c r="AD15" s="143"/>
      <c r="AE15" s="143"/>
      <c r="AF15" s="143"/>
      <c r="AG15" s="143"/>
      <c r="AH15" s="143"/>
      <c r="AI15" s="143"/>
      <c r="AJ15" s="135"/>
      <c r="AK15" s="135"/>
      <c r="AL15" s="135"/>
      <c r="AM15" s="143"/>
      <c r="AN15" s="143"/>
      <c r="AO15" s="143"/>
      <c r="AP15" s="135"/>
      <c r="AQ15" s="106"/>
      <c r="AR15" s="106"/>
      <c r="AS15" s="186"/>
      <c r="AT15" s="179"/>
      <c r="AU15" s="173">
        <f t="shared" si="2"/>
        <v>0</v>
      </c>
      <c r="AV15" s="173">
        <f t="shared" si="3"/>
        <v>0</v>
      </c>
      <c r="AW15" s="174" t="e">
        <f t="shared" si="8"/>
        <v>#DIV/0!</v>
      </c>
      <c r="AX15" s="104">
        <f t="shared" si="19"/>
        <v>0</v>
      </c>
      <c r="AY15" s="104">
        <f t="shared" si="25"/>
        <v>0</v>
      </c>
      <c r="AZ15" s="104">
        <f t="shared" si="20"/>
        <v>0</v>
      </c>
      <c r="BA15" s="104">
        <f t="shared" si="21"/>
        <v>0</v>
      </c>
    </row>
    <row r="16" spans="1:53" ht="80.25" customHeight="1">
      <c r="A16" s="237"/>
      <c r="B16" s="260"/>
      <c r="C16" s="263"/>
      <c r="D16" s="266"/>
      <c r="E16" s="105" t="s">
        <v>44</v>
      </c>
      <c r="F16" s="135">
        <f t="shared" si="26"/>
        <v>100</v>
      </c>
      <c r="G16" s="135">
        <f t="shared" si="22"/>
        <v>18.612400000000001</v>
      </c>
      <c r="H16" s="139">
        <f t="shared" ref="H16:H19" si="27">G16/F16</f>
        <v>0.18612400000000001</v>
      </c>
      <c r="I16" s="135"/>
      <c r="J16" s="135"/>
      <c r="K16" s="139"/>
      <c r="L16" s="135"/>
      <c r="M16" s="135"/>
      <c r="N16" s="139"/>
      <c r="O16" s="135">
        <v>20</v>
      </c>
      <c r="P16" s="135"/>
      <c r="Q16" s="139">
        <f t="shared" ref="Q16:Q40" si="28">P16/O16</f>
        <v>0</v>
      </c>
      <c r="R16" s="135"/>
      <c r="S16" s="135"/>
      <c r="T16" s="139"/>
      <c r="U16" s="143">
        <v>50</v>
      </c>
      <c r="V16" s="143">
        <v>12.53</v>
      </c>
      <c r="W16" s="139">
        <f>V16/U16</f>
        <v>0.25059999999999999</v>
      </c>
      <c r="X16" s="143">
        <v>10</v>
      </c>
      <c r="Y16" s="143">
        <v>6.0823999999999998</v>
      </c>
      <c r="Z16" s="139">
        <f t="shared" ref="Z16:Z40" si="29">Y16/X16</f>
        <v>0.60824</v>
      </c>
      <c r="AA16" s="143"/>
      <c r="AB16" s="143"/>
      <c r="AC16" s="143"/>
      <c r="AD16" s="143"/>
      <c r="AE16" s="143"/>
      <c r="AF16" s="143"/>
      <c r="AG16" s="143"/>
      <c r="AH16" s="143"/>
      <c r="AI16" s="143"/>
      <c r="AJ16" s="135"/>
      <c r="AK16" s="135">
        <v>0</v>
      </c>
      <c r="AL16" s="135">
        <v>0</v>
      </c>
      <c r="AM16" s="143">
        <v>20</v>
      </c>
      <c r="AN16" s="143"/>
      <c r="AO16" s="143"/>
      <c r="AP16" s="135"/>
      <c r="AQ16" s="106"/>
      <c r="AR16" s="106"/>
      <c r="AS16" s="185" t="s">
        <v>432</v>
      </c>
      <c r="AT16" s="179" t="s">
        <v>427</v>
      </c>
      <c r="AU16" s="173">
        <f t="shared" si="2"/>
        <v>80</v>
      </c>
      <c r="AV16" s="173">
        <f t="shared" si="3"/>
        <v>18.612400000000001</v>
      </c>
      <c r="AW16" s="174">
        <f t="shared" si="8"/>
        <v>0.232655</v>
      </c>
      <c r="AX16" s="104">
        <f t="shared" si="19"/>
        <v>20</v>
      </c>
      <c r="AY16" s="104">
        <f t="shared" si="25"/>
        <v>60</v>
      </c>
      <c r="AZ16" s="104">
        <f t="shared" si="20"/>
        <v>0</v>
      </c>
      <c r="BA16" s="104">
        <f t="shared" si="21"/>
        <v>20</v>
      </c>
    </row>
    <row r="17" spans="1:53" ht="32.25" customHeight="1">
      <c r="A17" s="237" t="s">
        <v>366</v>
      </c>
      <c r="B17" s="246" t="s">
        <v>308</v>
      </c>
      <c r="C17" s="261" t="s">
        <v>278</v>
      </c>
      <c r="D17" s="264" t="s">
        <v>295</v>
      </c>
      <c r="E17" s="105" t="s">
        <v>42</v>
      </c>
      <c r="F17" s="135">
        <f t="shared" si="26"/>
        <v>500.09999999999991</v>
      </c>
      <c r="G17" s="135">
        <f t="shared" si="22"/>
        <v>345.11881000000005</v>
      </c>
      <c r="H17" s="139">
        <f t="shared" si="27"/>
        <v>0.69009960007998428</v>
      </c>
      <c r="I17" s="135">
        <f>SUM(I18:I19)</f>
        <v>126.35</v>
      </c>
      <c r="J17" s="135">
        <f>SUM(J18:J19)</f>
        <v>86</v>
      </c>
      <c r="K17" s="139">
        <f t="shared" ref="K17:K40" si="30">J17/I17</f>
        <v>0.68064899089829844</v>
      </c>
      <c r="L17" s="135">
        <f>SUM(L18:L19)</f>
        <v>118.05</v>
      </c>
      <c r="M17" s="135">
        <f>SUM(M18:M19)</f>
        <v>99.927610000000001</v>
      </c>
      <c r="N17" s="139">
        <f t="shared" ref="N17:N40" si="31">M17/L17</f>
        <v>0.84648547225751802</v>
      </c>
      <c r="O17" s="135">
        <f>SUM(O18:O19)</f>
        <v>0</v>
      </c>
      <c r="P17" s="135">
        <f>SUM(P18:P19)</f>
        <v>47.982199999999999</v>
      </c>
      <c r="Q17" s="139"/>
      <c r="R17" s="135">
        <f>SUM(R18:R19)</f>
        <v>0</v>
      </c>
      <c r="S17" s="135">
        <f>SUM(S18:S19)</f>
        <v>0</v>
      </c>
      <c r="T17" s="139"/>
      <c r="U17" s="135">
        <f t="shared" ref="U17:AR17" si="32">SUM(U18:U19)</f>
        <v>0</v>
      </c>
      <c r="V17" s="135">
        <f t="shared" si="32"/>
        <v>-0.69099999999999995</v>
      </c>
      <c r="W17" s="139"/>
      <c r="X17" s="135">
        <f t="shared" si="32"/>
        <v>126.89999999999999</v>
      </c>
      <c r="Y17" s="135">
        <f t="shared" si="32"/>
        <v>111.9</v>
      </c>
      <c r="Z17" s="139">
        <f t="shared" si="29"/>
        <v>0.88179669030732866</v>
      </c>
      <c r="AA17" s="135">
        <f t="shared" si="32"/>
        <v>0</v>
      </c>
      <c r="AB17" s="135">
        <f t="shared" si="32"/>
        <v>0</v>
      </c>
      <c r="AC17" s="135">
        <f t="shared" si="32"/>
        <v>0</v>
      </c>
      <c r="AD17" s="135">
        <f t="shared" si="32"/>
        <v>76.400000000000006</v>
      </c>
      <c r="AE17" s="135">
        <f t="shared" si="32"/>
        <v>0</v>
      </c>
      <c r="AF17" s="135">
        <f t="shared" si="32"/>
        <v>0</v>
      </c>
      <c r="AG17" s="135">
        <f t="shared" si="32"/>
        <v>52.4</v>
      </c>
      <c r="AH17" s="135">
        <f t="shared" si="32"/>
        <v>0</v>
      </c>
      <c r="AI17" s="135">
        <f t="shared" si="32"/>
        <v>0</v>
      </c>
      <c r="AJ17" s="135">
        <f t="shared" si="32"/>
        <v>0</v>
      </c>
      <c r="AK17" s="135">
        <f t="shared" si="32"/>
        <v>0</v>
      </c>
      <c r="AL17" s="135">
        <f t="shared" si="32"/>
        <v>0</v>
      </c>
      <c r="AM17" s="135">
        <f t="shared" si="32"/>
        <v>0</v>
      </c>
      <c r="AN17" s="135">
        <f t="shared" si="32"/>
        <v>0</v>
      </c>
      <c r="AO17" s="135">
        <f t="shared" si="32"/>
        <v>0</v>
      </c>
      <c r="AP17" s="135">
        <f t="shared" si="32"/>
        <v>0</v>
      </c>
      <c r="AQ17" s="106">
        <f t="shared" si="32"/>
        <v>0</v>
      </c>
      <c r="AR17" s="106">
        <f t="shared" si="32"/>
        <v>0</v>
      </c>
      <c r="AS17" s="181"/>
      <c r="AT17" s="179"/>
      <c r="AU17" s="173">
        <f t="shared" si="2"/>
        <v>371.29999999999995</v>
      </c>
      <c r="AV17" s="173">
        <f t="shared" si="3"/>
        <v>345.11881000000005</v>
      </c>
      <c r="AW17" s="174">
        <f t="shared" si="8"/>
        <v>0.92948777269054694</v>
      </c>
      <c r="AX17" s="104">
        <f t="shared" si="19"/>
        <v>244.39999999999998</v>
      </c>
      <c r="AY17" s="104">
        <f t="shared" si="25"/>
        <v>126.89999999999999</v>
      </c>
      <c r="AZ17" s="104">
        <f t="shared" si="20"/>
        <v>128.80000000000001</v>
      </c>
      <c r="BA17" s="104">
        <f t="shared" si="21"/>
        <v>0</v>
      </c>
    </row>
    <row r="18" spans="1:53" ht="32.25" customHeight="1">
      <c r="A18" s="237"/>
      <c r="B18" s="246"/>
      <c r="C18" s="262"/>
      <c r="D18" s="265"/>
      <c r="E18" s="105" t="s">
        <v>3</v>
      </c>
      <c r="F18" s="135">
        <f t="shared" si="26"/>
        <v>0</v>
      </c>
      <c r="G18" s="135">
        <f t="shared" si="22"/>
        <v>0</v>
      </c>
      <c r="H18" s="139"/>
      <c r="I18" s="135"/>
      <c r="J18" s="135"/>
      <c r="K18" s="139"/>
      <c r="L18" s="135"/>
      <c r="M18" s="135"/>
      <c r="N18" s="139"/>
      <c r="O18" s="135"/>
      <c r="P18" s="135"/>
      <c r="Q18" s="139"/>
      <c r="R18" s="135"/>
      <c r="S18" s="135"/>
      <c r="T18" s="139"/>
      <c r="U18" s="143"/>
      <c r="V18" s="143"/>
      <c r="W18" s="143"/>
      <c r="X18" s="143"/>
      <c r="Y18" s="143"/>
      <c r="Z18" s="139"/>
      <c r="AA18" s="143"/>
      <c r="AB18" s="143"/>
      <c r="AC18" s="143"/>
      <c r="AD18" s="143"/>
      <c r="AE18" s="143"/>
      <c r="AF18" s="143"/>
      <c r="AG18" s="143"/>
      <c r="AH18" s="143"/>
      <c r="AI18" s="143"/>
      <c r="AJ18" s="135"/>
      <c r="AK18" s="135"/>
      <c r="AL18" s="135"/>
      <c r="AM18" s="143"/>
      <c r="AN18" s="143"/>
      <c r="AO18" s="143"/>
      <c r="AP18" s="135"/>
      <c r="AQ18" s="106"/>
      <c r="AR18" s="106"/>
      <c r="AS18" s="181"/>
      <c r="AT18" s="179"/>
      <c r="AU18" s="173">
        <f t="shared" si="2"/>
        <v>0</v>
      </c>
      <c r="AV18" s="173">
        <f t="shared" si="3"/>
        <v>0</v>
      </c>
      <c r="AW18" s="174" t="e">
        <f t="shared" si="8"/>
        <v>#DIV/0!</v>
      </c>
      <c r="AX18" s="104">
        <f t="shared" si="19"/>
        <v>0</v>
      </c>
      <c r="AY18" s="104">
        <f t="shared" si="25"/>
        <v>0</v>
      </c>
      <c r="AZ18" s="104">
        <f t="shared" si="20"/>
        <v>0</v>
      </c>
      <c r="BA18" s="104">
        <f t="shared" si="21"/>
        <v>0</v>
      </c>
    </row>
    <row r="19" spans="1:53" ht="318" customHeight="1">
      <c r="A19" s="237"/>
      <c r="B19" s="246"/>
      <c r="C19" s="263"/>
      <c r="D19" s="266"/>
      <c r="E19" s="105" t="s">
        <v>44</v>
      </c>
      <c r="F19" s="135">
        <f t="shared" si="26"/>
        <v>500.09999999999991</v>
      </c>
      <c r="G19" s="135">
        <f t="shared" si="22"/>
        <v>345.11881000000005</v>
      </c>
      <c r="H19" s="139">
        <f t="shared" si="27"/>
        <v>0.69009960007998428</v>
      </c>
      <c r="I19" s="135">
        <v>126.35</v>
      </c>
      <c r="J19" s="135">
        <v>86</v>
      </c>
      <c r="K19" s="139">
        <f t="shared" si="30"/>
        <v>0.68064899089829844</v>
      </c>
      <c r="L19" s="135">
        <v>118.05</v>
      </c>
      <c r="M19" s="135">
        <v>99.927610000000001</v>
      </c>
      <c r="N19" s="139">
        <f t="shared" si="31"/>
        <v>0.84648547225751802</v>
      </c>
      <c r="O19" s="135"/>
      <c r="P19" s="135">
        <v>47.982199999999999</v>
      </c>
      <c r="Q19" s="139"/>
      <c r="R19" s="135"/>
      <c r="S19" s="135"/>
      <c r="T19" s="139"/>
      <c r="U19" s="143"/>
      <c r="V19" s="143">
        <v>-0.69099999999999995</v>
      </c>
      <c r="W19" s="139"/>
      <c r="X19" s="143">
        <f>115.6+11.3</f>
        <v>126.89999999999999</v>
      </c>
      <c r="Y19" s="143">
        <v>111.9</v>
      </c>
      <c r="Z19" s="139">
        <f t="shared" si="29"/>
        <v>0.88179669030732866</v>
      </c>
      <c r="AA19" s="143"/>
      <c r="AB19" s="143"/>
      <c r="AC19" s="143"/>
      <c r="AD19" s="143">
        <v>76.400000000000006</v>
      </c>
      <c r="AE19" s="143"/>
      <c r="AF19" s="143"/>
      <c r="AG19" s="143">
        <v>52.4</v>
      </c>
      <c r="AH19" s="143"/>
      <c r="AI19" s="143"/>
      <c r="AJ19" s="135"/>
      <c r="AK19" s="135"/>
      <c r="AL19" s="135"/>
      <c r="AM19" s="143"/>
      <c r="AN19" s="143"/>
      <c r="AO19" s="143"/>
      <c r="AP19" s="135"/>
      <c r="AQ19" s="106"/>
      <c r="AR19" s="106"/>
      <c r="AS19" s="185" t="s">
        <v>453</v>
      </c>
      <c r="AT19" s="183" t="s">
        <v>413</v>
      </c>
      <c r="AU19" s="173">
        <f>I19+L19+O19+R19+U19+X19</f>
        <v>371.29999999999995</v>
      </c>
      <c r="AV19" s="173">
        <f>J19+M19+P19+S19+V19+Y19</f>
        <v>345.11881000000005</v>
      </c>
      <c r="AW19" s="174">
        <f t="shared" si="8"/>
        <v>0.92948777269054694</v>
      </c>
      <c r="AX19" s="104">
        <f t="shared" si="19"/>
        <v>244.39999999999998</v>
      </c>
      <c r="AY19" s="104">
        <f t="shared" si="25"/>
        <v>126.89999999999999</v>
      </c>
      <c r="AZ19" s="104">
        <f t="shared" si="20"/>
        <v>128.80000000000001</v>
      </c>
      <c r="BA19" s="104">
        <f t="shared" si="21"/>
        <v>0</v>
      </c>
    </row>
    <row r="20" spans="1:53" ht="21.75" customHeight="1">
      <c r="A20" s="237" t="s">
        <v>367</v>
      </c>
      <c r="B20" s="246" t="s">
        <v>309</v>
      </c>
      <c r="C20" s="261" t="s">
        <v>277</v>
      </c>
      <c r="D20" s="264" t="s">
        <v>295</v>
      </c>
      <c r="E20" s="105" t="s">
        <v>42</v>
      </c>
      <c r="F20" s="135">
        <f t="shared" si="26"/>
        <v>250</v>
      </c>
      <c r="G20" s="135">
        <f t="shared" si="22"/>
        <v>176.00175999999999</v>
      </c>
      <c r="H20" s="139">
        <f t="shared" ref="H20:H39" si="33">G20/F20</f>
        <v>0.70400703999999992</v>
      </c>
      <c r="I20" s="135">
        <f>SUM(I21:I22)</f>
        <v>0</v>
      </c>
      <c r="J20" s="135">
        <f>SUM(J21:J22)</f>
        <v>0</v>
      </c>
      <c r="K20" s="139"/>
      <c r="L20" s="135">
        <f>SUM(L21:L22)</f>
        <v>0</v>
      </c>
      <c r="M20" s="135">
        <f>SUM(M21:M22)</f>
        <v>0</v>
      </c>
      <c r="N20" s="139"/>
      <c r="O20" s="135">
        <f>SUM(O21:O22)</f>
        <v>54</v>
      </c>
      <c r="P20" s="135">
        <f>SUM(P21:P22)</f>
        <v>29.161000000000001</v>
      </c>
      <c r="Q20" s="139">
        <f t="shared" si="28"/>
        <v>0.54001851851851856</v>
      </c>
      <c r="R20" s="135">
        <f>SUM(R21:R22)</f>
        <v>100</v>
      </c>
      <c r="S20" s="135">
        <f>SUM(S21:S22)</f>
        <v>124.839</v>
      </c>
      <c r="T20" s="139">
        <f t="shared" ref="T20:T40" si="34">S20/R20</f>
        <v>1.2483899999999999</v>
      </c>
      <c r="U20" s="135">
        <f t="shared" ref="U20:AR20" si="35">SUM(U21:U22)</f>
        <v>22.001760000000001</v>
      </c>
      <c r="V20" s="135">
        <f t="shared" si="35"/>
        <v>22.001760000000001</v>
      </c>
      <c r="W20" s="139">
        <f t="shared" ref="W20" si="36">V20/U20</f>
        <v>1</v>
      </c>
      <c r="X20" s="135">
        <f t="shared" si="35"/>
        <v>9.3000000000000007</v>
      </c>
      <c r="Y20" s="135">
        <f t="shared" si="35"/>
        <v>0</v>
      </c>
      <c r="Z20" s="139">
        <f t="shared" si="29"/>
        <v>0</v>
      </c>
      <c r="AA20" s="135">
        <f t="shared" si="35"/>
        <v>0</v>
      </c>
      <c r="AB20" s="135">
        <f t="shared" si="35"/>
        <v>0</v>
      </c>
      <c r="AC20" s="135">
        <f t="shared" si="35"/>
        <v>0</v>
      </c>
      <c r="AD20" s="135">
        <f t="shared" si="35"/>
        <v>0</v>
      </c>
      <c r="AE20" s="135">
        <f t="shared" si="35"/>
        <v>0</v>
      </c>
      <c r="AF20" s="135">
        <f t="shared" si="35"/>
        <v>0</v>
      </c>
      <c r="AG20" s="135">
        <f t="shared" si="35"/>
        <v>0</v>
      </c>
      <c r="AH20" s="135">
        <f t="shared" si="35"/>
        <v>0</v>
      </c>
      <c r="AI20" s="135">
        <f t="shared" si="35"/>
        <v>0</v>
      </c>
      <c r="AJ20" s="135">
        <f t="shared" si="35"/>
        <v>0</v>
      </c>
      <c r="AK20" s="135">
        <f t="shared" si="35"/>
        <v>0</v>
      </c>
      <c r="AL20" s="135">
        <f t="shared" si="35"/>
        <v>0</v>
      </c>
      <c r="AM20" s="135">
        <f t="shared" si="35"/>
        <v>64.698239999999998</v>
      </c>
      <c r="AN20" s="135">
        <f t="shared" si="35"/>
        <v>0</v>
      </c>
      <c r="AO20" s="135">
        <f t="shared" si="35"/>
        <v>0</v>
      </c>
      <c r="AP20" s="135">
        <f t="shared" si="35"/>
        <v>0</v>
      </c>
      <c r="AQ20" s="106">
        <f t="shared" si="35"/>
        <v>0</v>
      </c>
      <c r="AR20" s="106">
        <f t="shared" si="35"/>
        <v>0</v>
      </c>
      <c r="AS20" s="178"/>
      <c r="AT20" s="179"/>
      <c r="AU20" s="173">
        <f t="shared" ref="AU20:AU83" si="37">I20+L20+O20+R20+U20+X20</f>
        <v>185.30176</v>
      </c>
      <c r="AV20" s="173">
        <f t="shared" ref="AV20:AV83" si="38">J20+M20+P20+S20+V20+Y20</f>
        <v>176.00175999999999</v>
      </c>
      <c r="AW20" s="174">
        <f t="shared" si="8"/>
        <v>0.94981159380245495</v>
      </c>
      <c r="AX20" s="104">
        <f t="shared" si="19"/>
        <v>54</v>
      </c>
      <c r="AY20" s="104">
        <f t="shared" si="25"/>
        <v>131.30176</v>
      </c>
      <c r="AZ20" s="104">
        <f t="shared" si="20"/>
        <v>0</v>
      </c>
      <c r="BA20" s="104">
        <f t="shared" si="21"/>
        <v>64.698239999999998</v>
      </c>
    </row>
    <row r="21" spans="1:53" ht="21.75" customHeight="1">
      <c r="A21" s="237"/>
      <c r="B21" s="246"/>
      <c r="C21" s="262"/>
      <c r="D21" s="265"/>
      <c r="E21" s="105" t="s">
        <v>3</v>
      </c>
      <c r="F21" s="135">
        <f t="shared" si="26"/>
        <v>0</v>
      </c>
      <c r="G21" s="135">
        <f t="shared" si="22"/>
        <v>0</v>
      </c>
      <c r="H21" s="139"/>
      <c r="I21" s="135"/>
      <c r="J21" s="135"/>
      <c r="K21" s="139"/>
      <c r="L21" s="135"/>
      <c r="M21" s="135"/>
      <c r="N21" s="139"/>
      <c r="O21" s="135"/>
      <c r="P21" s="135"/>
      <c r="Q21" s="139"/>
      <c r="R21" s="135"/>
      <c r="S21" s="135"/>
      <c r="T21" s="139"/>
      <c r="U21" s="143"/>
      <c r="V21" s="143"/>
      <c r="W21" s="143"/>
      <c r="X21" s="143"/>
      <c r="Y21" s="143"/>
      <c r="Z21" s="139"/>
      <c r="AA21" s="143"/>
      <c r="AB21" s="143"/>
      <c r="AC21" s="143"/>
      <c r="AD21" s="143"/>
      <c r="AE21" s="143"/>
      <c r="AF21" s="143"/>
      <c r="AG21" s="143"/>
      <c r="AH21" s="143"/>
      <c r="AI21" s="143"/>
      <c r="AJ21" s="135"/>
      <c r="AK21" s="135"/>
      <c r="AL21" s="135"/>
      <c r="AM21" s="143"/>
      <c r="AN21" s="143"/>
      <c r="AO21" s="143"/>
      <c r="AP21" s="135"/>
      <c r="AQ21" s="106"/>
      <c r="AR21" s="106"/>
      <c r="AS21" s="178"/>
      <c r="AT21" s="179"/>
      <c r="AU21" s="173">
        <f t="shared" si="37"/>
        <v>0</v>
      </c>
      <c r="AV21" s="173">
        <f t="shared" si="38"/>
        <v>0</v>
      </c>
      <c r="AW21" s="174" t="e">
        <f t="shared" si="8"/>
        <v>#DIV/0!</v>
      </c>
      <c r="AX21" s="104">
        <f t="shared" si="19"/>
        <v>0</v>
      </c>
      <c r="AY21" s="104">
        <f t="shared" si="25"/>
        <v>0</v>
      </c>
      <c r="AZ21" s="104">
        <f t="shared" si="20"/>
        <v>0</v>
      </c>
      <c r="BA21" s="104">
        <f t="shared" si="21"/>
        <v>0</v>
      </c>
    </row>
    <row r="22" spans="1:53" ht="126.75" customHeight="1">
      <c r="A22" s="237"/>
      <c r="B22" s="246"/>
      <c r="C22" s="263"/>
      <c r="D22" s="266"/>
      <c r="E22" s="105" t="s">
        <v>44</v>
      </c>
      <c r="F22" s="135">
        <f t="shared" si="26"/>
        <v>250</v>
      </c>
      <c r="G22" s="135">
        <f t="shared" si="22"/>
        <v>176.00175999999999</v>
      </c>
      <c r="H22" s="139">
        <f t="shared" si="33"/>
        <v>0.70400703999999992</v>
      </c>
      <c r="I22" s="135"/>
      <c r="J22" s="135"/>
      <c r="K22" s="139"/>
      <c r="L22" s="135"/>
      <c r="M22" s="135"/>
      <c r="N22" s="139"/>
      <c r="O22" s="135">
        <v>54</v>
      </c>
      <c r="P22" s="135">
        <v>29.161000000000001</v>
      </c>
      <c r="Q22" s="139">
        <f t="shared" si="28"/>
        <v>0.54001851851851856</v>
      </c>
      <c r="R22" s="135">
        <v>100</v>
      </c>
      <c r="S22" s="135">
        <v>124.839</v>
      </c>
      <c r="T22" s="139">
        <f t="shared" si="34"/>
        <v>1.2483899999999999</v>
      </c>
      <c r="U22" s="166">
        <v>22.001760000000001</v>
      </c>
      <c r="V22" s="166">
        <v>22.001760000000001</v>
      </c>
      <c r="W22" s="139">
        <f>V22/U22</f>
        <v>1</v>
      </c>
      <c r="X22" s="143">
        <v>9.3000000000000007</v>
      </c>
      <c r="Y22" s="143"/>
      <c r="Z22" s="139">
        <f t="shared" si="29"/>
        <v>0</v>
      </c>
      <c r="AA22" s="143"/>
      <c r="AB22" s="143"/>
      <c r="AC22" s="143"/>
      <c r="AD22" s="143"/>
      <c r="AE22" s="143"/>
      <c r="AF22" s="143"/>
      <c r="AG22" s="143"/>
      <c r="AH22" s="143"/>
      <c r="AI22" s="143"/>
      <c r="AJ22" s="135">
        <v>0</v>
      </c>
      <c r="AK22" s="135"/>
      <c r="AL22" s="135"/>
      <c r="AM22" s="143">
        <v>64.698239999999998</v>
      </c>
      <c r="AN22" s="143"/>
      <c r="AO22" s="143"/>
      <c r="AP22" s="135"/>
      <c r="AQ22" s="106"/>
      <c r="AR22" s="106"/>
      <c r="AS22" s="183" t="s">
        <v>433</v>
      </c>
      <c r="AT22" s="183" t="s">
        <v>426</v>
      </c>
      <c r="AU22" s="173">
        <f t="shared" si="37"/>
        <v>185.30176</v>
      </c>
      <c r="AV22" s="173">
        <f t="shared" si="38"/>
        <v>176.00175999999999</v>
      </c>
      <c r="AW22" s="174">
        <f t="shared" si="8"/>
        <v>0.94981159380245495</v>
      </c>
      <c r="AX22" s="104">
        <f t="shared" si="19"/>
        <v>54</v>
      </c>
      <c r="AY22" s="104">
        <f t="shared" si="25"/>
        <v>131.30176</v>
      </c>
      <c r="AZ22" s="104">
        <f t="shared" si="20"/>
        <v>0</v>
      </c>
      <c r="BA22" s="104">
        <f t="shared" si="21"/>
        <v>64.698239999999998</v>
      </c>
    </row>
    <row r="23" spans="1:53" ht="48" customHeight="1">
      <c r="A23" s="237" t="s">
        <v>368</v>
      </c>
      <c r="B23" s="246" t="s">
        <v>331</v>
      </c>
      <c r="C23" s="261" t="s">
        <v>279</v>
      </c>
      <c r="D23" s="264" t="s">
        <v>406</v>
      </c>
      <c r="E23" s="105" t="s">
        <v>42</v>
      </c>
      <c r="F23" s="135">
        <f t="shared" si="26"/>
        <v>175</v>
      </c>
      <c r="G23" s="135">
        <f t="shared" si="22"/>
        <v>0</v>
      </c>
      <c r="H23" s="139"/>
      <c r="I23" s="135">
        <f>SUM(I24:I25)</f>
        <v>0</v>
      </c>
      <c r="J23" s="135">
        <f>SUM(J24:J25)</f>
        <v>0</v>
      </c>
      <c r="K23" s="139"/>
      <c r="L23" s="135">
        <f>SUM(L24:L25)</f>
        <v>0</v>
      </c>
      <c r="M23" s="135">
        <f>SUM(M24:M25)</f>
        <v>0</v>
      </c>
      <c r="N23" s="139"/>
      <c r="O23" s="135">
        <f>SUM(O24:O25)</f>
        <v>0</v>
      </c>
      <c r="P23" s="135">
        <f>SUM(P24:P25)</f>
        <v>0</v>
      </c>
      <c r="Q23" s="139" t="e">
        <f t="shared" si="28"/>
        <v>#DIV/0!</v>
      </c>
      <c r="R23" s="135">
        <f>SUM(R24:R25)</f>
        <v>0</v>
      </c>
      <c r="S23" s="135">
        <f>SUM(S24:S25)</f>
        <v>0</v>
      </c>
      <c r="T23" s="139" t="e">
        <f t="shared" si="34"/>
        <v>#DIV/0!</v>
      </c>
      <c r="U23" s="135">
        <f t="shared" ref="U23:AR23" si="39">SUM(U24:U25)</f>
        <v>0</v>
      </c>
      <c r="V23" s="135">
        <f t="shared" si="39"/>
        <v>0</v>
      </c>
      <c r="W23" s="139"/>
      <c r="X23" s="135">
        <f t="shared" si="39"/>
        <v>0</v>
      </c>
      <c r="Y23" s="135">
        <f t="shared" si="39"/>
        <v>0</v>
      </c>
      <c r="Z23" s="139"/>
      <c r="AA23" s="135">
        <f t="shared" si="39"/>
        <v>0</v>
      </c>
      <c r="AB23" s="135">
        <f t="shared" si="39"/>
        <v>0</v>
      </c>
      <c r="AC23" s="135">
        <f t="shared" si="39"/>
        <v>0</v>
      </c>
      <c r="AD23" s="135">
        <f t="shared" si="39"/>
        <v>175</v>
      </c>
      <c r="AE23" s="135">
        <f t="shared" si="39"/>
        <v>0</v>
      </c>
      <c r="AF23" s="135">
        <f t="shared" si="39"/>
        <v>0</v>
      </c>
      <c r="AG23" s="135">
        <f t="shared" si="39"/>
        <v>0</v>
      </c>
      <c r="AH23" s="135">
        <f t="shared" si="39"/>
        <v>0</v>
      </c>
      <c r="AI23" s="135">
        <f t="shared" si="39"/>
        <v>0</v>
      </c>
      <c r="AJ23" s="135">
        <f t="shared" si="39"/>
        <v>0</v>
      </c>
      <c r="AK23" s="135">
        <f t="shared" si="39"/>
        <v>0</v>
      </c>
      <c r="AL23" s="135">
        <f t="shared" si="39"/>
        <v>0</v>
      </c>
      <c r="AM23" s="135">
        <f t="shared" si="39"/>
        <v>0</v>
      </c>
      <c r="AN23" s="135">
        <f t="shared" si="39"/>
        <v>0</v>
      </c>
      <c r="AO23" s="135">
        <f t="shared" si="39"/>
        <v>0</v>
      </c>
      <c r="AP23" s="135">
        <f t="shared" si="39"/>
        <v>0</v>
      </c>
      <c r="AQ23" s="106">
        <f t="shared" si="39"/>
        <v>0</v>
      </c>
      <c r="AR23" s="106">
        <f t="shared" si="39"/>
        <v>0</v>
      </c>
      <c r="AS23" s="180"/>
      <c r="AT23" s="183"/>
      <c r="AU23" s="173">
        <f t="shared" si="37"/>
        <v>0</v>
      </c>
      <c r="AV23" s="173">
        <f t="shared" si="38"/>
        <v>0</v>
      </c>
      <c r="AW23" s="174" t="e">
        <f t="shared" si="8"/>
        <v>#DIV/0!</v>
      </c>
      <c r="AX23" s="104">
        <f t="shared" si="19"/>
        <v>0</v>
      </c>
      <c r="AY23" s="104">
        <f t="shared" si="25"/>
        <v>0</v>
      </c>
      <c r="AZ23" s="104">
        <f t="shared" si="20"/>
        <v>175</v>
      </c>
      <c r="BA23" s="104">
        <f t="shared" si="21"/>
        <v>0</v>
      </c>
    </row>
    <row r="24" spans="1:53" ht="48" customHeight="1">
      <c r="A24" s="237"/>
      <c r="B24" s="246"/>
      <c r="C24" s="262"/>
      <c r="D24" s="265"/>
      <c r="E24" s="105" t="s">
        <v>3</v>
      </c>
      <c r="F24" s="135">
        <f t="shared" si="26"/>
        <v>175</v>
      </c>
      <c r="G24" s="135">
        <f t="shared" si="22"/>
        <v>0</v>
      </c>
      <c r="H24" s="139"/>
      <c r="I24" s="135"/>
      <c r="J24" s="135"/>
      <c r="K24" s="139"/>
      <c r="L24" s="135"/>
      <c r="M24" s="135"/>
      <c r="N24" s="139"/>
      <c r="O24" s="135"/>
      <c r="P24" s="135"/>
      <c r="Q24" s="139" t="e">
        <f t="shared" si="28"/>
        <v>#DIV/0!</v>
      </c>
      <c r="R24" s="135"/>
      <c r="S24" s="135"/>
      <c r="T24" s="139" t="e">
        <f t="shared" si="34"/>
        <v>#DIV/0!</v>
      </c>
      <c r="U24" s="143"/>
      <c r="V24" s="143"/>
      <c r="W24" s="143"/>
      <c r="X24" s="143"/>
      <c r="Y24" s="143"/>
      <c r="Z24" s="139"/>
      <c r="AA24" s="143"/>
      <c r="AB24" s="143"/>
      <c r="AC24" s="143"/>
      <c r="AD24" s="143">
        <v>175</v>
      </c>
      <c r="AE24" s="143"/>
      <c r="AF24" s="143"/>
      <c r="AG24" s="143"/>
      <c r="AH24" s="143"/>
      <c r="AI24" s="143"/>
      <c r="AJ24" s="135"/>
      <c r="AK24" s="135"/>
      <c r="AL24" s="135"/>
      <c r="AM24" s="143"/>
      <c r="AN24" s="143"/>
      <c r="AO24" s="143"/>
      <c r="AP24" s="135"/>
      <c r="AQ24" s="106"/>
      <c r="AR24" s="106"/>
      <c r="AS24" s="180"/>
      <c r="AT24" s="183"/>
      <c r="AU24" s="173">
        <f t="shared" si="37"/>
        <v>0</v>
      </c>
      <c r="AV24" s="173">
        <f t="shared" si="38"/>
        <v>0</v>
      </c>
      <c r="AW24" s="174" t="e">
        <f t="shared" si="8"/>
        <v>#DIV/0!</v>
      </c>
      <c r="AX24" s="104">
        <f t="shared" si="19"/>
        <v>0</v>
      </c>
      <c r="AY24" s="104">
        <f t="shared" si="25"/>
        <v>0</v>
      </c>
      <c r="AZ24" s="104">
        <f t="shared" si="20"/>
        <v>175</v>
      </c>
      <c r="BA24" s="104">
        <f t="shared" si="21"/>
        <v>0</v>
      </c>
    </row>
    <row r="25" spans="1:53" ht="51" customHeight="1">
      <c r="A25" s="237"/>
      <c r="B25" s="246"/>
      <c r="C25" s="263"/>
      <c r="D25" s="266"/>
      <c r="E25" s="105" t="s">
        <v>44</v>
      </c>
      <c r="F25" s="135">
        <f t="shared" si="26"/>
        <v>0</v>
      </c>
      <c r="G25" s="135">
        <f t="shared" si="22"/>
        <v>0</v>
      </c>
      <c r="H25" s="139"/>
      <c r="I25" s="135"/>
      <c r="J25" s="135"/>
      <c r="K25" s="139"/>
      <c r="L25" s="135"/>
      <c r="M25" s="135"/>
      <c r="N25" s="139"/>
      <c r="O25" s="135"/>
      <c r="P25" s="135"/>
      <c r="Q25" s="139" t="e">
        <f t="shared" si="28"/>
        <v>#DIV/0!</v>
      </c>
      <c r="R25" s="135"/>
      <c r="S25" s="135"/>
      <c r="T25" s="139" t="e">
        <f t="shared" si="34"/>
        <v>#DIV/0!</v>
      </c>
      <c r="U25" s="143"/>
      <c r="V25" s="143"/>
      <c r="W25" s="143"/>
      <c r="X25" s="143"/>
      <c r="Y25" s="143"/>
      <c r="Z25" s="139"/>
      <c r="AA25" s="143"/>
      <c r="AB25" s="143"/>
      <c r="AC25" s="143"/>
      <c r="AD25" s="143"/>
      <c r="AE25" s="143"/>
      <c r="AF25" s="143"/>
      <c r="AG25" s="143"/>
      <c r="AH25" s="143"/>
      <c r="AI25" s="143"/>
      <c r="AJ25" s="135"/>
      <c r="AK25" s="135"/>
      <c r="AL25" s="135"/>
      <c r="AM25" s="143"/>
      <c r="AN25" s="143"/>
      <c r="AO25" s="143"/>
      <c r="AP25" s="135"/>
      <c r="AQ25" s="106"/>
      <c r="AR25" s="106"/>
      <c r="AS25" s="180"/>
      <c r="AT25" s="183"/>
      <c r="AU25" s="173">
        <f t="shared" si="37"/>
        <v>0</v>
      </c>
      <c r="AV25" s="173">
        <f t="shared" si="38"/>
        <v>0</v>
      </c>
      <c r="AW25" s="174" t="e">
        <f t="shared" si="8"/>
        <v>#DIV/0!</v>
      </c>
      <c r="AX25" s="104">
        <f t="shared" si="19"/>
        <v>0</v>
      </c>
      <c r="AY25" s="104">
        <f t="shared" si="25"/>
        <v>0</v>
      </c>
      <c r="AZ25" s="104">
        <f t="shared" si="20"/>
        <v>0</v>
      </c>
      <c r="BA25" s="104">
        <f t="shared" si="21"/>
        <v>0</v>
      </c>
    </row>
    <row r="26" spans="1:53" ht="25.5" customHeight="1">
      <c r="A26" s="237" t="s">
        <v>369</v>
      </c>
      <c r="B26" s="246" t="s">
        <v>332</v>
      </c>
      <c r="C26" s="261" t="s">
        <v>278</v>
      </c>
      <c r="D26" s="257" t="s">
        <v>405</v>
      </c>
      <c r="E26" s="105" t="s">
        <v>42</v>
      </c>
      <c r="F26" s="135">
        <f t="shared" si="26"/>
        <v>8.5</v>
      </c>
      <c r="G26" s="135">
        <f t="shared" si="22"/>
        <v>8.5</v>
      </c>
      <c r="H26" s="139">
        <f t="shared" ref="H26" si="40">G26/F26</f>
        <v>1</v>
      </c>
      <c r="I26" s="135">
        <f>SUM(I27:I28)</f>
        <v>0</v>
      </c>
      <c r="J26" s="135">
        <f>SUM(J27:J28)</f>
        <v>0</v>
      </c>
      <c r="K26" s="139"/>
      <c r="L26" s="135">
        <f>SUM(L27:L28)</f>
        <v>0</v>
      </c>
      <c r="M26" s="135">
        <f>SUM(M27:M28)</f>
        <v>0</v>
      </c>
      <c r="N26" s="139"/>
      <c r="O26" s="135">
        <f>SUM(O27:O28)</f>
        <v>8.5</v>
      </c>
      <c r="P26" s="135">
        <f>SUM(P27:P28)</f>
        <v>8.5</v>
      </c>
      <c r="Q26" s="139">
        <f t="shared" si="28"/>
        <v>1</v>
      </c>
      <c r="R26" s="135">
        <f>SUM(R27:R28)</f>
        <v>0</v>
      </c>
      <c r="S26" s="135">
        <f>SUM(S27:S28)</f>
        <v>0</v>
      </c>
      <c r="T26" s="139"/>
      <c r="U26" s="135">
        <f t="shared" ref="U26:AR26" si="41">SUM(U27:U28)</f>
        <v>0</v>
      </c>
      <c r="V26" s="135">
        <f t="shared" si="41"/>
        <v>0</v>
      </c>
      <c r="W26" s="139"/>
      <c r="X26" s="135">
        <f t="shared" si="41"/>
        <v>0</v>
      </c>
      <c r="Y26" s="135">
        <f t="shared" si="41"/>
        <v>0</v>
      </c>
      <c r="Z26" s="139"/>
      <c r="AA26" s="135">
        <f t="shared" si="41"/>
        <v>0</v>
      </c>
      <c r="AB26" s="135">
        <f t="shared" si="41"/>
        <v>0</v>
      </c>
      <c r="AC26" s="135">
        <f t="shared" si="41"/>
        <v>0</v>
      </c>
      <c r="AD26" s="135">
        <f t="shared" si="41"/>
        <v>0</v>
      </c>
      <c r="AE26" s="135">
        <f t="shared" si="41"/>
        <v>0</v>
      </c>
      <c r="AF26" s="135">
        <f t="shared" si="41"/>
        <v>0</v>
      </c>
      <c r="AG26" s="135">
        <f t="shared" si="41"/>
        <v>0</v>
      </c>
      <c r="AH26" s="135">
        <f t="shared" si="41"/>
        <v>0</v>
      </c>
      <c r="AI26" s="135">
        <f t="shared" si="41"/>
        <v>0</v>
      </c>
      <c r="AJ26" s="135">
        <f t="shared" si="41"/>
        <v>0</v>
      </c>
      <c r="AK26" s="135">
        <f t="shared" si="41"/>
        <v>0</v>
      </c>
      <c r="AL26" s="135">
        <f t="shared" si="41"/>
        <v>0</v>
      </c>
      <c r="AM26" s="135">
        <f t="shared" si="41"/>
        <v>0</v>
      </c>
      <c r="AN26" s="135">
        <f t="shared" si="41"/>
        <v>0</v>
      </c>
      <c r="AO26" s="135">
        <f t="shared" si="41"/>
        <v>0</v>
      </c>
      <c r="AP26" s="135">
        <f t="shared" si="41"/>
        <v>0</v>
      </c>
      <c r="AQ26" s="106">
        <f t="shared" si="41"/>
        <v>0</v>
      </c>
      <c r="AR26" s="106">
        <f t="shared" si="41"/>
        <v>0</v>
      </c>
      <c r="AS26" s="180"/>
      <c r="AT26" s="183"/>
      <c r="AU26" s="173">
        <f t="shared" si="37"/>
        <v>8.5</v>
      </c>
      <c r="AV26" s="173">
        <f t="shared" si="38"/>
        <v>8.5</v>
      </c>
      <c r="AW26" s="174">
        <f t="shared" si="8"/>
        <v>1</v>
      </c>
      <c r="AX26" s="104">
        <f t="shared" si="19"/>
        <v>8.5</v>
      </c>
      <c r="AY26" s="104">
        <f t="shared" si="25"/>
        <v>0</v>
      </c>
      <c r="AZ26" s="104">
        <f t="shared" si="20"/>
        <v>0</v>
      </c>
      <c r="BA26" s="104">
        <f t="shared" si="21"/>
        <v>0</v>
      </c>
    </row>
    <row r="27" spans="1:53" ht="25.5" customHeight="1">
      <c r="A27" s="237"/>
      <c r="B27" s="246"/>
      <c r="C27" s="262"/>
      <c r="D27" s="258"/>
      <c r="E27" s="105" t="s">
        <v>3</v>
      </c>
      <c r="F27" s="135">
        <f t="shared" si="26"/>
        <v>0</v>
      </c>
      <c r="G27" s="135">
        <f t="shared" si="22"/>
        <v>0</v>
      </c>
      <c r="H27" s="139"/>
      <c r="I27" s="135"/>
      <c r="J27" s="135"/>
      <c r="K27" s="139"/>
      <c r="L27" s="135"/>
      <c r="M27" s="135"/>
      <c r="N27" s="139"/>
      <c r="O27" s="135"/>
      <c r="P27" s="135"/>
      <c r="Q27" s="139"/>
      <c r="R27" s="135"/>
      <c r="S27" s="135"/>
      <c r="T27" s="139"/>
      <c r="U27" s="143"/>
      <c r="V27" s="143"/>
      <c r="W27" s="139"/>
      <c r="X27" s="143"/>
      <c r="Y27" s="143"/>
      <c r="Z27" s="139"/>
      <c r="AA27" s="143"/>
      <c r="AB27" s="143"/>
      <c r="AC27" s="143"/>
      <c r="AD27" s="143"/>
      <c r="AE27" s="143"/>
      <c r="AF27" s="143"/>
      <c r="AG27" s="143"/>
      <c r="AH27" s="143"/>
      <c r="AI27" s="143"/>
      <c r="AJ27" s="135"/>
      <c r="AK27" s="135"/>
      <c r="AL27" s="135"/>
      <c r="AM27" s="143"/>
      <c r="AN27" s="143"/>
      <c r="AO27" s="143"/>
      <c r="AP27" s="135"/>
      <c r="AQ27" s="106"/>
      <c r="AR27" s="106"/>
      <c r="AS27" s="180"/>
      <c r="AT27" s="183"/>
      <c r="AU27" s="173">
        <f t="shared" si="37"/>
        <v>0</v>
      </c>
      <c r="AV27" s="173">
        <f t="shared" si="38"/>
        <v>0</v>
      </c>
      <c r="AW27" s="174" t="e">
        <f t="shared" si="8"/>
        <v>#DIV/0!</v>
      </c>
      <c r="AX27" s="104">
        <f t="shared" si="19"/>
        <v>0</v>
      </c>
      <c r="AY27" s="104">
        <f t="shared" si="25"/>
        <v>0</v>
      </c>
      <c r="AZ27" s="104">
        <f t="shared" si="20"/>
        <v>0</v>
      </c>
      <c r="BA27" s="104">
        <f t="shared" si="21"/>
        <v>0</v>
      </c>
    </row>
    <row r="28" spans="1:53" ht="31.5" customHeight="1">
      <c r="A28" s="237"/>
      <c r="B28" s="246"/>
      <c r="C28" s="263"/>
      <c r="D28" s="259"/>
      <c r="E28" s="105" t="s">
        <v>44</v>
      </c>
      <c r="F28" s="135">
        <f t="shared" si="26"/>
        <v>8.5</v>
      </c>
      <c r="G28" s="135">
        <f t="shared" si="22"/>
        <v>8.5</v>
      </c>
      <c r="H28" s="139">
        <f t="shared" si="33"/>
        <v>1</v>
      </c>
      <c r="I28" s="135"/>
      <c r="J28" s="135"/>
      <c r="K28" s="139"/>
      <c r="L28" s="135"/>
      <c r="M28" s="135"/>
      <c r="N28" s="139"/>
      <c r="O28" s="135">
        <v>8.5</v>
      </c>
      <c r="P28" s="135">
        <v>8.5</v>
      </c>
      <c r="Q28" s="139">
        <f t="shared" si="28"/>
        <v>1</v>
      </c>
      <c r="R28" s="135"/>
      <c r="S28" s="135"/>
      <c r="T28" s="139"/>
      <c r="U28" s="143"/>
      <c r="V28" s="143"/>
      <c r="W28" s="143"/>
      <c r="X28" s="143"/>
      <c r="Y28" s="143"/>
      <c r="Z28" s="139"/>
      <c r="AA28" s="143"/>
      <c r="AB28" s="143"/>
      <c r="AC28" s="143"/>
      <c r="AD28" s="143"/>
      <c r="AE28" s="143"/>
      <c r="AF28" s="143"/>
      <c r="AG28" s="143"/>
      <c r="AH28" s="143"/>
      <c r="AI28" s="143"/>
      <c r="AJ28" s="135"/>
      <c r="AK28" s="135"/>
      <c r="AL28" s="135"/>
      <c r="AM28" s="143"/>
      <c r="AN28" s="143"/>
      <c r="AO28" s="143"/>
      <c r="AP28" s="135"/>
      <c r="AQ28" s="106"/>
      <c r="AR28" s="106"/>
      <c r="AS28" s="183" t="s">
        <v>434</v>
      </c>
      <c r="AT28" s="183"/>
      <c r="AU28" s="173">
        <f t="shared" si="37"/>
        <v>8.5</v>
      </c>
      <c r="AV28" s="173">
        <f t="shared" si="38"/>
        <v>8.5</v>
      </c>
      <c r="AW28" s="174">
        <f t="shared" si="8"/>
        <v>1</v>
      </c>
      <c r="AX28" s="104">
        <f t="shared" si="19"/>
        <v>8.5</v>
      </c>
      <c r="AY28" s="104">
        <f t="shared" si="25"/>
        <v>0</v>
      </c>
      <c r="AZ28" s="104">
        <f t="shared" si="20"/>
        <v>0</v>
      </c>
      <c r="BA28" s="104">
        <f t="shared" si="21"/>
        <v>0</v>
      </c>
    </row>
    <row r="29" spans="1:53" ht="26.25" customHeight="1">
      <c r="A29" s="237" t="s">
        <v>370</v>
      </c>
      <c r="B29" s="246" t="s">
        <v>333</v>
      </c>
      <c r="C29" s="261" t="s">
        <v>279</v>
      </c>
      <c r="D29" s="264" t="s">
        <v>297</v>
      </c>
      <c r="E29" s="105" t="s">
        <v>42</v>
      </c>
      <c r="F29" s="135">
        <f t="shared" si="26"/>
        <v>120.39999999999998</v>
      </c>
      <c r="G29" s="135">
        <f t="shared" si="22"/>
        <v>67.182400000000001</v>
      </c>
      <c r="H29" s="139">
        <f t="shared" ref="H29" si="42">G29/F29</f>
        <v>0.55799335548172768</v>
      </c>
      <c r="I29" s="135">
        <f>SUM(I30:I31)</f>
        <v>0.1</v>
      </c>
      <c r="J29" s="135">
        <f>SUM(J30:J31)</f>
        <v>0.1</v>
      </c>
      <c r="K29" s="139">
        <f t="shared" si="30"/>
        <v>1</v>
      </c>
      <c r="L29" s="135">
        <f>SUM(L30:L31)</f>
        <v>4.0999999999999996</v>
      </c>
      <c r="M29" s="135">
        <f>SUM(M30:M31)</f>
        <v>4.0999999999999996</v>
      </c>
      <c r="N29" s="139">
        <f t="shared" si="31"/>
        <v>1</v>
      </c>
      <c r="O29" s="135">
        <f>SUM(O30:O31)</f>
        <v>4.0999999999999996</v>
      </c>
      <c r="P29" s="135">
        <f>SUM(P30:P31)</f>
        <v>3.8371200000000001</v>
      </c>
      <c r="Q29" s="139">
        <f t="shared" si="28"/>
        <v>0.93588292682926844</v>
      </c>
      <c r="R29" s="135">
        <f>SUM(R30:R31)</f>
        <v>68.5</v>
      </c>
      <c r="S29" s="135">
        <f>SUM(S30:S31)</f>
        <v>51.015799999999999</v>
      </c>
      <c r="T29" s="139">
        <f t="shared" si="34"/>
        <v>0.74475620437956203</v>
      </c>
      <c r="U29" s="135">
        <f t="shared" ref="U29:AR29" si="43">SUM(U30:U31)</f>
        <v>4.2</v>
      </c>
      <c r="V29" s="135">
        <f t="shared" si="43"/>
        <v>4.0165499999999996</v>
      </c>
      <c r="W29" s="139">
        <f>V29/U29</f>
        <v>0.95632142857142843</v>
      </c>
      <c r="X29" s="135">
        <f t="shared" si="43"/>
        <v>4.0999999999999996</v>
      </c>
      <c r="Y29" s="135">
        <f t="shared" si="43"/>
        <v>4.1129300000000004</v>
      </c>
      <c r="Z29" s="139">
        <f t="shared" si="29"/>
        <v>1.0031536585365854</v>
      </c>
      <c r="AA29" s="135">
        <f t="shared" si="43"/>
        <v>4.3</v>
      </c>
      <c r="AB29" s="135">
        <f t="shared" si="43"/>
        <v>0</v>
      </c>
      <c r="AC29" s="135">
        <f t="shared" si="43"/>
        <v>0</v>
      </c>
      <c r="AD29" s="135">
        <f t="shared" si="43"/>
        <v>4.3</v>
      </c>
      <c r="AE29" s="135">
        <f t="shared" si="43"/>
        <v>0</v>
      </c>
      <c r="AF29" s="135">
        <f t="shared" si="43"/>
        <v>0</v>
      </c>
      <c r="AG29" s="135">
        <f t="shared" si="43"/>
        <v>4.2</v>
      </c>
      <c r="AH29" s="135">
        <f t="shared" si="43"/>
        <v>0</v>
      </c>
      <c r="AI29" s="135">
        <f t="shared" si="43"/>
        <v>0</v>
      </c>
      <c r="AJ29" s="135">
        <f t="shared" si="43"/>
        <v>10.3</v>
      </c>
      <c r="AK29" s="135">
        <f t="shared" si="43"/>
        <v>0</v>
      </c>
      <c r="AL29" s="135">
        <f t="shared" si="43"/>
        <v>0</v>
      </c>
      <c r="AM29" s="135">
        <f t="shared" si="43"/>
        <v>4.0999999999999996</v>
      </c>
      <c r="AN29" s="135">
        <f t="shared" si="43"/>
        <v>0</v>
      </c>
      <c r="AO29" s="135">
        <f t="shared" si="43"/>
        <v>0</v>
      </c>
      <c r="AP29" s="135">
        <f t="shared" si="43"/>
        <v>8.1</v>
      </c>
      <c r="AQ29" s="106">
        <f t="shared" si="43"/>
        <v>0</v>
      </c>
      <c r="AR29" s="106">
        <f t="shared" si="43"/>
        <v>0</v>
      </c>
      <c r="AS29" s="178"/>
      <c r="AT29" s="179"/>
      <c r="AU29" s="173">
        <f t="shared" si="37"/>
        <v>85.1</v>
      </c>
      <c r="AV29" s="173">
        <f t="shared" si="38"/>
        <v>67.182400000000001</v>
      </c>
      <c r="AW29" s="174">
        <f t="shared" si="8"/>
        <v>0.78945240893066981</v>
      </c>
      <c r="AX29" s="104">
        <f t="shared" si="19"/>
        <v>8.2999999999999989</v>
      </c>
      <c r="AY29" s="104">
        <f t="shared" si="25"/>
        <v>76.8</v>
      </c>
      <c r="AZ29" s="104">
        <f t="shared" si="20"/>
        <v>12.8</v>
      </c>
      <c r="BA29" s="104">
        <f t="shared" si="21"/>
        <v>22.5</v>
      </c>
    </row>
    <row r="30" spans="1:53" ht="26.25" customHeight="1">
      <c r="A30" s="237"/>
      <c r="B30" s="246"/>
      <c r="C30" s="262"/>
      <c r="D30" s="265"/>
      <c r="E30" s="105" t="s">
        <v>3</v>
      </c>
      <c r="F30" s="135">
        <f t="shared" si="26"/>
        <v>0</v>
      </c>
      <c r="G30" s="135">
        <f t="shared" si="22"/>
        <v>0</v>
      </c>
      <c r="H30" s="139"/>
      <c r="I30" s="135"/>
      <c r="J30" s="135"/>
      <c r="K30" s="139"/>
      <c r="L30" s="135"/>
      <c r="M30" s="135"/>
      <c r="N30" s="139"/>
      <c r="O30" s="135"/>
      <c r="P30" s="135"/>
      <c r="Q30" s="139"/>
      <c r="R30" s="135"/>
      <c r="S30" s="135"/>
      <c r="T30" s="139"/>
      <c r="U30" s="143"/>
      <c r="V30" s="143"/>
      <c r="W30" s="139"/>
      <c r="X30" s="143"/>
      <c r="Y30" s="143"/>
      <c r="Z30" s="139"/>
      <c r="AA30" s="143"/>
      <c r="AB30" s="143"/>
      <c r="AC30" s="143"/>
      <c r="AD30" s="143"/>
      <c r="AE30" s="143"/>
      <c r="AF30" s="143"/>
      <c r="AG30" s="143"/>
      <c r="AH30" s="143"/>
      <c r="AI30" s="143"/>
      <c r="AJ30" s="135"/>
      <c r="AK30" s="135"/>
      <c r="AL30" s="135"/>
      <c r="AM30" s="143"/>
      <c r="AN30" s="143"/>
      <c r="AO30" s="143"/>
      <c r="AP30" s="135"/>
      <c r="AQ30" s="106"/>
      <c r="AR30" s="106"/>
      <c r="AS30" s="178"/>
      <c r="AT30" s="179"/>
      <c r="AU30" s="173">
        <f t="shared" si="37"/>
        <v>0</v>
      </c>
      <c r="AV30" s="173">
        <f t="shared" si="38"/>
        <v>0</v>
      </c>
      <c r="AW30" s="174" t="e">
        <f t="shared" si="8"/>
        <v>#DIV/0!</v>
      </c>
      <c r="AX30" s="104">
        <f t="shared" si="19"/>
        <v>0</v>
      </c>
      <c r="AY30" s="104">
        <f t="shared" si="25"/>
        <v>0</v>
      </c>
      <c r="AZ30" s="104">
        <f t="shared" si="20"/>
        <v>0</v>
      </c>
      <c r="BA30" s="104">
        <f t="shared" si="21"/>
        <v>0</v>
      </c>
    </row>
    <row r="31" spans="1:53" ht="107.25" customHeight="1">
      <c r="A31" s="237"/>
      <c r="B31" s="246"/>
      <c r="C31" s="263"/>
      <c r="D31" s="266"/>
      <c r="E31" s="105" t="s">
        <v>44</v>
      </c>
      <c r="F31" s="135">
        <f t="shared" si="26"/>
        <v>120.39999999999998</v>
      </c>
      <c r="G31" s="135">
        <f t="shared" si="22"/>
        <v>67.182400000000001</v>
      </c>
      <c r="H31" s="139">
        <f t="shared" si="33"/>
        <v>0.55799335548172768</v>
      </c>
      <c r="I31" s="135">
        <v>0.1</v>
      </c>
      <c r="J31" s="135">
        <v>0.1</v>
      </c>
      <c r="K31" s="139">
        <f t="shared" si="30"/>
        <v>1</v>
      </c>
      <c r="L31" s="135">
        <v>4.0999999999999996</v>
      </c>
      <c r="M31" s="135">
        <v>4.0999999999999996</v>
      </c>
      <c r="N31" s="139">
        <f t="shared" si="31"/>
        <v>1</v>
      </c>
      <c r="O31" s="135">
        <v>4.0999999999999996</v>
      </c>
      <c r="P31" s="135">
        <v>3.8371200000000001</v>
      </c>
      <c r="Q31" s="139">
        <f t="shared" si="28"/>
        <v>0.93588292682926844</v>
      </c>
      <c r="R31" s="135">
        <f>4.1+64.4</f>
        <v>68.5</v>
      </c>
      <c r="S31" s="135">
        <v>51.015799999999999</v>
      </c>
      <c r="T31" s="139">
        <f t="shared" si="34"/>
        <v>0.74475620437956203</v>
      </c>
      <c r="U31" s="143">
        <v>4.2</v>
      </c>
      <c r="V31" s="143">
        <v>4.0165499999999996</v>
      </c>
      <c r="W31" s="139">
        <f>V31/U31</f>
        <v>0.95632142857142843</v>
      </c>
      <c r="X31" s="143">
        <v>4.0999999999999996</v>
      </c>
      <c r="Y31" s="143">
        <v>4.1129300000000004</v>
      </c>
      <c r="Z31" s="139">
        <f t="shared" si="29"/>
        <v>1.0031536585365854</v>
      </c>
      <c r="AA31" s="143">
        <v>4.3</v>
      </c>
      <c r="AB31" s="143"/>
      <c r="AC31" s="143"/>
      <c r="AD31" s="143">
        <v>4.3</v>
      </c>
      <c r="AE31" s="143"/>
      <c r="AF31" s="143"/>
      <c r="AG31" s="143">
        <v>4.2</v>
      </c>
      <c r="AH31" s="143"/>
      <c r="AI31" s="143"/>
      <c r="AJ31" s="135">
        <v>10.3</v>
      </c>
      <c r="AK31" s="135"/>
      <c r="AL31" s="135"/>
      <c r="AM31" s="143">
        <v>4.0999999999999996</v>
      </c>
      <c r="AN31" s="143"/>
      <c r="AO31" s="143"/>
      <c r="AP31" s="135">
        <v>8.1</v>
      </c>
      <c r="AQ31" s="106"/>
      <c r="AR31" s="106"/>
      <c r="AS31" s="183" t="s">
        <v>455</v>
      </c>
      <c r="AT31" s="183" t="s">
        <v>414</v>
      </c>
      <c r="AU31" s="173">
        <f t="shared" si="37"/>
        <v>85.1</v>
      </c>
      <c r="AV31" s="173">
        <f t="shared" si="38"/>
        <v>67.182400000000001</v>
      </c>
      <c r="AW31" s="174">
        <f t="shared" si="8"/>
        <v>0.78945240893066981</v>
      </c>
      <c r="AX31" s="104">
        <f t="shared" si="19"/>
        <v>8.2999999999999989</v>
      </c>
      <c r="AY31" s="104">
        <f t="shared" si="25"/>
        <v>76.8</v>
      </c>
      <c r="AZ31" s="104">
        <f t="shared" si="20"/>
        <v>12.8</v>
      </c>
      <c r="BA31" s="104">
        <f t="shared" si="21"/>
        <v>22.5</v>
      </c>
    </row>
    <row r="32" spans="1:53" ht="20.25" customHeight="1">
      <c r="A32" s="237" t="s">
        <v>371</v>
      </c>
      <c r="B32" s="246" t="s">
        <v>334</v>
      </c>
      <c r="C32" s="261" t="s">
        <v>278</v>
      </c>
      <c r="D32" s="257" t="s">
        <v>295</v>
      </c>
      <c r="E32" s="105" t="s">
        <v>42</v>
      </c>
      <c r="F32" s="135">
        <f t="shared" si="26"/>
        <v>0</v>
      </c>
      <c r="G32" s="135">
        <f t="shared" si="22"/>
        <v>0</v>
      </c>
      <c r="H32" s="139"/>
      <c r="I32" s="106">
        <f>SUM(I33:I34)</f>
        <v>0</v>
      </c>
      <c r="J32" s="106">
        <f>SUM(J33:J34)</f>
        <v>0</v>
      </c>
      <c r="K32" s="139"/>
      <c r="L32" s="135">
        <f>SUM(L33:L34)</f>
        <v>0</v>
      </c>
      <c r="M32" s="135">
        <f>SUM(M33:M34)</f>
        <v>0</v>
      </c>
      <c r="N32" s="139"/>
      <c r="O32" s="135">
        <f>SUM(O33:O34)</f>
        <v>0</v>
      </c>
      <c r="P32" s="135">
        <f>SUM(P33:P34)</f>
        <v>0</v>
      </c>
      <c r="Q32" s="139"/>
      <c r="R32" s="135">
        <f>SUM(R33:R34)</f>
        <v>0</v>
      </c>
      <c r="S32" s="135">
        <f>SUM(S33:S34)</f>
        <v>0</v>
      </c>
      <c r="T32" s="139"/>
      <c r="U32" s="135">
        <f t="shared" ref="U32:AR32" si="44">SUM(U33:U34)</f>
        <v>0</v>
      </c>
      <c r="V32" s="135">
        <f t="shared" si="44"/>
        <v>0</v>
      </c>
      <c r="W32" s="139"/>
      <c r="X32" s="135">
        <f t="shared" si="44"/>
        <v>0</v>
      </c>
      <c r="Y32" s="135">
        <f t="shared" si="44"/>
        <v>0</v>
      </c>
      <c r="Z32" s="139"/>
      <c r="AA32" s="135">
        <f t="shared" si="44"/>
        <v>0</v>
      </c>
      <c r="AB32" s="135">
        <f t="shared" si="44"/>
        <v>0</v>
      </c>
      <c r="AC32" s="135">
        <f t="shared" si="44"/>
        <v>0</v>
      </c>
      <c r="AD32" s="135">
        <f t="shared" si="44"/>
        <v>0</v>
      </c>
      <c r="AE32" s="135">
        <f t="shared" si="44"/>
        <v>0</v>
      </c>
      <c r="AF32" s="135">
        <f t="shared" si="44"/>
        <v>0</v>
      </c>
      <c r="AG32" s="135">
        <f t="shared" si="44"/>
        <v>0</v>
      </c>
      <c r="AH32" s="135">
        <f t="shared" si="44"/>
        <v>0</v>
      </c>
      <c r="AI32" s="135">
        <f t="shared" si="44"/>
        <v>0</v>
      </c>
      <c r="AJ32" s="135">
        <f t="shared" si="44"/>
        <v>0</v>
      </c>
      <c r="AK32" s="135">
        <f t="shared" si="44"/>
        <v>0</v>
      </c>
      <c r="AL32" s="135">
        <f t="shared" si="44"/>
        <v>0</v>
      </c>
      <c r="AM32" s="135">
        <f t="shared" si="44"/>
        <v>0</v>
      </c>
      <c r="AN32" s="135">
        <f t="shared" si="44"/>
        <v>0</v>
      </c>
      <c r="AO32" s="135">
        <f t="shared" si="44"/>
        <v>0</v>
      </c>
      <c r="AP32" s="135">
        <f t="shared" si="44"/>
        <v>0</v>
      </c>
      <c r="AQ32" s="106">
        <f t="shared" si="44"/>
        <v>0</v>
      </c>
      <c r="AR32" s="106">
        <f t="shared" si="44"/>
        <v>0</v>
      </c>
      <c r="AS32" s="180"/>
      <c r="AT32" s="183"/>
      <c r="AU32" s="173">
        <f t="shared" si="37"/>
        <v>0</v>
      </c>
      <c r="AV32" s="173">
        <f t="shared" si="38"/>
        <v>0</v>
      </c>
      <c r="AW32" s="174"/>
      <c r="AX32" s="104">
        <f t="shared" si="19"/>
        <v>0</v>
      </c>
      <c r="AY32" s="104">
        <f t="shared" si="25"/>
        <v>0</v>
      </c>
      <c r="AZ32" s="104">
        <f t="shared" si="20"/>
        <v>0</v>
      </c>
      <c r="BA32" s="104">
        <f t="shared" si="21"/>
        <v>0</v>
      </c>
    </row>
    <row r="33" spans="1:53" ht="20.25" customHeight="1">
      <c r="A33" s="237"/>
      <c r="B33" s="246"/>
      <c r="C33" s="262"/>
      <c r="D33" s="258"/>
      <c r="E33" s="105" t="s">
        <v>3</v>
      </c>
      <c r="F33" s="135">
        <f t="shared" si="26"/>
        <v>0</v>
      </c>
      <c r="G33" s="135">
        <f t="shared" si="22"/>
        <v>0</v>
      </c>
      <c r="H33" s="139"/>
      <c r="I33" s="106"/>
      <c r="J33" s="106"/>
      <c r="K33" s="139"/>
      <c r="L33" s="135"/>
      <c r="M33" s="135"/>
      <c r="N33" s="139"/>
      <c r="O33" s="135"/>
      <c r="P33" s="135"/>
      <c r="Q33" s="139"/>
      <c r="R33" s="135"/>
      <c r="S33" s="135"/>
      <c r="T33" s="139"/>
      <c r="U33" s="143"/>
      <c r="V33" s="143"/>
      <c r="W33" s="143"/>
      <c r="X33" s="143"/>
      <c r="Y33" s="143"/>
      <c r="Z33" s="139"/>
      <c r="AA33" s="143"/>
      <c r="AB33" s="143"/>
      <c r="AC33" s="143"/>
      <c r="AD33" s="143"/>
      <c r="AE33" s="143"/>
      <c r="AF33" s="143"/>
      <c r="AG33" s="143"/>
      <c r="AH33" s="143"/>
      <c r="AI33" s="143"/>
      <c r="AJ33" s="135"/>
      <c r="AK33" s="135"/>
      <c r="AL33" s="135"/>
      <c r="AM33" s="143"/>
      <c r="AN33" s="143"/>
      <c r="AO33" s="143"/>
      <c r="AP33" s="135"/>
      <c r="AQ33" s="106"/>
      <c r="AR33" s="106"/>
      <c r="AS33" s="180"/>
      <c r="AT33" s="183"/>
      <c r="AU33" s="173">
        <f t="shared" si="37"/>
        <v>0</v>
      </c>
      <c r="AV33" s="173">
        <f t="shared" si="38"/>
        <v>0</v>
      </c>
      <c r="AW33" s="174"/>
      <c r="AX33" s="104">
        <f t="shared" si="19"/>
        <v>0</v>
      </c>
      <c r="AY33" s="104">
        <f t="shared" si="25"/>
        <v>0</v>
      </c>
      <c r="AZ33" s="104">
        <f t="shared" si="20"/>
        <v>0</v>
      </c>
      <c r="BA33" s="104">
        <f t="shared" si="21"/>
        <v>0</v>
      </c>
    </row>
    <row r="34" spans="1:53" ht="20.25" customHeight="1">
      <c r="A34" s="237"/>
      <c r="B34" s="246"/>
      <c r="C34" s="263"/>
      <c r="D34" s="259"/>
      <c r="E34" s="105" t="s">
        <v>44</v>
      </c>
      <c r="F34" s="135">
        <f t="shared" si="26"/>
        <v>0</v>
      </c>
      <c r="G34" s="135">
        <f t="shared" si="22"/>
        <v>0</v>
      </c>
      <c r="H34" s="139"/>
      <c r="I34" s="106"/>
      <c r="J34" s="106"/>
      <c r="K34" s="139"/>
      <c r="L34" s="135"/>
      <c r="M34" s="135"/>
      <c r="N34" s="139"/>
      <c r="O34" s="135"/>
      <c r="P34" s="135"/>
      <c r="Q34" s="139"/>
      <c r="R34" s="135"/>
      <c r="S34" s="135"/>
      <c r="T34" s="139"/>
      <c r="U34" s="143"/>
      <c r="V34" s="143"/>
      <c r="W34" s="143"/>
      <c r="X34" s="143"/>
      <c r="Y34" s="143"/>
      <c r="Z34" s="139"/>
      <c r="AA34" s="143"/>
      <c r="AB34" s="143"/>
      <c r="AC34" s="143"/>
      <c r="AD34" s="143"/>
      <c r="AE34" s="143"/>
      <c r="AF34" s="143"/>
      <c r="AG34" s="143"/>
      <c r="AH34" s="143"/>
      <c r="AI34" s="143"/>
      <c r="AJ34" s="135"/>
      <c r="AK34" s="135"/>
      <c r="AL34" s="135"/>
      <c r="AM34" s="143"/>
      <c r="AN34" s="143"/>
      <c r="AO34" s="143"/>
      <c r="AP34" s="135"/>
      <c r="AQ34" s="106"/>
      <c r="AR34" s="106"/>
      <c r="AS34" s="180"/>
      <c r="AT34" s="183"/>
      <c r="AU34" s="173">
        <f t="shared" si="37"/>
        <v>0</v>
      </c>
      <c r="AV34" s="173">
        <f t="shared" si="38"/>
        <v>0</v>
      </c>
      <c r="AW34" s="174"/>
      <c r="AX34" s="104">
        <f t="shared" si="19"/>
        <v>0</v>
      </c>
      <c r="AY34" s="104">
        <f t="shared" si="25"/>
        <v>0</v>
      </c>
      <c r="AZ34" s="104">
        <f t="shared" si="20"/>
        <v>0</v>
      </c>
      <c r="BA34" s="104">
        <f t="shared" si="21"/>
        <v>0</v>
      </c>
    </row>
    <row r="35" spans="1:53" ht="17.25" customHeight="1">
      <c r="A35" s="237" t="s">
        <v>372</v>
      </c>
      <c r="B35" s="260" t="s">
        <v>335</v>
      </c>
      <c r="C35" s="261" t="s">
        <v>279</v>
      </c>
      <c r="D35" s="264">
        <v>8</v>
      </c>
      <c r="E35" s="105" t="s">
        <v>42</v>
      </c>
      <c r="F35" s="135">
        <f t="shared" si="26"/>
        <v>566020.88397000008</v>
      </c>
      <c r="G35" s="135">
        <f t="shared" si="22"/>
        <v>290003.54434000002</v>
      </c>
      <c r="H35" s="139">
        <f t="shared" si="33"/>
        <v>0.51235484865143355</v>
      </c>
      <c r="I35" s="135">
        <f>SUM(I36:I37)</f>
        <v>9810.6</v>
      </c>
      <c r="J35" s="135">
        <f>SUM(J36:J37)</f>
        <v>9810.6</v>
      </c>
      <c r="K35" s="139">
        <f t="shared" si="30"/>
        <v>1</v>
      </c>
      <c r="L35" s="135">
        <f>SUM(L36:L37)</f>
        <v>40288.1921</v>
      </c>
      <c r="M35" s="135">
        <f>SUM(M36:M37)</f>
        <v>39800.275000000001</v>
      </c>
      <c r="N35" s="139">
        <f t="shared" si="31"/>
        <v>0.98788932750347969</v>
      </c>
      <c r="O35" s="135">
        <f>SUM(O36:O37)</f>
        <v>45368.7</v>
      </c>
      <c r="P35" s="135">
        <f>SUM(P36:P37)</f>
        <v>45258.447889999996</v>
      </c>
      <c r="Q35" s="139">
        <f t="shared" si="28"/>
        <v>0.99756986402519798</v>
      </c>
      <c r="R35" s="135">
        <f>SUM(R36:R37)</f>
        <v>46445.946739999999</v>
      </c>
      <c r="S35" s="135">
        <f>SUM(S36:S37)</f>
        <v>44410.046739999998</v>
      </c>
      <c r="T35" s="139">
        <f t="shared" si="34"/>
        <v>0.95616625038570591</v>
      </c>
      <c r="U35" s="135">
        <f t="shared" ref="U35:AR35" si="45">SUM(U36:U37)</f>
        <v>53338.7909</v>
      </c>
      <c r="V35" s="135">
        <f t="shared" si="45"/>
        <v>54784.852209999997</v>
      </c>
      <c r="W35" s="139">
        <f>V35/U35</f>
        <v>1.0271108753235725</v>
      </c>
      <c r="X35" s="135">
        <f t="shared" si="45"/>
        <v>96120.097290000005</v>
      </c>
      <c r="Y35" s="135">
        <f t="shared" si="45"/>
        <v>95939.322499999995</v>
      </c>
      <c r="Z35" s="139">
        <f t="shared" si="29"/>
        <v>0.99811928207423051</v>
      </c>
      <c r="AA35" s="135">
        <f t="shared" si="45"/>
        <v>39805</v>
      </c>
      <c r="AB35" s="135">
        <f t="shared" si="45"/>
        <v>0</v>
      </c>
      <c r="AC35" s="135">
        <f t="shared" si="45"/>
        <v>0</v>
      </c>
      <c r="AD35" s="135">
        <f t="shared" si="45"/>
        <v>16249.938</v>
      </c>
      <c r="AE35" s="135">
        <f t="shared" si="45"/>
        <v>0</v>
      </c>
      <c r="AF35" s="135">
        <f t="shared" si="45"/>
        <v>0</v>
      </c>
      <c r="AG35" s="135">
        <f t="shared" si="45"/>
        <v>30710.6</v>
      </c>
      <c r="AH35" s="135">
        <f t="shared" si="45"/>
        <v>0</v>
      </c>
      <c r="AI35" s="135">
        <f t="shared" si="45"/>
        <v>0</v>
      </c>
      <c r="AJ35" s="135">
        <f t="shared" si="45"/>
        <v>46362.1</v>
      </c>
      <c r="AK35" s="135">
        <f t="shared" si="45"/>
        <v>0</v>
      </c>
      <c r="AL35" s="135">
        <f t="shared" si="45"/>
        <v>0</v>
      </c>
      <c r="AM35" s="135">
        <f t="shared" si="45"/>
        <v>41848.518669999998</v>
      </c>
      <c r="AN35" s="135">
        <f t="shared" si="45"/>
        <v>0</v>
      </c>
      <c r="AO35" s="135">
        <f t="shared" si="45"/>
        <v>0</v>
      </c>
      <c r="AP35" s="135">
        <f t="shared" si="45"/>
        <v>99672.400269999998</v>
      </c>
      <c r="AQ35" s="106">
        <f t="shared" si="45"/>
        <v>0</v>
      </c>
      <c r="AR35" s="106">
        <f t="shared" si="45"/>
        <v>0</v>
      </c>
      <c r="AS35" s="180"/>
      <c r="AT35" s="183"/>
      <c r="AU35" s="173">
        <f t="shared" si="37"/>
        <v>291372.32703000004</v>
      </c>
      <c r="AV35" s="173">
        <f t="shared" si="38"/>
        <v>290003.54434000002</v>
      </c>
      <c r="AW35" s="174">
        <f t="shared" si="8"/>
        <v>0.99530229001514237</v>
      </c>
      <c r="AX35" s="104">
        <f t="shared" si="19"/>
        <v>95467.492100000003</v>
      </c>
      <c r="AY35" s="104">
        <f t="shared" si="25"/>
        <v>195904.83493000001</v>
      </c>
      <c r="AZ35" s="104">
        <f t="shared" si="20"/>
        <v>86765.538</v>
      </c>
      <c r="BA35" s="104">
        <f t="shared" si="21"/>
        <v>187883.01893999998</v>
      </c>
    </row>
    <row r="36" spans="1:53" ht="153.75" customHeight="1">
      <c r="A36" s="237"/>
      <c r="B36" s="260"/>
      <c r="C36" s="262"/>
      <c r="D36" s="265"/>
      <c r="E36" s="105" t="s">
        <v>3</v>
      </c>
      <c r="F36" s="135">
        <f t="shared" si="26"/>
        <v>517642.8</v>
      </c>
      <c r="G36" s="135">
        <f t="shared" si="22"/>
        <v>269320</v>
      </c>
      <c r="H36" s="139">
        <f t="shared" si="33"/>
        <v>0.52028155322550607</v>
      </c>
      <c r="I36" s="135">
        <v>9284</v>
      </c>
      <c r="J36" s="135">
        <v>9284</v>
      </c>
      <c r="K36" s="139">
        <f t="shared" si="30"/>
        <v>1</v>
      </c>
      <c r="L36" s="135">
        <v>36338</v>
      </c>
      <c r="M36" s="135">
        <v>36338</v>
      </c>
      <c r="N36" s="139">
        <f t="shared" si="31"/>
        <v>1</v>
      </c>
      <c r="O36" s="135">
        <v>39292</v>
      </c>
      <c r="P36" s="135">
        <v>39292</v>
      </c>
      <c r="Q36" s="139">
        <f t="shared" si="28"/>
        <v>1</v>
      </c>
      <c r="R36" s="135">
        <v>41011</v>
      </c>
      <c r="S36" s="135">
        <v>39611</v>
      </c>
      <c r="T36" s="139">
        <f t="shared" si="34"/>
        <v>0.96586281729292145</v>
      </c>
      <c r="U36" s="143">
        <v>51941</v>
      </c>
      <c r="V36" s="143">
        <v>51941</v>
      </c>
      <c r="W36" s="139">
        <f t="shared" ref="W36" si="46">V36/U36</f>
        <v>1</v>
      </c>
      <c r="X36" s="143">
        <v>92854</v>
      </c>
      <c r="Y36" s="143">
        <v>92854</v>
      </c>
      <c r="Z36" s="139">
        <f t="shared" si="29"/>
        <v>1</v>
      </c>
      <c r="AA36" s="143">
        <v>35365</v>
      </c>
      <c r="AB36" s="143"/>
      <c r="AC36" s="143"/>
      <c r="AD36" s="143">
        <v>14262</v>
      </c>
      <c r="AE36" s="143"/>
      <c r="AF36" s="143"/>
      <c r="AG36" s="143">
        <v>29045</v>
      </c>
      <c r="AH36" s="143"/>
      <c r="AI36" s="143"/>
      <c r="AJ36" s="135">
        <v>40935</v>
      </c>
      <c r="AK36" s="135"/>
      <c r="AL36" s="135"/>
      <c r="AM36" s="143">
        <v>38100</v>
      </c>
      <c r="AN36" s="143"/>
      <c r="AO36" s="143"/>
      <c r="AP36" s="135">
        <v>89215.8</v>
      </c>
      <c r="AQ36" s="106"/>
      <c r="AR36" s="106"/>
      <c r="AS36" s="182" t="s">
        <v>435</v>
      </c>
      <c r="AT36" s="183" t="s">
        <v>415</v>
      </c>
      <c r="AU36" s="173">
        <f t="shared" si="37"/>
        <v>270720</v>
      </c>
      <c r="AV36" s="173">
        <f t="shared" si="38"/>
        <v>269320</v>
      </c>
      <c r="AW36" s="174">
        <f t="shared" si="8"/>
        <v>0.99482860520094563</v>
      </c>
      <c r="AX36" s="104">
        <f t="shared" si="19"/>
        <v>84914</v>
      </c>
      <c r="AY36" s="104">
        <f t="shared" si="25"/>
        <v>185806</v>
      </c>
      <c r="AZ36" s="104">
        <f t="shared" si="20"/>
        <v>78672</v>
      </c>
      <c r="BA36" s="104">
        <f t="shared" si="21"/>
        <v>168250.8</v>
      </c>
    </row>
    <row r="37" spans="1:53" ht="93" customHeight="1">
      <c r="A37" s="237"/>
      <c r="B37" s="260"/>
      <c r="C37" s="263"/>
      <c r="D37" s="266"/>
      <c r="E37" s="105" t="s">
        <v>44</v>
      </c>
      <c r="F37" s="135">
        <f t="shared" si="26"/>
        <v>48378.083969999992</v>
      </c>
      <c r="G37" s="135">
        <f t="shared" si="22"/>
        <v>20683.54434</v>
      </c>
      <c r="H37" s="139">
        <f t="shared" si="33"/>
        <v>0.4275395518521608</v>
      </c>
      <c r="I37" s="135">
        <v>526.6</v>
      </c>
      <c r="J37" s="135">
        <v>526.6</v>
      </c>
      <c r="K37" s="139">
        <f t="shared" si="30"/>
        <v>1</v>
      </c>
      <c r="L37" s="135">
        <f>3747.3-400+390.9+211.9921</f>
        <v>3950.1921000000002</v>
      </c>
      <c r="M37" s="135">
        <v>3462.2750000000001</v>
      </c>
      <c r="N37" s="139">
        <f t="shared" si="31"/>
        <v>0.87648269055066963</v>
      </c>
      <c r="O37" s="135">
        <f>6083-6.3</f>
        <v>6076.7</v>
      </c>
      <c r="P37" s="135">
        <v>5966.4478899999995</v>
      </c>
      <c r="Q37" s="139">
        <f t="shared" si="28"/>
        <v>0.98185658169730272</v>
      </c>
      <c r="R37" s="135">
        <f>5958-20.3-502.75326</f>
        <v>5434.9467399999994</v>
      </c>
      <c r="S37" s="135">
        <v>4799.0467399999998</v>
      </c>
      <c r="T37" s="139">
        <f t="shared" si="34"/>
        <v>0.8829979334811292</v>
      </c>
      <c r="U37" s="143">
        <v>1397.7909</v>
      </c>
      <c r="V37" s="143">
        <v>2843.85221</v>
      </c>
      <c r="W37" s="139">
        <f>V37/U37</f>
        <v>2.0345333554539526</v>
      </c>
      <c r="X37" s="143">
        <v>3266.0972900000002</v>
      </c>
      <c r="Y37" s="143">
        <v>3085.3225000000002</v>
      </c>
      <c r="Z37" s="139">
        <f t="shared" si="29"/>
        <v>0.94465113132009615</v>
      </c>
      <c r="AA37" s="143">
        <v>4440</v>
      </c>
      <c r="AB37" s="143"/>
      <c r="AC37" s="143"/>
      <c r="AD37" s="143">
        <v>1987.9380000000001</v>
      </c>
      <c r="AE37" s="143"/>
      <c r="AF37" s="143"/>
      <c r="AG37" s="143">
        <v>1665.6</v>
      </c>
      <c r="AH37" s="143"/>
      <c r="AI37" s="143"/>
      <c r="AJ37" s="135">
        <v>5427.1</v>
      </c>
      <c r="AK37" s="135"/>
      <c r="AL37" s="135"/>
      <c r="AM37" s="143">
        <v>3748.5186699999999</v>
      </c>
      <c r="AN37" s="143"/>
      <c r="AO37" s="143"/>
      <c r="AP37" s="135">
        <v>10456.600269999999</v>
      </c>
      <c r="AQ37" s="106"/>
      <c r="AR37" s="106"/>
      <c r="AS37" s="182" t="s">
        <v>436</v>
      </c>
      <c r="AT37" s="183"/>
      <c r="AU37" s="173">
        <f t="shared" si="37"/>
        <v>20652.32703</v>
      </c>
      <c r="AV37" s="173">
        <f t="shared" si="38"/>
        <v>20683.54434</v>
      </c>
      <c r="AW37" s="174">
        <f t="shared" si="8"/>
        <v>1.0015115638036649</v>
      </c>
      <c r="AX37" s="104">
        <f t="shared" si="19"/>
        <v>10553.492099999999</v>
      </c>
      <c r="AY37" s="104">
        <f t="shared" si="25"/>
        <v>10098.834929999999</v>
      </c>
      <c r="AZ37" s="104">
        <f t="shared" si="20"/>
        <v>8093.5380000000005</v>
      </c>
      <c r="BA37" s="104">
        <f t="shared" si="21"/>
        <v>19632.218939999999</v>
      </c>
    </row>
    <row r="38" spans="1:53" ht="16.5" customHeight="1">
      <c r="A38" s="237" t="s">
        <v>373</v>
      </c>
      <c r="B38" s="260" t="s">
        <v>336</v>
      </c>
      <c r="C38" s="261" t="s">
        <v>280</v>
      </c>
      <c r="D38" s="257" t="s">
        <v>296</v>
      </c>
      <c r="E38" s="105" t="s">
        <v>42</v>
      </c>
      <c r="F38" s="135">
        <f t="shared" si="26"/>
        <v>49374.670599999998</v>
      </c>
      <c r="G38" s="135">
        <f t="shared" si="22"/>
        <v>23858.570599999999</v>
      </c>
      <c r="H38" s="139">
        <f t="shared" si="33"/>
        <v>0.48321478017111064</v>
      </c>
      <c r="I38" s="135">
        <f>SUM(I39:I40)</f>
        <v>1722</v>
      </c>
      <c r="J38" s="135">
        <f>SUM(J39:J40)</f>
        <v>1722</v>
      </c>
      <c r="K38" s="139">
        <f t="shared" si="30"/>
        <v>1</v>
      </c>
      <c r="L38" s="135">
        <f>SUM(L39:L40)</f>
        <v>3734</v>
      </c>
      <c r="M38" s="135">
        <f>SUM(M39:M40)</f>
        <v>3734</v>
      </c>
      <c r="N38" s="139">
        <f t="shared" si="31"/>
        <v>1</v>
      </c>
      <c r="O38" s="135">
        <f>SUM(O39:O40)</f>
        <v>3874</v>
      </c>
      <c r="P38" s="135">
        <f>SUM(P39:P40)</f>
        <v>3874</v>
      </c>
      <c r="Q38" s="139">
        <f t="shared" si="28"/>
        <v>1</v>
      </c>
      <c r="R38" s="135">
        <f>SUM(R39:R40)</f>
        <v>4386.5</v>
      </c>
      <c r="S38" s="135">
        <f>SUM(S39:S40)</f>
        <v>4386.5</v>
      </c>
      <c r="T38" s="139">
        <f t="shared" si="34"/>
        <v>1</v>
      </c>
      <c r="U38" s="135">
        <f t="shared" ref="U38:AR38" si="47">SUM(U39:U40)</f>
        <v>4561.5706</v>
      </c>
      <c r="V38" s="135">
        <f t="shared" si="47"/>
        <v>4561.5706</v>
      </c>
      <c r="W38" s="139">
        <f t="shared" ref="W38" si="48">V38/U38</f>
        <v>1</v>
      </c>
      <c r="X38" s="135">
        <f t="shared" si="47"/>
        <v>5580.5</v>
      </c>
      <c r="Y38" s="135">
        <f t="shared" si="47"/>
        <v>5580.5</v>
      </c>
      <c r="Z38" s="139">
        <f t="shared" si="29"/>
        <v>1</v>
      </c>
      <c r="AA38" s="135">
        <f t="shared" si="47"/>
        <v>4806.7359999999999</v>
      </c>
      <c r="AB38" s="135">
        <f t="shared" si="47"/>
        <v>0</v>
      </c>
      <c r="AC38" s="135">
        <f t="shared" si="47"/>
        <v>0</v>
      </c>
      <c r="AD38" s="135">
        <f t="shared" si="47"/>
        <v>2763.364</v>
      </c>
      <c r="AE38" s="135">
        <f t="shared" si="47"/>
        <v>0</v>
      </c>
      <c r="AF38" s="135">
        <f t="shared" si="47"/>
        <v>0</v>
      </c>
      <c r="AG38" s="135">
        <f t="shared" si="47"/>
        <v>3082</v>
      </c>
      <c r="AH38" s="135">
        <f t="shared" si="47"/>
        <v>0</v>
      </c>
      <c r="AI38" s="135">
        <f t="shared" si="47"/>
        <v>0</v>
      </c>
      <c r="AJ38" s="135">
        <f t="shared" si="47"/>
        <v>4101.5</v>
      </c>
      <c r="AK38" s="135">
        <f t="shared" si="47"/>
        <v>0</v>
      </c>
      <c r="AL38" s="135">
        <f t="shared" si="47"/>
        <v>0</v>
      </c>
      <c r="AM38" s="135">
        <f t="shared" si="47"/>
        <v>4088</v>
      </c>
      <c r="AN38" s="135">
        <f t="shared" si="47"/>
        <v>0</v>
      </c>
      <c r="AO38" s="135">
        <f t="shared" si="47"/>
        <v>0</v>
      </c>
      <c r="AP38" s="135">
        <f t="shared" si="47"/>
        <v>6674.5</v>
      </c>
      <c r="AQ38" s="106">
        <f t="shared" si="47"/>
        <v>0</v>
      </c>
      <c r="AR38" s="106">
        <f t="shared" si="47"/>
        <v>0</v>
      </c>
      <c r="AS38" s="178"/>
      <c r="AT38" s="179"/>
      <c r="AU38" s="173">
        <f t="shared" si="37"/>
        <v>23858.570599999999</v>
      </c>
      <c r="AV38" s="173">
        <f t="shared" si="38"/>
        <v>23858.570599999999</v>
      </c>
      <c r="AW38" s="174">
        <f t="shared" si="8"/>
        <v>1</v>
      </c>
      <c r="AX38" s="104">
        <f t="shared" si="19"/>
        <v>9330</v>
      </c>
      <c r="AY38" s="104">
        <f t="shared" si="25"/>
        <v>14528.570599999999</v>
      </c>
      <c r="AZ38" s="104">
        <f t="shared" si="20"/>
        <v>10652.1</v>
      </c>
      <c r="BA38" s="104">
        <f t="shared" si="21"/>
        <v>14864</v>
      </c>
    </row>
    <row r="39" spans="1:53" ht="108" customHeight="1">
      <c r="A39" s="237"/>
      <c r="B39" s="260"/>
      <c r="C39" s="262"/>
      <c r="D39" s="258"/>
      <c r="E39" s="105" t="s">
        <v>3</v>
      </c>
      <c r="F39" s="135">
        <f t="shared" si="26"/>
        <v>1478.4</v>
      </c>
      <c r="G39" s="135">
        <f t="shared" si="22"/>
        <v>698.4</v>
      </c>
      <c r="H39" s="139">
        <f t="shared" si="33"/>
        <v>0.47240259740259738</v>
      </c>
      <c r="I39" s="135"/>
      <c r="J39" s="135"/>
      <c r="K39" s="139"/>
      <c r="L39" s="135">
        <v>156</v>
      </c>
      <c r="M39" s="135">
        <v>156</v>
      </c>
      <c r="N39" s="139">
        <f t="shared" si="31"/>
        <v>1</v>
      </c>
      <c r="O39" s="135">
        <v>156</v>
      </c>
      <c r="P39" s="135">
        <v>156</v>
      </c>
      <c r="Q39" s="139">
        <f t="shared" si="28"/>
        <v>1</v>
      </c>
      <c r="R39" s="135">
        <v>156</v>
      </c>
      <c r="S39" s="135">
        <v>156</v>
      </c>
      <c r="T39" s="139">
        <f t="shared" si="34"/>
        <v>1</v>
      </c>
      <c r="U39" s="143">
        <v>230.4</v>
      </c>
      <c r="V39" s="143">
        <v>230.4</v>
      </c>
      <c r="W39" s="139">
        <f>V39/U39</f>
        <v>1</v>
      </c>
      <c r="X39" s="143"/>
      <c r="Y39" s="143"/>
      <c r="Z39" s="139"/>
      <c r="AA39" s="143"/>
      <c r="AB39" s="143"/>
      <c r="AC39" s="143"/>
      <c r="AD39" s="143"/>
      <c r="AE39" s="143"/>
      <c r="AF39" s="143"/>
      <c r="AG39" s="143">
        <v>156</v>
      </c>
      <c r="AH39" s="143"/>
      <c r="AI39" s="143"/>
      <c r="AJ39" s="135">
        <v>156</v>
      </c>
      <c r="AK39" s="135"/>
      <c r="AL39" s="135"/>
      <c r="AM39" s="143">
        <v>156</v>
      </c>
      <c r="AN39" s="143"/>
      <c r="AO39" s="143"/>
      <c r="AP39" s="135">
        <v>312</v>
      </c>
      <c r="AQ39" s="106"/>
      <c r="AR39" s="106"/>
      <c r="AS39" s="182" t="s">
        <v>438</v>
      </c>
      <c r="AT39" s="183"/>
      <c r="AU39" s="173">
        <f t="shared" si="37"/>
        <v>698.4</v>
      </c>
      <c r="AV39" s="173">
        <f t="shared" si="38"/>
        <v>698.4</v>
      </c>
      <c r="AW39" s="174">
        <f t="shared" si="8"/>
        <v>1</v>
      </c>
      <c r="AX39" s="104">
        <f t="shared" si="19"/>
        <v>312</v>
      </c>
      <c r="AY39" s="104">
        <f t="shared" si="25"/>
        <v>386.4</v>
      </c>
      <c r="AZ39" s="104">
        <f t="shared" si="20"/>
        <v>156</v>
      </c>
      <c r="BA39" s="104">
        <f t="shared" si="21"/>
        <v>624</v>
      </c>
    </row>
    <row r="40" spans="1:53" ht="70.5" customHeight="1">
      <c r="A40" s="237"/>
      <c r="B40" s="260"/>
      <c r="C40" s="263"/>
      <c r="D40" s="259"/>
      <c r="E40" s="105" t="s">
        <v>44</v>
      </c>
      <c r="F40" s="135">
        <f t="shared" si="26"/>
        <v>47896.270600000003</v>
      </c>
      <c r="G40" s="135">
        <f t="shared" si="22"/>
        <v>23160.170600000001</v>
      </c>
      <c r="H40" s="139">
        <f t="shared" ref="H40:H48" si="49">G40/F40</f>
        <v>0.48354851661456916</v>
      </c>
      <c r="I40" s="135">
        <v>1722</v>
      </c>
      <c r="J40" s="135">
        <v>1722</v>
      </c>
      <c r="K40" s="139">
        <f t="shared" si="30"/>
        <v>1</v>
      </c>
      <c r="L40" s="135">
        <v>3578</v>
      </c>
      <c r="M40" s="135">
        <v>3578</v>
      </c>
      <c r="N40" s="139">
        <f t="shared" si="31"/>
        <v>1</v>
      </c>
      <c r="O40" s="135">
        <v>3718</v>
      </c>
      <c r="P40" s="135">
        <v>3718</v>
      </c>
      <c r="Q40" s="139">
        <f t="shared" si="28"/>
        <v>1</v>
      </c>
      <c r="R40" s="135">
        <v>4230.5</v>
      </c>
      <c r="S40" s="135">
        <v>4230.5</v>
      </c>
      <c r="T40" s="139">
        <f t="shared" si="34"/>
        <v>1</v>
      </c>
      <c r="U40" s="143">
        <v>4331.1706000000004</v>
      </c>
      <c r="V40" s="143">
        <v>4331.1706000000004</v>
      </c>
      <c r="W40" s="139">
        <f t="shared" ref="W40" si="50">V40/U40</f>
        <v>1</v>
      </c>
      <c r="X40" s="143">
        <v>5580.5</v>
      </c>
      <c r="Y40" s="143">
        <v>5580.5</v>
      </c>
      <c r="Z40" s="139">
        <f t="shared" si="29"/>
        <v>1</v>
      </c>
      <c r="AA40" s="144">
        <f>4635.5+171.236</f>
        <v>4806.7359999999999</v>
      </c>
      <c r="AB40" s="143"/>
      <c r="AC40" s="143"/>
      <c r="AD40" s="144">
        <f>2711.6+51.764</f>
        <v>2763.364</v>
      </c>
      <c r="AE40" s="143"/>
      <c r="AF40" s="143"/>
      <c r="AG40" s="143">
        <v>2926</v>
      </c>
      <c r="AH40" s="143"/>
      <c r="AI40" s="143"/>
      <c r="AJ40" s="135">
        <v>3945.5</v>
      </c>
      <c r="AK40" s="135"/>
      <c r="AL40" s="135"/>
      <c r="AM40" s="143">
        <v>3932</v>
      </c>
      <c r="AN40" s="143"/>
      <c r="AO40" s="143"/>
      <c r="AP40" s="135">
        <v>6362.5</v>
      </c>
      <c r="AQ40" s="106"/>
      <c r="AR40" s="106"/>
      <c r="AS40" s="182" t="s">
        <v>437</v>
      </c>
      <c r="AT40" s="183"/>
      <c r="AU40" s="173">
        <f t="shared" si="37"/>
        <v>23160.170600000001</v>
      </c>
      <c r="AV40" s="173">
        <f t="shared" si="38"/>
        <v>23160.170600000001</v>
      </c>
      <c r="AW40" s="174">
        <f t="shared" si="8"/>
        <v>1</v>
      </c>
      <c r="AX40" s="104">
        <f t="shared" si="19"/>
        <v>9018</v>
      </c>
      <c r="AY40" s="104">
        <f t="shared" si="25"/>
        <v>14142.170600000001</v>
      </c>
      <c r="AZ40" s="104">
        <f t="shared" si="20"/>
        <v>10496.1</v>
      </c>
      <c r="BA40" s="104">
        <f t="shared" si="21"/>
        <v>14240</v>
      </c>
    </row>
    <row r="41" spans="1:53" ht="16.5" customHeight="1">
      <c r="A41" s="153" t="s">
        <v>4</v>
      </c>
      <c r="B41" s="243" t="s">
        <v>310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5"/>
      <c r="AU41" s="173">
        <f t="shared" si="37"/>
        <v>0</v>
      </c>
      <c r="AV41" s="173">
        <f t="shared" si="38"/>
        <v>0</v>
      </c>
      <c r="AW41" s="174"/>
      <c r="AX41" s="104"/>
      <c r="AY41" s="104"/>
      <c r="AZ41" s="104"/>
      <c r="BA41" s="104"/>
    </row>
    <row r="42" spans="1:53" ht="16.5" customHeight="1">
      <c r="A42" s="149" t="s">
        <v>259</v>
      </c>
      <c r="B42" s="249" t="s">
        <v>304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1"/>
      <c r="AU42" s="173">
        <f t="shared" si="37"/>
        <v>0</v>
      </c>
      <c r="AV42" s="173">
        <f t="shared" si="38"/>
        <v>0</v>
      </c>
      <c r="AW42" s="174"/>
      <c r="AX42" s="104"/>
      <c r="AY42" s="104"/>
      <c r="AZ42" s="104"/>
      <c r="BA42" s="104"/>
    </row>
    <row r="43" spans="1:53" ht="18" customHeight="1">
      <c r="A43" s="237" t="s">
        <v>259</v>
      </c>
      <c r="B43" s="246" t="s">
        <v>337</v>
      </c>
      <c r="C43" s="254" t="s">
        <v>277</v>
      </c>
      <c r="D43" s="257" t="s">
        <v>407</v>
      </c>
      <c r="E43" s="308" t="s">
        <v>397</v>
      </c>
      <c r="F43" s="311"/>
      <c r="G43" s="311"/>
      <c r="H43" s="314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106">
        <f>SUM(AQ44:AQ45)</f>
        <v>0</v>
      </c>
      <c r="AR43" s="106">
        <f>SUM(AR44:AR45)</f>
        <v>0</v>
      </c>
      <c r="AS43" s="137"/>
      <c r="AT43" s="294"/>
      <c r="AU43" s="173">
        <f t="shared" si="37"/>
        <v>0</v>
      </c>
      <c r="AV43" s="173">
        <f t="shared" si="38"/>
        <v>0</v>
      </c>
      <c r="AW43" s="174"/>
      <c r="AX43" s="104">
        <f t="shared" ref="AX43:AX45" si="51">I43+L43+O43</f>
        <v>0</v>
      </c>
      <c r="AY43" s="104">
        <f t="shared" ref="AY43:AY45" si="52">R43+U43+X43</f>
        <v>0</v>
      </c>
      <c r="AZ43" s="104">
        <f t="shared" ref="AZ43:AZ45" si="53">AA43+AD43+AG43</f>
        <v>0</v>
      </c>
      <c r="BA43" s="104">
        <f t="shared" ref="BA43:BA45" si="54">AJ43+AM43+AP43</f>
        <v>0</v>
      </c>
    </row>
    <row r="44" spans="1:53" ht="18.75">
      <c r="A44" s="237"/>
      <c r="B44" s="246"/>
      <c r="C44" s="255"/>
      <c r="D44" s="258"/>
      <c r="E44" s="309"/>
      <c r="F44" s="312"/>
      <c r="G44" s="312"/>
      <c r="H44" s="315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106"/>
      <c r="AR44" s="106"/>
      <c r="AS44" s="138"/>
      <c r="AT44" s="295"/>
      <c r="AU44" s="173">
        <f t="shared" si="37"/>
        <v>0</v>
      </c>
      <c r="AV44" s="173">
        <f t="shared" si="38"/>
        <v>0</v>
      </c>
      <c r="AW44" s="174"/>
      <c r="AX44" s="104">
        <f t="shared" si="51"/>
        <v>0</v>
      </c>
      <c r="AY44" s="104">
        <f t="shared" si="52"/>
        <v>0</v>
      </c>
      <c r="AZ44" s="104">
        <f t="shared" si="53"/>
        <v>0</v>
      </c>
      <c r="BA44" s="104">
        <f t="shared" si="54"/>
        <v>0</v>
      </c>
    </row>
    <row r="45" spans="1:53" ht="18.75">
      <c r="A45" s="237"/>
      <c r="B45" s="246"/>
      <c r="C45" s="256"/>
      <c r="D45" s="259"/>
      <c r="E45" s="310"/>
      <c r="F45" s="313"/>
      <c r="G45" s="313"/>
      <c r="H45" s="316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106"/>
      <c r="AR45" s="106"/>
      <c r="AS45" s="138"/>
      <c r="AT45" s="295"/>
      <c r="AU45" s="173">
        <f t="shared" si="37"/>
        <v>0</v>
      </c>
      <c r="AV45" s="173">
        <f t="shared" si="38"/>
        <v>0</v>
      </c>
      <c r="AW45" s="174"/>
      <c r="AX45" s="104">
        <f t="shared" si="51"/>
        <v>0</v>
      </c>
      <c r="AY45" s="104">
        <f t="shared" si="52"/>
        <v>0</v>
      </c>
      <c r="AZ45" s="104">
        <f t="shared" si="53"/>
        <v>0</v>
      </c>
      <c r="BA45" s="104">
        <f t="shared" si="54"/>
        <v>0</v>
      </c>
    </row>
    <row r="46" spans="1:53" ht="18.75">
      <c r="A46" s="153" t="s">
        <v>5</v>
      </c>
      <c r="B46" s="243" t="s">
        <v>311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5"/>
      <c r="AU46" s="173">
        <f t="shared" si="37"/>
        <v>0</v>
      </c>
      <c r="AV46" s="173">
        <f t="shared" si="38"/>
        <v>0</v>
      </c>
      <c r="AW46" s="174"/>
      <c r="AX46" s="104"/>
      <c r="AY46" s="104"/>
      <c r="AZ46" s="104"/>
      <c r="BA46" s="104"/>
    </row>
    <row r="47" spans="1:53" ht="18.75">
      <c r="A47" s="149" t="s">
        <v>262</v>
      </c>
      <c r="B47" s="249" t="s">
        <v>304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1"/>
      <c r="AU47" s="173">
        <f t="shared" si="37"/>
        <v>0</v>
      </c>
      <c r="AV47" s="173">
        <f t="shared" si="38"/>
        <v>0</v>
      </c>
      <c r="AW47" s="174"/>
      <c r="AX47" s="104"/>
      <c r="AY47" s="104"/>
      <c r="AZ47" s="104"/>
      <c r="BA47" s="104"/>
    </row>
    <row r="48" spans="1:53" ht="21.75" customHeight="1">
      <c r="A48" s="237" t="s">
        <v>262</v>
      </c>
      <c r="B48" s="246" t="s">
        <v>338</v>
      </c>
      <c r="C48" s="261" t="s">
        <v>278</v>
      </c>
      <c r="D48" s="257" t="s">
        <v>297</v>
      </c>
      <c r="E48" s="105" t="s">
        <v>42</v>
      </c>
      <c r="F48" s="135">
        <f t="shared" ref="F48:F53" si="55">I48+L48+O48+R48+U48+X48+AA48+AD48+AG48+AJ48+AM48+AP48</f>
        <v>102</v>
      </c>
      <c r="G48" s="135">
        <f t="shared" ref="G48:G53" si="56">J48+M48+P48+S48+V48+Y48+AB48+AE48+AH48+AK48+AN48+AQ48</f>
        <v>80</v>
      </c>
      <c r="H48" s="139">
        <f t="shared" si="49"/>
        <v>0.78431372549019607</v>
      </c>
      <c r="I48" s="135">
        <f>SUM(I49:I50)</f>
        <v>0</v>
      </c>
      <c r="J48" s="135">
        <f>SUM(J49:J50)</f>
        <v>0</v>
      </c>
      <c r="K48" s="139"/>
      <c r="L48" s="135">
        <f>SUM(L49:L50)</f>
        <v>0</v>
      </c>
      <c r="M48" s="135">
        <f>SUM(M49:M50)</f>
        <v>0</v>
      </c>
      <c r="N48" s="139"/>
      <c r="O48" s="135">
        <f>SUM(O49:O50)</f>
        <v>30</v>
      </c>
      <c r="P48" s="135">
        <f>SUM(P49:P50)</f>
        <v>30</v>
      </c>
      <c r="Q48" s="139">
        <f t="shared" ref="Q48" si="57">P48/O48</f>
        <v>1</v>
      </c>
      <c r="R48" s="135">
        <f>SUM(R49:R50)</f>
        <v>0</v>
      </c>
      <c r="S48" s="135">
        <f>SUM(S49:S50)</f>
        <v>0</v>
      </c>
      <c r="T48" s="139"/>
      <c r="U48" s="135">
        <f t="shared" ref="U48:AR48" si="58">SUM(U49:U50)</f>
        <v>50</v>
      </c>
      <c r="V48" s="135">
        <f t="shared" si="58"/>
        <v>50</v>
      </c>
      <c r="W48" s="139">
        <f t="shared" ref="W48" si="59">V48/U48</f>
        <v>1</v>
      </c>
      <c r="X48" s="135">
        <f t="shared" si="58"/>
        <v>0</v>
      </c>
      <c r="Y48" s="135">
        <f t="shared" si="58"/>
        <v>0</v>
      </c>
      <c r="Z48" s="139"/>
      <c r="AA48" s="135">
        <f t="shared" si="58"/>
        <v>0</v>
      </c>
      <c r="AB48" s="135">
        <f t="shared" si="58"/>
        <v>0</v>
      </c>
      <c r="AC48" s="135">
        <f t="shared" si="58"/>
        <v>0</v>
      </c>
      <c r="AD48" s="135">
        <f t="shared" si="58"/>
        <v>0</v>
      </c>
      <c r="AE48" s="135">
        <f t="shared" si="58"/>
        <v>0</v>
      </c>
      <c r="AF48" s="135">
        <f t="shared" si="58"/>
        <v>0</v>
      </c>
      <c r="AG48" s="135">
        <f t="shared" si="58"/>
        <v>0</v>
      </c>
      <c r="AH48" s="135">
        <f t="shared" si="58"/>
        <v>0</v>
      </c>
      <c r="AI48" s="135">
        <f t="shared" si="58"/>
        <v>0</v>
      </c>
      <c r="AJ48" s="135">
        <f t="shared" si="58"/>
        <v>22</v>
      </c>
      <c r="AK48" s="135">
        <f t="shared" si="58"/>
        <v>0</v>
      </c>
      <c r="AL48" s="135">
        <f t="shared" si="58"/>
        <v>0</v>
      </c>
      <c r="AM48" s="135">
        <f t="shared" si="58"/>
        <v>0</v>
      </c>
      <c r="AN48" s="135">
        <f t="shared" si="58"/>
        <v>0</v>
      </c>
      <c r="AO48" s="135">
        <f t="shared" si="58"/>
        <v>0</v>
      </c>
      <c r="AP48" s="135">
        <f t="shared" si="58"/>
        <v>0</v>
      </c>
      <c r="AQ48" s="106">
        <f t="shared" si="58"/>
        <v>0</v>
      </c>
      <c r="AR48" s="106">
        <f t="shared" si="58"/>
        <v>0</v>
      </c>
      <c r="AS48" s="180"/>
      <c r="AT48" s="183"/>
      <c r="AU48" s="173">
        <f t="shared" si="37"/>
        <v>80</v>
      </c>
      <c r="AV48" s="173">
        <f t="shared" si="38"/>
        <v>80</v>
      </c>
      <c r="AW48" s="174">
        <f t="shared" si="8"/>
        <v>1</v>
      </c>
      <c r="AX48" s="104">
        <f t="shared" ref="AX48:AX53" si="60">I48+L48+O48</f>
        <v>30</v>
      </c>
      <c r="AY48" s="104">
        <f t="shared" ref="AY48:AY53" si="61">R48+U48+X48</f>
        <v>50</v>
      </c>
      <c r="AZ48" s="104">
        <f t="shared" ref="AZ48:AZ53" si="62">AA48+AD48+AG48</f>
        <v>0</v>
      </c>
      <c r="BA48" s="104">
        <f t="shared" ref="BA48:BA53" si="63">AJ48+AM48+AP48</f>
        <v>22</v>
      </c>
    </row>
    <row r="49" spans="1:53" ht="21.75" customHeight="1">
      <c r="A49" s="237"/>
      <c r="B49" s="246"/>
      <c r="C49" s="262"/>
      <c r="D49" s="258"/>
      <c r="E49" s="105" t="s">
        <v>3</v>
      </c>
      <c r="F49" s="135">
        <f t="shared" si="55"/>
        <v>0</v>
      </c>
      <c r="G49" s="135">
        <f t="shared" si="56"/>
        <v>0</v>
      </c>
      <c r="H49" s="139"/>
      <c r="I49" s="135"/>
      <c r="J49" s="135"/>
      <c r="K49" s="139"/>
      <c r="L49" s="135"/>
      <c r="M49" s="135"/>
      <c r="N49" s="139"/>
      <c r="O49" s="135"/>
      <c r="P49" s="135"/>
      <c r="Q49" s="139"/>
      <c r="R49" s="135"/>
      <c r="S49" s="135"/>
      <c r="T49" s="139"/>
      <c r="U49" s="143"/>
      <c r="V49" s="143"/>
      <c r="W49" s="139"/>
      <c r="X49" s="143"/>
      <c r="Y49" s="143"/>
      <c r="Z49" s="139"/>
      <c r="AA49" s="143"/>
      <c r="AB49" s="143"/>
      <c r="AC49" s="143"/>
      <c r="AD49" s="143"/>
      <c r="AE49" s="143"/>
      <c r="AF49" s="143"/>
      <c r="AG49" s="143"/>
      <c r="AH49" s="143"/>
      <c r="AI49" s="143"/>
      <c r="AJ49" s="135"/>
      <c r="AK49" s="135"/>
      <c r="AL49" s="135"/>
      <c r="AM49" s="143"/>
      <c r="AN49" s="143"/>
      <c r="AO49" s="143"/>
      <c r="AP49" s="135"/>
      <c r="AQ49" s="106"/>
      <c r="AR49" s="106"/>
      <c r="AS49" s="180"/>
      <c r="AT49" s="183"/>
      <c r="AU49" s="173">
        <f t="shared" si="37"/>
        <v>0</v>
      </c>
      <c r="AV49" s="173">
        <f t="shared" si="38"/>
        <v>0</v>
      </c>
      <c r="AW49" s="174"/>
      <c r="AX49" s="104">
        <f t="shared" si="60"/>
        <v>0</v>
      </c>
      <c r="AY49" s="104">
        <f t="shared" si="61"/>
        <v>0</v>
      </c>
      <c r="AZ49" s="104">
        <f t="shared" si="62"/>
        <v>0</v>
      </c>
      <c r="BA49" s="104">
        <f t="shared" si="63"/>
        <v>0</v>
      </c>
    </row>
    <row r="50" spans="1:53" ht="93.75" customHeight="1">
      <c r="A50" s="237"/>
      <c r="B50" s="246"/>
      <c r="C50" s="263"/>
      <c r="D50" s="259"/>
      <c r="E50" s="105" t="s">
        <v>44</v>
      </c>
      <c r="F50" s="135">
        <f t="shared" si="55"/>
        <v>102</v>
      </c>
      <c r="G50" s="135">
        <f t="shared" si="56"/>
        <v>80</v>
      </c>
      <c r="H50" s="139">
        <f t="shared" ref="H50" si="64">G50/F50</f>
        <v>0.78431372549019607</v>
      </c>
      <c r="I50" s="135"/>
      <c r="J50" s="135"/>
      <c r="K50" s="139"/>
      <c r="L50" s="135"/>
      <c r="M50" s="135"/>
      <c r="N50" s="139"/>
      <c r="O50" s="135">
        <v>30</v>
      </c>
      <c r="P50" s="135">
        <v>30</v>
      </c>
      <c r="Q50" s="139">
        <f t="shared" ref="Q50" si="65">P50/O50</f>
        <v>1</v>
      </c>
      <c r="R50" s="135"/>
      <c r="S50" s="135"/>
      <c r="T50" s="139"/>
      <c r="U50" s="166">
        <v>50</v>
      </c>
      <c r="V50" s="166">
        <v>50</v>
      </c>
      <c r="W50" s="139">
        <f t="shared" ref="W50" si="66">V50/U50</f>
        <v>1</v>
      </c>
      <c r="X50" s="143"/>
      <c r="Y50" s="143"/>
      <c r="Z50" s="139"/>
      <c r="AA50" s="143"/>
      <c r="AB50" s="143"/>
      <c r="AC50" s="143"/>
      <c r="AD50" s="143"/>
      <c r="AE50" s="143"/>
      <c r="AF50" s="143"/>
      <c r="AG50" s="143"/>
      <c r="AH50" s="143"/>
      <c r="AI50" s="143"/>
      <c r="AJ50" s="135">
        <v>22</v>
      </c>
      <c r="AK50" s="135"/>
      <c r="AL50" s="135"/>
      <c r="AM50" s="143"/>
      <c r="AN50" s="143"/>
      <c r="AO50" s="143"/>
      <c r="AP50" s="135"/>
      <c r="AQ50" s="106"/>
      <c r="AR50" s="106"/>
      <c r="AS50" s="183" t="s">
        <v>454</v>
      </c>
      <c r="AT50" s="183"/>
      <c r="AU50" s="173">
        <f t="shared" si="37"/>
        <v>80</v>
      </c>
      <c r="AV50" s="173">
        <f t="shared" si="38"/>
        <v>80</v>
      </c>
      <c r="AW50" s="174">
        <f t="shared" si="8"/>
        <v>1</v>
      </c>
      <c r="AX50" s="104">
        <f t="shared" si="60"/>
        <v>30</v>
      </c>
      <c r="AY50" s="104">
        <f t="shared" si="61"/>
        <v>50</v>
      </c>
      <c r="AZ50" s="104">
        <f t="shared" si="62"/>
        <v>0</v>
      </c>
      <c r="BA50" s="104">
        <f t="shared" si="63"/>
        <v>22</v>
      </c>
    </row>
    <row r="51" spans="1:53" ht="17.25" customHeight="1">
      <c r="A51" s="237" t="s">
        <v>263</v>
      </c>
      <c r="B51" s="246" t="s">
        <v>339</v>
      </c>
      <c r="C51" s="261" t="s">
        <v>278</v>
      </c>
      <c r="D51" s="257" t="s">
        <v>297</v>
      </c>
      <c r="E51" s="105" t="s">
        <v>42</v>
      </c>
      <c r="F51" s="135">
        <f t="shared" si="55"/>
        <v>0</v>
      </c>
      <c r="G51" s="135">
        <f t="shared" si="56"/>
        <v>0</v>
      </c>
      <c r="H51" s="139"/>
      <c r="I51" s="135">
        <f>SUM(I52:I53)</f>
        <v>0</v>
      </c>
      <c r="J51" s="135">
        <f>SUM(J52:J53)</f>
        <v>0</v>
      </c>
      <c r="K51" s="139"/>
      <c r="L51" s="135">
        <f>SUM(L52:L53)</f>
        <v>0</v>
      </c>
      <c r="M51" s="135">
        <f>SUM(M52:M53)</f>
        <v>0</v>
      </c>
      <c r="N51" s="139"/>
      <c r="O51" s="135">
        <f>SUM(O52:O53)</f>
        <v>0</v>
      </c>
      <c r="P51" s="135">
        <f>SUM(P52:P53)</f>
        <v>0</v>
      </c>
      <c r="Q51" s="139"/>
      <c r="R51" s="135">
        <f>SUM(R52:R53)</f>
        <v>0</v>
      </c>
      <c r="S51" s="135">
        <f>SUM(S52:S53)</f>
        <v>0</v>
      </c>
      <c r="T51" s="139"/>
      <c r="U51" s="135">
        <f t="shared" ref="U51:AR51" si="67">SUM(U52:U53)</f>
        <v>0</v>
      </c>
      <c r="V51" s="135">
        <f t="shared" si="67"/>
        <v>0</v>
      </c>
      <c r="W51" s="135">
        <f t="shared" si="67"/>
        <v>0</v>
      </c>
      <c r="X51" s="135">
        <f t="shared" si="67"/>
        <v>0</v>
      </c>
      <c r="Y51" s="135">
        <f t="shared" si="67"/>
        <v>0</v>
      </c>
      <c r="Z51" s="135"/>
      <c r="AA51" s="135">
        <f t="shared" si="67"/>
        <v>0</v>
      </c>
      <c r="AB51" s="135">
        <f t="shared" si="67"/>
        <v>0</v>
      </c>
      <c r="AC51" s="135">
        <f t="shared" si="67"/>
        <v>0</v>
      </c>
      <c r="AD51" s="135">
        <f t="shared" si="67"/>
        <v>0</v>
      </c>
      <c r="AE51" s="135">
        <f t="shared" si="67"/>
        <v>0</v>
      </c>
      <c r="AF51" s="135">
        <f t="shared" si="67"/>
        <v>0</v>
      </c>
      <c r="AG51" s="135">
        <f t="shared" si="67"/>
        <v>0</v>
      </c>
      <c r="AH51" s="135">
        <f t="shared" si="67"/>
        <v>0</v>
      </c>
      <c r="AI51" s="135">
        <f t="shared" si="67"/>
        <v>0</v>
      </c>
      <c r="AJ51" s="135">
        <f t="shared" si="67"/>
        <v>0</v>
      </c>
      <c r="AK51" s="135">
        <f t="shared" si="67"/>
        <v>0</v>
      </c>
      <c r="AL51" s="135">
        <f t="shared" si="67"/>
        <v>0</v>
      </c>
      <c r="AM51" s="135">
        <f t="shared" si="67"/>
        <v>0</v>
      </c>
      <c r="AN51" s="135">
        <f t="shared" si="67"/>
        <v>0</v>
      </c>
      <c r="AO51" s="135">
        <f t="shared" si="67"/>
        <v>0</v>
      </c>
      <c r="AP51" s="135">
        <f t="shared" si="67"/>
        <v>0</v>
      </c>
      <c r="AQ51" s="106">
        <f t="shared" si="67"/>
        <v>0</v>
      </c>
      <c r="AR51" s="106">
        <f t="shared" si="67"/>
        <v>0</v>
      </c>
      <c r="AS51" s="180"/>
      <c r="AT51" s="183"/>
      <c r="AU51" s="173">
        <f t="shared" si="37"/>
        <v>0</v>
      </c>
      <c r="AV51" s="173">
        <f t="shared" si="38"/>
        <v>0</v>
      </c>
      <c r="AW51" s="174"/>
      <c r="AX51" s="104">
        <f t="shared" si="60"/>
        <v>0</v>
      </c>
      <c r="AY51" s="104">
        <f t="shared" si="61"/>
        <v>0</v>
      </c>
      <c r="AZ51" s="104">
        <f t="shared" si="62"/>
        <v>0</v>
      </c>
      <c r="BA51" s="104">
        <f t="shared" si="63"/>
        <v>0</v>
      </c>
    </row>
    <row r="52" spans="1:53" ht="17.25" customHeight="1">
      <c r="A52" s="237"/>
      <c r="B52" s="246"/>
      <c r="C52" s="262"/>
      <c r="D52" s="258"/>
      <c r="E52" s="105" t="s">
        <v>3</v>
      </c>
      <c r="F52" s="135">
        <f t="shared" si="55"/>
        <v>0</v>
      </c>
      <c r="G52" s="135">
        <f t="shared" si="56"/>
        <v>0</v>
      </c>
      <c r="H52" s="139"/>
      <c r="I52" s="135"/>
      <c r="J52" s="135"/>
      <c r="K52" s="139"/>
      <c r="L52" s="135"/>
      <c r="M52" s="135"/>
      <c r="N52" s="139"/>
      <c r="O52" s="135"/>
      <c r="P52" s="135"/>
      <c r="Q52" s="139"/>
      <c r="R52" s="135"/>
      <c r="S52" s="135"/>
      <c r="T52" s="139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35"/>
      <c r="AK52" s="135"/>
      <c r="AL52" s="135"/>
      <c r="AM52" s="143"/>
      <c r="AN52" s="143"/>
      <c r="AO52" s="143"/>
      <c r="AP52" s="135"/>
      <c r="AQ52" s="106"/>
      <c r="AR52" s="106"/>
      <c r="AS52" s="180"/>
      <c r="AT52" s="183"/>
      <c r="AU52" s="173">
        <f t="shared" si="37"/>
        <v>0</v>
      </c>
      <c r="AV52" s="173">
        <f t="shared" si="38"/>
        <v>0</v>
      </c>
      <c r="AW52" s="174"/>
      <c r="AX52" s="104">
        <f t="shared" si="60"/>
        <v>0</v>
      </c>
      <c r="AY52" s="104">
        <f t="shared" si="61"/>
        <v>0</v>
      </c>
      <c r="AZ52" s="104">
        <f t="shared" si="62"/>
        <v>0</v>
      </c>
      <c r="BA52" s="104">
        <f t="shared" si="63"/>
        <v>0</v>
      </c>
    </row>
    <row r="53" spans="1:53" ht="17.25" customHeight="1">
      <c r="A53" s="237"/>
      <c r="B53" s="246"/>
      <c r="C53" s="263"/>
      <c r="D53" s="259"/>
      <c r="E53" s="105" t="s">
        <v>44</v>
      </c>
      <c r="F53" s="135">
        <f t="shared" si="55"/>
        <v>0</v>
      </c>
      <c r="G53" s="135">
        <f t="shared" si="56"/>
        <v>0</v>
      </c>
      <c r="H53" s="139"/>
      <c r="I53" s="135"/>
      <c r="J53" s="135"/>
      <c r="K53" s="139"/>
      <c r="L53" s="135"/>
      <c r="M53" s="135"/>
      <c r="N53" s="139"/>
      <c r="O53" s="135"/>
      <c r="P53" s="135"/>
      <c r="Q53" s="139"/>
      <c r="R53" s="135"/>
      <c r="S53" s="135"/>
      <c r="T53" s="139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35"/>
      <c r="AK53" s="135"/>
      <c r="AL53" s="135"/>
      <c r="AM53" s="143"/>
      <c r="AN53" s="143"/>
      <c r="AO53" s="143"/>
      <c r="AP53" s="135"/>
      <c r="AQ53" s="106"/>
      <c r="AR53" s="106"/>
      <c r="AS53" s="180"/>
      <c r="AT53" s="183"/>
      <c r="AU53" s="173">
        <f t="shared" si="37"/>
        <v>0</v>
      </c>
      <c r="AV53" s="173">
        <f t="shared" si="38"/>
        <v>0</v>
      </c>
      <c r="AW53" s="174"/>
      <c r="AX53" s="104">
        <f t="shared" si="60"/>
        <v>0</v>
      </c>
      <c r="AY53" s="104">
        <f t="shared" si="61"/>
        <v>0</v>
      </c>
      <c r="AZ53" s="104">
        <f t="shared" si="62"/>
        <v>0</v>
      </c>
      <c r="BA53" s="104">
        <f t="shared" si="63"/>
        <v>0</v>
      </c>
    </row>
    <row r="54" spans="1:53" ht="17.25" customHeight="1">
      <c r="A54" s="153" t="s">
        <v>6</v>
      </c>
      <c r="B54" s="243" t="s">
        <v>312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5"/>
      <c r="AU54" s="173">
        <f t="shared" si="37"/>
        <v>0</v>
      </c>
      <c r="AV54" s="173">
        <f t="shared" si="38"/>
        <v>0</v>
      </c>
      <c r="AW54" s="174"/>
      <c r="AX54" s="104"/>
      <c r="AY54" s="104"/>
      <c r="AZ54" s="104"/>
      <c r="BA54" s="104"/>
    </row>
    <row r="55" spans="1:53" ht="17.25" customHeight="1">
      <c r="A55" s="149" t="s">
        <v>313</v>
      </c>
      <c r="B55" s="249" t="s">
        <v>314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1"/>
      <c r="AU55" s="173">
        <f t="shared" si="37"/>
        <v>0</v>
      </c>
      <c r="AV55" s="173">
        <f t="shared" si="38"/>
        <v>0</v>
      </c>
      <c r="AW55" s="174"/>
      <c r="AX55" s="104"/>
      <c r="AY55" s="104"/>
      <c r="AZ55" s="104"/>
      <c r="BA55" s="104"/>
    </row>
    <row r="56" spans="1:53" ht="21" customHeight="1">
      <c r="A56" s="237" t="s">
        <v>375</v>
      </c>
      <c r="B56" s="246" t="s">
        <v>340</v>
      </c>
      <c r="C56" s="261" t="s">
        <v>277</v>
      </c>
      <c r="D56" s="264" t="s">
        <v>295</v>
      </c>
      <c r="E56" s="105" t="s">
        <v>42</v>
      </c>
      <c r="F56" s="135">
        <f t="shared" ref="F56:F70" si="68">I56+L56+O56+R56+U56+X56+AA56+AD56+AG56+AJ56+AM56+AP56</f>
        <v>49.999999999999993</v>
      </c>
      <c r="G56" s="135">
        <f t="shared" ref="G56:G70" si="69">J56+M56+P56+S56+V56+Y56+AB56+AE56+AH56+AK56+AN56+AQ56</f>
        <v>49.999999999999993</v>
      </c>
      <c r="H56" s="139">
        <f t="shared" ref="H56" si="70">G56/F56</f>
        <v>1</v>
      </c>
      <c r="I56" s="134">
        <f>SUM(I57:I58)</f>
        <v>0</v>
      </c>
      <c r="J56" s="134">
        <f>SUM(J57:J58)</f>
        <v>0</v>
      </c>
      <c r="K56" s="106">
        <f>SUM(K57:K58)</f>
        <v>0</v>
      </c>
      <c r="L56" s="135">
        <f>SUM(L57:L58)</f>
        <v>21.533999999999999</v>
      </c>
      <c r="M56" s="135">
        <f>SUM(M57:M58)</f>
        <v>21.533999999999999</v>
      </c>
      <c r="N56" s="139">
        <f t="shared" ref="N56" si="71">M56/L56</f>
        <v>1</v>
      </c>
      <c r="O56" s="135">
        <f>SUM(O57:O58)</f>
        <v>15.307449999999999</v>
      </c>
      <c r="P56" s="135">
        <f>SUM(P57:P58)</f>
        <v>15.307449999999999</v>
      </c>
      <c r="Q56" s="139">
        <f t="shared" ref="Q56" si="72">P56/O56</f>
        <v>1</v>
      </c>
      <c r="R56" s="135">
        <f>SUM(R57:R58)</f>
        <v>0</v>
      </c>
      <c r="S56" s="135">
        <f>SUM(S57:S58)</f>
        <v>0</v>
      </c>
      <c r="T56" s="139"/>
      <c r="U56" s="135">
        <f t="shared" ref="U56:AR56" si="73">SUM(U57:U58)</f>
        <v>0</v>
      </c>
      <c r="V56" s="135">
        <f t="shared" si="73"/>
        <v>0</v>
      </c>
      <c r="W56" s="135">
        <f t="shared" si="73"/>
        <v>0</v>
      </c>
      <c r="X56" s="135">
        <f t="shared" si="73"/>
        <v>13.15855</v>
      </c>
      <c r="Y56" s="135">
        <f t="shared" si="73"/>
        <v>13.15855</v>
      </c>
      <c r="Z56" s="139">
        <f t="shared" ref="Z56:Z58" si="74">Y56/X56</f>
        <v>1</v>
      </c>
      <c r="AA56" s="135">
        <f t="shared" si="73"/>
        <v>0</v>
      </c>
      <c r="AB56" s="135">
        <f t="shared" si="73"/>
        <v>0</v>
      </c>
      <c r="AC56" s="135">
        <f t="shared" si="73"/>
        <v>0</v>
      </c>
      <c r="AD56" s="135">
        <f t="shared" si="73"/>
        <v>0</v>
      </c>
      <c r="AE56" s="135">
        <f t="shared" si="73"/>
        <v>0</v>
      </c>
      <c r="AF56" s="135">
        <f t="shared" si="73"/>
        <v>0</v>
      </c>
      <c r="AG56" s="135">
        <f t="shared" si="73"/>
        <v>0</v>
      </c>
      <c r="AH56" s="135">
        <f t="shared" si="73"/>
        <v>0</v>
      </c>
      <c r="AI56" s="135">
        <f t="shared" si="73"/>
        <v>0</v>
      </c>
      <c r="AJ56" s="135">
        <f t="shared" si="73"/>
        <v>0</v>
      </c>
      <c r="AK56" s="135">
        <f t="shared" si="73"/>
        <v>0</v>
      </c>
      <c r="AL56" s="135">
        <f t="shared" si="73"/>
        <v>0</v>
      </c>
      <c r="AM56" s="135">
        <f t="shared" si="73"/>
        <v>0</v>
      </c>
      <c r="AN56" s="135">
        <f t="shared" si="73"/>
        <v>0</v>
      </c>
      <c r="AO56" s="135">
        <f t="shared" si="73"/>
        <v>0</v>
      </c>
      <c r="AP56" s="135">
        <f t="shared" si="73"/>
        <v>0</v>
      </c>
      <c r="AQ56" s="106">
        <f t="shared" si="73"/>
        <v>0</v>
      </c>
      <c r="AR56" s="106">
        <f t="shared" si="73"/>
        <v>0</v>
      </c>
      <c r="AS56" s="178"/>
      <c r="AT56" s="179"/>
      <c r="AU56" s="173">
        <f t="shared" si="37"/>
        <v>49.999999999999993</v>
      </c>
      <c r="AV56" s="173">
        <f t="shared" si="38"/>
        <v>49.999999999999993</v>
      </c>
      <c r="AW56" s="174">
        <f t="shared" si="8"/>
        <v>1</v>
      </c>
      <c r="AX56" s="104">
        <f t="shared" ref="AX56:AX70" si="75">I56+L56+O56</f>
        <v>36.841449999999995</v>
      </c>
      <c r="AY56" s="104">
        <f t="shared" ref="AY56:AY70" si="76">R56+U56+X56</f>
        <v>13.15855</v>
      </c>
      <c r="AZ56" s="104">
        <f t="shared" ref="AZ56:AZ70" si="77">AA56+AD56+AG56</f>
        <v>0</v>
      </c>
      <c r="BA56" s="104">
        <f t="shared" ref="BA56:BA70" si="78">AJ56+AM56+AP56</f>
        <v>0</v>
      </c>
    </row>
    <row r="57" spans="1:53" ht="21" customHeight="1">
      <c r="A57" s="237"/>
      <c r="B57" s="246"/>
      <c r="C57" s="262"/>
      <c r="D57" s="265"/>
      <c r="E57" s="105" t="s">
        <v>3</v>
      </c>
      <c r="F57" s="135">
        <f t="shared" si="68"/>
        <v>0</v>
      </c>
      <c r="G57" s="135">
        <f t="shared" si="69"/>
        <v>0</v>
      </c>
      <c r="H57" s="139"/>
      <c r="I57" s="134"/>
      <c r="J57" s="134"/>
      <c r="K57" s="106"/>
      <c r="L57" s="135"/>
      <c r="M57" s="135"/>
      <c r="N57" s="139"/>
      <c r="O57" s="135"/>
      <c r="P57" s="135"/>
      <c r="Q57" s="139"/>
      <c r="R57" s="135"/>
      <c r="S57" s="135"/>
      <c r="T57" s="139"/>
      <c r="U57" s="143"/>
      <c r="V57" s="143"/>
      <c r="W57" s="143"/>
      <c r="X57" s="143"/>
      <c r="Y57" s="143"/>
      <c r="Z57" s="139"/>
      <c r="AA57" s="143"/>
      <c r="AB57" s="143"/>
      <c r="AC57" s="143"/>
      <c r="AD57" s="143"/>
      <c r="AE57" s="143"/>
      <c r="AF57" s="143"/>
      <c r="AG57" s="143"/>
      <c r="AH57" s="143"/>
      <c r="AI57" s="143"/>
      <c r="AJ57" s="135"/>
      <c r="AK57" s="135"/>
      <c r="AL57" s="135"/>
      <c r="AM57" s="143"/>
      <c r="AN57" s="143"/>
      <c r="AO57" s="143"/>
      <c r="AP57" s="135"/>
      <c r="AQ57" s="106"/>
      <c r="AR57" s="106"/>
      <c r="AS57" s="180"/>
      <c r="AT57" s="183"/>
      <c r="AU57" s="173">
        <f t="shared" si="37"/>
        <v>0</v>
      </c>
      <c r="AV57" s="173">
        <f t="shared" si="38"/>
        <v>0</v>
      </c>
      <c r="AW57" s="174"/>
      <c r="AX57" s="104">
        <f t="shared" si="75"/>
        <v>0</v>
      </c>
      <c r="AY57" s="104">
        <f t="shared" si="76"/>
        <v>0</v>
      </c>
      <c r="AZ57" s="104">
        <f t="shared" si="77"/>
        <v>0</v>
      </c>
      <c r="BA57" s="104">
        <f t="shared" si="78"/>
        <v>0</v>
      </c>
    </row>
    <row r="58" spans="1:53" ht="46.5" customHeight="1">
      <c r="A58" s="237"/>
      <c r="B58" s="246"/>
      <c r="C58" s="263"/>
      <c r="D58" s="266"/>
      <c r="E58" s="105" t="s">
        <v>44</v>
      </c>
      <c r="F58" s="135">
        <f t="shared" si="68"/>
        <v>49.999999999999993</v>
      </c>
      <c r="G58" s="135">
        <f t="shared" si="69"/>
        <v>49.999999999999993</v>
      </c>
      <c r="H58" s="139">
        <f t="shared" ref="H58:H59" si="79">G58/F58</f>
        <v>1</v>
      </c>
      <c r="I58" s="134"/>
      <c r="J58" s="134"/>
      <c r="K58" s="106"/>
      <c r="L58" s="135">
        <v>21.533999999999999</v>
      </c>
      <c r="M58" s="135">
        <v>21.533999999999999</v>
      </c>
      <c r="N58" s="139">
        <f t="shared" ref="N58" si="80">M58/L58</f>
        <v>1</v>
      </c>
      <c r="O58" s="135">
        <v>15.307449999999999</v>
      </c>
      <c r="P58" s="135">
        <v>15.307449999999999</v>
      </c>
      <c r="Q58" s="139">
        <f t="shared" ref="Q58" si="81">P58/O58</f>
        <v>1</v>
      </c>
      <c r="R58" s="135"/>
      <c r="S58" s="135"/>
      <c r="T58" s="139"/>
      <c r="U58" s="143"/>
      <c r="V58" s="143"/>
      <c r="W58" s="143"/>
      <c r="X58" s="143">
        <v>13.15855</v>
      </c>
      <c r="Y58" s="143">
        <v>13.15855</v>
      </c>
      <c r="Z58" s="139">
        <f t="shared" si="74"/>
        <v>1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35"/>
      <c r="AK58" s="135"/>
      <c r="AL58" s="135"/>
      <c r="AM58" s="143"/>
      <c r="AN58" s="143"/>
      <c r="AO58" s="143"/>
      <c r="AP58" s="135"/>
      <c r="AQ58" s="106"/>
      <c r="AR58" s="106"/>
      <c r="AS58" s="183" t="s">
        <v>439</v>
      </c>
      <c r="AT58" s="183"/>
      <c r="AU58" s="173">
        <f t="shared" si="37"/>
        <v>49.999999999999993</v>
      </c>
      <c r="AV58" s="173">
        <f t="shared" si="38"/>
        <v>49.999999999999993</v>
      </c>
      <c r="AW58" s="174">
        <f t="shared" si="8"/>
        <v>1</v>
      </c>
      <c r="AX58" s="104">
        <f t="shared" si="75"/>
        <v>36.841449999999995</v>
      </c>
      <c r="AY58" s="104">
        <f t="shared" si="76"/>
        <v>13.15855</v>
      </c>
      <c r="AZ58" s="104">
        <f t="shared" si="77"/>
        <v>0</v>
      </c>
      <c r="BA58" s="104">
        <f t="shared" si="78"/>
        <v>0</v>
      </c>
    </row>
    <row r="59" spans="1:53" ht="36.75" customHeight="1">
      <c r="A59" s="237" t="s">
        <v>376</v>
      </c>
      <c r="B59" s="260" t="s">
        <v>341</v>
      </c>
      <c r="C59" s="261" t="s">
        <v>282</v>
      </c>
      <c r="D59" s="257" t="s">
        <v>404</v>
      </c>
      <c r="E59" s="105" t="s">
        <v>42</v>
      </c>
      <c r="F59" s="135">
        <f t="shared" si="68"/>
        <v>120</v>
      </c>
      <c r="G59" s="135">
        <f t="shared" si="69"/>
        <v>40</v>
      </c>
      <c r="H59" s="139">
        <f t="shared" si="79"/>
        <v>0.33333333333333331</v>
      </c>
      <c r="I59" s="134">
        <f>SUM(I60:I61)</f>
        <v>0</v>
      </c>
      <c r="J59" s="134">
        <f>SUM(J60:J61)</f>
        <v>0</v>
      </c>
      <c r="K59" s="106">
        <f>SUM(K60:K61)</f>
        <v>0</v>
      </c>
      <c r="L59" s="135">
        <f>SUM(L60:L61)</f>
        <v>0</v>
      </c>
      <c r="M59" s="135">
        <f>SUM(M60:M61)</f>
        <v>0</v>
      </c>
      <c r="N59" s="139"/>
      <c r="O59" s="135">
        <f>SUM(O60:O61)</f>
        <v>0</v>
      </c>
      <c r="P59" s="135">
        <f>SUM(P60:P61)</f>
        <v>0</v>
      </c>
      <c r="Q59" s="139"/>
      <c r="R59" s="135">
        <f>SUM(R60:R61)</f>
        <v>40</v>
      </c>
      <c r="S59" s="135">
        <f>SUM(S60:S61)</f>
        <v>40</v>
      </c>
      <c r="T59" s="139">
        <f t="shared" ref="T59" si="82">S59/R59</f>
        <v>1</v>
      </c>
      <c r="U59" s="135">
        <f t="shared" ref="U59:AR59" si="83">SUM(U60:U61)</f>
        <v>0</v>
      </c>
      <c r="V59" s="135">
        <f t="shared" si="83"/>
        <v>0</v>
      </c>
      <c r="W59" s="135">
        <f t="shared" si="83"/>
        <v>0</v>
      </c>
      <c r="X59" s="135">
        <f t="shared" si="83"/>
        <v>0</v>
      </c>
      <c r="Y59" s="135">
        <f t="shared" si="83"/>
        <v>0</v>
      </c>
      <c r="Z59" s="139"/>
      <c r="AA59" s="135">
        <f t="shared" si="83"/>
        <v>0</v>
      </c>
      <c r="AB59" s="135">
        <f t="shared" si="83"/>
        <v>0</v>
      </c>
      <c r="AC59" s="135">
        <f t="shared" si="83"/>
        <v>0</v>
      </c>
      <c r="AD59" s="135">
        <f t="shared" si="83"/>
        <v>0</v>
      </c>
      <c r="AE59" s="135">
        <f t="shared" si="83"/>
        <v>0</v>
      </c>
      <c r="AF59" s="135">
        <f t="shared" si="83"/>
        <v>0</v>
      </c>
      <c r="AG59" s="135">
        <f t="shared" si="83"/>
        <v>20</v>
      </c>
      <c r="AH59" s="135">
        <f t="shared" si="83"/>
        <v>0</v>
      </c>
      <c r="AI59" s="135">
        <f t="shared" si="83"/>
        <v>0</v>
      </c>
      <c r="AJ59" s="135">
        <f t="shared" si="83"/>
        <v>0</v>
      </c>
      <c r="AK59" s="135">
        <f t="shared" si="83"/>
        <v>0</v>
      </c>
      <c r="AL59" s="135">
        <f t="shared" si="83"/>
        <v>0</v>
      </c>
      <c r="AM59" s="135">
        <f t="shared" si="83"/>
        <v>0</v>
      </c>
      <c r="AN59" s="135">
        <f t="shared" si="83"/>
        <v>0</v>
      </c>
      <c r="AO59" s="135">
        <f t="shared" si="83"/>
        <v>0</v>
      </c>
      <c r="AP59" s="135">
        <f t="shared" si="83"/>
        <v>60</v>
      </c>
      <c r="AQ59" s="106">
        <f t="shared" si="83"/>
        <v>0</v>
      </c>
      <c r="AR59" s="106">
        <f t="shared" si="83"/>
        <v>0</v>
      </c>
      <c r="AS59" s="180"/>
      <c r="AT59" s="183"/>
      <c r="AU59" s="173">
        <f t="shared" si="37"/>
        <v>40</v>
      </c>
      <c r="AV59" s="173">
        <f t="shared" si="38"/>
        <v>40</v>
      </c>
      <c r="AW59" s="174">
        <f t="shared" si="8"/>
        <v>1</v>
      </c>
      <c r="AX59" s="104">
        <f t="shared" si="75"/>
        <v>0</v>
      </c>
      <c r="AY59" s="104">
        <f t="shared" si="76"/>
        <v>40</v>
      </c>
      <c r="AZ59" s="104">
        <f t="shared" si="77"/>
        <v>20</v>
      </c>
      <c r="BA59" s="104">
        <f t="shared" si="78"/>
        <v>60</v>
      </c>
    </row>
    <row r="60" spans="1:53" ht="36.75" customHeight="1">
      <c r="A60" s="237"/>
      <c r="B60" s="260"/>
      <c r="C60" s="262"/>
      <c r="D60" s="258"/>
      <c r="E60" s="105" t="s">
        <v>3</v>
      </c>
      <c r="F60" s="135">
        <f t="shared" si="68"/>
        <v>0</v>
      </c>
      <c r="G60" s="135">
        <f t="shared" si="69"/>
        <v>0</v>
      </c>
      <c r="H60" s="139"/>
      <c r="I60" s="134"/>
      <c r="J60" s="134"/>
      <c r="K60" s="106"/>
      <c r="L60" s="135"/>
      <c r="M60" s="135"/>
      <c r="N60" s="139"/>
      <c r="O60" s="135"/>
      <c r="P60" s="135"/>
      <c r="Q60" s="139"/>
      <c r="R60" s="135"/>
      <c r="S60" s="135"/>
      <c r="T60" s="139"/>
      <c r="U60" s="143"/>
      <c r="V60" s="143"/>
      <c r="W60" s="143"/>
      <c r="X60" s="143"/>
      <c r="Y60" s="143"/>
      <c r="Z60" s="139"/>
      <c r="AA60" s="143"/>
      <c r="AB60" s="143"/>
      <c r="AC60" s="143"/>
      <c r="AD60" s="143"/>
      <c r="AE60" s="143"/>
      <c r="AF60" s="143"/>
      <c r="AG60" s="143"/>
      <c r="AH60" s="143"/>
      <c r="AI60" s="143"/>
      <c r="AJ60" s="135"/>
      <c r="AK60" s="135"/>
      <c r="AL60" s="135"/>
      <c r="AM60" s="143"/>
      <c r="AN60" s="143"/>
      <c r="AO60" s="143"/>
      <c r="AP60" s="135"/>
      <c r="AQ60" s="106"/>
      <c r="AR60" s="106"/>
      <c r="AS60" s="180"/>
      <c r="AT60" s="183"/>
      <c r="AU60" s="173">
        <f t="shared" si="37"/>
        <v>0</v>
      </c>
      <c r="AV60" s="173">
        <f t="shared" si="38"/>
        <v>0</v>
      </c>
      <c r="AW60" s="174" t="e">
        <f t="shared" si="8"/>
        <v>#DIV/0!</v>
      </c>
      <c r="AX60" s="104">
        <f t="shared" si="75"/>
        <v>0</v>
      </c>
      <c r="AY60" s="104">
        <f t="shared" si="76"/>
        <v>0</v>
      </c>
      <c r="AZ60" s="104">
        <f t="shared" si="77"/>
        <v>0</v>
      </c>
      <c r="BA60" s="104">
        <f t="shared" si="78"/>
        <v>0</v>
      </c>
    </row>
    <row r="61" spans="1:53" ht="76.5" customHeight="1">
      <c r="A61" s="237"/>
      <c r="B61" s="260"/>
      <c r="C61" s="263"/>
      <c r="D61" s="259"/>
      <c r="E61" s="105" t="s">
        <v>44</v>
      </c>
      <c r="F61" s="135">
        <f t="shared" si="68"/>
        <v>120</v>
      </c>
      <c r="G61" s="135">
        <f t="shared" si="69"/>
        <v>40</v>
      </c>
      <c r="H61" s="139">
        <f t="shared" ref="H61:H62" si="84">G61/F61</f>
        <v>0.33333333333333331</v>
      </c>
      <c r="I61" s="134"/>
      <c r="J61" s="134"/>
      <c r="K61" s="106"/>
      <c r="L61" s="135"/>
      <c r="M61" s="135"/>
      <c r="N61" s="139"/>
      <c r="O61" s="135"/>
      <c r="P61" s="135"/>
      <c r="Q61" s="139"/>
      <c r="R61" s="135">
        <v>40</v>
      </c>
      <c r="S61" s="135">
        <v>40</v>
      </c>
      <c r="T61" s="139">
        <f t="shared" ref="T61:T62" si="85">S61/R61</f>
        <v>1</v>
      </c>
      <c r="U61" s="143"/>
      <c r="V61" s="143"/>
      <c r="W61" s="143"/>
      <c r="X61" s="143"/>
      <c r="Y61" s="143"/>
      <c r="Z61" s="139"/>
      <c r="AA61" s="143"/>
      <c r="AB61" s="143"/>
      <c r="AC61" s="143"/>
      <c r="AD61" s="143"/>
      <c r="AE61" s="143"/>
      <c r="AF61" s="143"/>
      <c r="AG61" s="143">
        <v>20</v>
      </c>
      <c r="AH61" s="143"/>
      <c r="AI61" s="143"/>
      <c r="AJ61" s="135"/>
      <c r="AK61" s="135"/>
      <c r="AL61" s="135"/>
      <c r="AM61" s="143"/>
      <c r="AN61" s="143"/>
      <c r="AO61" s="143"/>
      <c r="AP61" s="135">
        <v>60</v>
      </c>
      <c r="AQ61" s="106"/>
      <c r="AR61" s="106"/>
      <c r="AS61" s="180" t="s">
        <v>456</v>
      </c>
      <c r="AT61" s="183"/>
      <c r="AU61" s="173">
        <f t="shared" si="37"/>
        <v>40</v>
      </c>
      <c r="AV61" s="173">
        <f t="shared" si="38"/>
        <v>40</v>
      </c>
      <c r="AW61" s="174">
        <f t="shared" si="8"/>
        <v>1</v>
      </c>
      <c r="AX61" s="104">
        <f t="shared" si="75"/>
        <v>0</v>
      </c>
      <c r="AY61" s="104">
        <f t="shared" si="76"/>
        <v>40</v>
      </c>
      <c r="AZ61" s="104">
        <f t="shared" si="77"/>
        <v>20</v>
      </c>
      <c r="BA61" s="104">
        <f t="shared" si="78"/>
        <v>60</v>
      </c>
    </row>
    <row r="62" spans="1:53" ht="36" customHeight="1">
      <c r="A62" s="237" t="s">
        <v>377</v>
      </c>
      <c r="B62" s="260" t="s">
        <v>342</v>
      </c>
      <c r="C62" s="261" t="s">
        <v>282</v>
      </c>
      <c r="D62" s="257" t="s">
        <v>404</v>
      </c>
      <c r="E62" s="105" t="s">
        <v>42</v>
      </c>
      <c r="F62" s="135">
        <f t="shared" si="68"/>
        <v>210</v>
      </c>
      <c r="G62" s="135">
        <f t="shared" si="69"/>
        <v>126</v>
      </c>
      <c r="H62" s="139">
        <f t="shared" si="84"/>
        <v>0.6</v>
      </c>
      <c r="I62" s="134">
        <f>SUM(I63:I64)</f>
        <v>0</v>
      </c>
      <c r="J62" s="134">
        <f>SUM(J63:J64)</f>
        <v>0</v>
      </c>
      <c r="K62" s="106">
        <f>SUM(K63:K64)</f>
        <v>0</v>
      </c>
      <c r="L62" s="135">
        <f>SUM(L63:L64)</f>
        <v>0</v>
      </c>
      <c r="M62" s="135">
        <f>SUM(M63:M64)</f>
        <v>0</v>
      </c>
      <c r="N62" s="139"/>
      <c r="O62" s="135">
        <f>SUM(O63:O64)</f>
        <v>0</v>
      </c>
      <c r="P62" s="135">
        <f>SUM(P63:P64)</f>
        <v>0</v>
      </c>
      <c r="Q62" s="139"/>
      <c r="R62" s="135">
        <f>SUM(R63:R64)</f>
        <v>80</v>
      </c>
      <c r="S62" s="135">
        <f>SUM(S63:S64)</f>
        <v>80</v>
      </c>
      <c r="T62" s="139">
        <f t="shared" si="85"/>
        <v>1</v>
      </c>
      <c r="U62" s="135">
        <f t="shared" ref="U62:AR62" si="86">SUM(U63:U64)</f>
        <v>46</v>
      </c>
      <c r="V62" s="135">
        <f t="shared" si="86"/>
        <v>46</v>
      </c>
      <c r="W62" s="139">
        <f t="shared" ref="W62" si="87">V62/U62</f>
        <v>1</v>
      </c>
      <c r="X62" s="135">
        <f t="shared" si="86"/>
        <v>0</v>
      </c>
      <c r="Y62" s="135">
        <f t="shared" si="86"/>
        <v>0</v>
      </c>
      <c r="Z62" s="139"/>
      <c r="AA62" s="135">
        <f t="shared" si="86"/>
        <v>0</v>
      </c>
      <c r="AB62" s="135">
        <f t="shared" si="86"/>
        <v>0</v>
      </c>
      <c r="AC62" s="135">
        <f t="shared" si="86"/>
        <v>0</v>
      </c>
      <c r="AD62" s="135">
        <f t="shared" si="86"/>
        <v>0</v>
      </c>
      <c r="AE62" s="135">
        <f t="shared" si="86"/>
        <v>0</v>
      </c>
      <c r="AF62" s="135">
        <f t="shared" si="86"/>
        <v>0</v>
      </c>
      <c r="AG62" s="135">
        <f t="shared" si="86"/>
        <v>84</v>
      </c>
      <c r="AH62" s="135">
        <f t="shared" si="86"/>
        <v>0</v>
      </c>
      <c r="AI62" s="135">
        <f t="shared" si="86"/>
        <v>0</v>
      </c>
      <c r="AJ62" s="135">
        <f t="shared" si="86"/>
        <v>0</v>
      </c>
      <c r="AK62" s="135">
        <f t="shared" si="86"/>
        <v>0</v>
      </c>
      <c r="AL62" s="135">
        <f t="shared" si="86"/>
        <v>0</v>
      </c>
      <c r="AM62" s="135">
        <f t="shared" si="86"/>
        <v>0</v>
      </c>
      <c r="AN62" s="135">
        <f t="shared" si="86"/>
        <v>0</v>
      </c>
      <c r="AO62" s="135">
        <f t="shared" si="86"/>
        <v>0</v>
      </c>
      <c r="AP62" s="135">
        <f t="shared" si="86"/>
        <v>0</v>
      </c>
      <c r="AQ62" s="106">
        <f t="shared" si="86"/>
        <v>0</v>
      </c>
      <c r="AR62" s="106">
        <f t="shared" si="86"/>
        <v>0</v>
      </c>
      <c r="AS62" s="180"/>
      <c r="AT62" s="183"/>
      <c r="AU62" s="173">
        <f t="shared" si="37"/>
        <v>126</v>
      </c>
      <c r="AV62" s="173">
        <f t="shared" si="38"/>
        <v>126</v>
      </c>
      <c r="AW62" s="174">
        <f t="shared" si="8"/>
        <v>1</v>
      </c>
      <c r="AX62" s="104">
        <f t="shared" si="75"/>
        <v>0</v>
      </c>
      <c r="AY62" s="104">
        <f t="shared" si="76"/>
        <v>126</v>
      </c>
      <c r="AZ62" s="104">
        <f t="shared" si="77"/>
        <v>84</v>
      </c>
      <c r="BA62" s="104">
        <f t="shared" si="78"/>
        <v>0</v>
      </c>
    </row>
    <row r="63" spans="1:53" ht="36" customHeight="1">
      <c r="A63" s="237"/>
      <c r="B63" s="260"/>
      <c r="C63" s="262"/>
      <c r="D63" s="258"/>
      <c r="E63" s="105" t="s">
        <v>3</v>
      </c>
      <c r="F63" s="135">
        <f t="shared" si="68"/>
        <v>0</v>
      </c>
      <c r="G63" s="135">
        <f t="shared" si="69"/>
        <v>0</v>
      </c>
      <c r="H63" s="139"/>
      <c r="I63" s="134"/>
      <c r="J63" s="134"/>
      <c r="K63" s="106"/>
      <c r="L63" s="135"/>
      <c r="M63" s="135"/>
      <c r="N63" s="139"/>
      <c r="O63" s="135"/>
      <c r="P63" s="135"/>
      <c r="Q63" s="139"/>
      <c r="R63" s="135"/>
      <c r="S63" s="135"/>
      <c r="T63" s="139"/>
      <c r="U63" s="143"/>
      <c r="V63" s="143"/>
      <c r="W63" s="143"/>
      <c r="X63" s="143"/>
      <c r="Y63" s="143"/>
      <c r="Z63" s="139"/>
      <c r="AA63" s="143"/>
      <c r="AB63" s="143"/>
      <c r="AC63" s="143"/>
      <c r="AD63" s="143"/>
      <c r="AE63" s="143"/>
      <c r="AF63" s="143"/>
      <c r="AG63" s="143"/>
      <c r="AH63" s="143"/>
      <c r="AI63" s="143"/>
      <c r="AJ63" s="135"/>
      <c r="AK63" s="135"/>
      <c r="AL63" s="135"/>
      <c r="AM63" s="143"/>
      <c r="AN63" s="143"/>
      <c r="AO63" s="143"/>
      <c r="AP63" s="135"/>
      <c r="AQ63" s="106"/>
      <c r="AR63" s="106"/>
      <c r="AS63" s="180"/>
      <c r="AT63" s="183"/>
      <c r="AU63" s="173">
        <f t="shared" si="37"/>
        <v>0</v>
      </c>
      <c r="AV63" s="173">
        <f t="shared" si="38"/>
        <v>0</v>
      </c>
      <c r="AW63" s="174" t="e">
        <f t="shared" si="8"/>
        <v>#DIV/0!</v>
      </c>
      <c r="AX63" s="104">
        <f t="shared" si="75"/>
        <v>0</v>
      </c>
      <c r="AY63" s="104">
        <f t="shared" si="76"/>
        <v>0</v>
      </c>
      <c r="AZ63" s="104">
        <f t="shared" si="77"/>
        <v>0</v>
      </c>
      <c r="BA63" s="104">
        <f t="shared" si="78"/>
        <v>0</v>
      </c>
    </row>
    <row r="64" spans="1:53" ht="45.75" customHeight="1">
      <c r="A64" s="237"/>
      <c r="B64" s="260"/>
      <c r="C64" s="263"/>
      <c r="D64" s="259"/>
      <c r="E64" s="105" t="s">
        <v>44</v>
      </c>
      <c r="F64" s="135">
        <f t="shared" si="68"/>
        <v>210</v>
      </c>
      <c r="G64" s="135">
        <f t="shared" si="69"/>
        <v>126</v>
      </c>
      <c r="H64" s="139">
        <f t="shared" ref="H64" si="88">G64/F64</f>
        <v>0.6</v>
      </c>
      <c r="I64" s="134"/>
      <c r="J64" s="134"/>
      <c r="K64" s="106"/>
      <c r="L64" s="135"/>
      <c r="M64" s="135"/>
      <c r="N64" s="139"/>
      <c r="O64" s="135"/>
      <c r="P64" s="135"/>
      <c r="Q64" s="139"/>
      <c r="R64" s="135">
        <f>10+70</f>
        <v>80</v>
      </c>
      <c r="S64" s="135">
        <f>10+70</f>
        <v>80</v>
      </c>
      <c r="T64" s="139">
        <f t="shared" ref="T64:T65" si="89">S64/R64</f>
        <v>1</v>
      </c>
      <c r="U64" s="166">
        <v>46</v>
      </c>
      <c r="V64" s="166">
        <v>46</v>
      </c>
      <c r="W64" s="139">
        <f t="shared" ref="W64" si="90">V64/U64</f>
        <v>1</v>
      </c>
      <c r="X64" s="143"/>
      <c r="Y64" s="143"/>
      <c r="Z64" s="139"/>
      <c r="AA64" s="143"/>
      <c r="AB64" s="143"/>
      <c r="AC64" s="143"/>
      <c r="AD64" s="143">
        <f>70-70</f>
        <v>0</v>
      </c>
      <c r="AE64" s="143"/>
      <c r="AF64" s="143"/>
      <c r="AG64" s="143">
        <v>84</v>
      </c>
      <c r="AH64" s="143"/>
      <c r="AI64" s="143"/>
      <c r="AJ64" s="135"/>
      <c r="AK64" s="135"/>
      <c r="AL64" s="135"/>
      <c r="AM64" s="143"/>
      <c r="AN64" s="143"/>
      <c r="AO64" s="143"/>
      <c r="AP64" s="135"/>
      <c r="AQ64" s="106"/>
      <c r="AR64" s="106"/>
      <c r="AS64" s="180" t="s">
        <v>457</v>
      </c>
      <c r="AT64" s="183"/>
      <c r="AU64" s="173">
        <f t="shared" si="37"/>
        <v>126</v>
      </c>
      <c r="AV64" s="173">
        <f t="shared" si="38"/>
        <v>126</v>
      </c>
      <c r="AW64" s="174">
        <f t="shared" si="8"/>
        <v>1</v>
      </c>
      <c r="AX64" s="104">
        <f t="shared" si="75"/>
        <v>0</v>
      </c>
      <c r="AY64" s="104">
        <f t="shared" si="76"/>
        <v>126</v>
      </c>
      <c r="AZ64" s="104">
        <f t="shared" si="77"/>
        <v>84</v>
      </c>
      <c r="BA64" s="104">
        <f t="shared" si="78"/>
        <v>0</v>
      </c>
    </row>
    <row r="65" spans="1:53" ht="27.75" customHeight="1">
      <c r="A65" s="237" t="s">
        <v>378</v>
      </c>
      <c r="B65" s="260" t="s">
        <v>343</v>
      </c>
      <c r="C65" s="261" t="s">
        <v>282</v>
      </c>
      <c r="D65" s="257" t="s">
        <v>403</v>
      </c>
      <c r="E65" s="105" t="s">
        <v>42</v>
      </c>
      <c r="F65" s="135">
        <f t="shared" si="68"/>
        <v>280</v>
      </c>
      <c r="G65" s="135">
        <f t="shared" si="69"/>
        <v>225.72199999999998</v>
      </c>
      <c r="H65" s="139">
        <f t="shared" ref="H65" si="91">G65/F65</f>
        <v>0.80614999999999992</v>
      </c>
      <c r="I65" s="134">
        <f>SUM(I66:I67)</f>
        <v>0</v>
      </c>
      <c r="J65" s="134">
        <f>SUM(J66:J67)</f>
        <v>0</v>
      </c>
      <c r="K65" s="106">
        <f>SUM(K66:K67)</f>
        <v>0</v>
      </c>
      <c r="L65" s="135">
        <f>SUM(L66:L67)</f>
        <v>115</v>
      </c>
      <c r="M65" s="135">
        <f>SUM(M66:M67)</f>
        <v>115</v>
      </c>
      <c r="N65" s="139">
        <f t="shared" ref="N65" si="92">M65/L65</f>
        <v>1</v>
      </c>
      <c r="O65" s="135">
        <f>SUM(O66:O67)</f>
        <v>55</v>
      </c>
      <c r="P65" s="135">
        <f>SUM(P66:P67)</f>
        <v>0</v>
      </c>
      <c r="Q65" s="139">
        <f t="shared" ref="Q65" si="93">P65/O65</f>
        <v>0</v>
      </c>
      <c r="R65" s="135">
        <f>SUM(R66:R67)</f>
        <v>110</v>
      </c>
      <c r="S65" s="135">
        <f>SUM(S66:S67)</f>
        <v>110.72199999999999</v>
      </c>
      <c r="T65" s="139">
        <f t="shared" si="89"/>
        <v>1.0065636363636363</v>
      </c>
      <c r="U65" s="135">
        <f t="shared" ref="U65:AR65" si="94">SUM(U66:U67)</f>
        <v>0</v>
      </c>
      <c r="V65" s="135">
        <f t="shared" si="94"/>
        <v>0</v>
      </c>
      <c r="W65" s="135">
        <f t="shared" si="94"/>
        <v>0</v>
      </c>
      <c r="X65" s="135">
        <f t="shared" si="94"/>
        <v>0</v>
      </c>
      <c r="Y65" s="135">
        <f t="shared" si="94"/>
        <v>0</v>
      </c>
      <c r="Z65" s="139"/>
      <c r="AA65" s="135">
        <f t="shared" si="94"/>
        <v>0</v>
      </c>
      <c r="AB65" s="135">
        <f t="shared" si="94"/>
        <v>0</v>
      </c>
      <c r="AC65" s="135">
        <f t="shared" si="94"/>
        <v>0</v>
      </c>
      <c r="AD65" s="135">
        <f t="shared" si="94"/>
        <v>0</v>
      </c>
      <c r="AE65" s="135">
        <f t="shared" si="94"/>
        <v>0</v>
      </c>
      <c r="AF65" s="135">
        <f t="shared" si="94"/>
        <v>0</v>
      </c>
      <c r="AG65" s="135">
        <f t="shared" si="94"/>
        <v>0</v>
      </c>
      <c r="AH65" s="135">
        <f t="shared" si="94"/>
        <v>0</v>
      </c>
      <c r="AI65" s="135">
        <f t="shared" si="94"/>
        <v>0</v>
      </c>
      <c r="AJ65" s="135">
        <f t="shared" si="94"/>
        <v>0</v>
      </c>
      <c r="AK65" s="135">
        <f t="shared" si="94"/>
        <v>0</v>
      </c>
      <c r="AL65" s="135">
        <f t="shared" si="94"/>
        <v>0</v>
      </c>
      <c r="AM65" s="135">
        <f t="shared" si="94"/>
        <v>0</v>
      </c>
      <c r="AN65" s="135">
        <f t="shared" si="94"/>
        <v>0</v>
      </c>
      <c r="AO65" s="135">
        <f t="shared" si="94"/>
        <v>0</v>
      </c>
      <c r="AP65" s="135">
        <f t="shared" si="94"/>
        <v>0</v>
      </c>
      <c r="AQ65" s="106">
        <f t="shared" si="94"/>
        <v>0</v>
      </c>
      <c r="AR65" s="106">
        <f t="shared" si="94"/>
        <v>0</v>
      </c>
      <c r="AS65" s="180"/>
      <c r="AT65" s="183"/>
      <c r="AU65" s="173">
        <f t="shared" si="37"/>
        <v>280</v>
      </c>
      <c r="AV65" s="173">
        <f t="shared" si="38"/>
        <v>225.72199999999998</v>
      </c>
      <c r="AW65" s="174">
        <f t="shared" si="8"/>
        <v>0.80614999999999992</v>
      </c>
      <c r="AX65" s="104">
        <f t="shared" si="75"/>
        <v>170</v>
      </c>
      <c r="AY65" s="104">
        <f t="shared" si="76"/>
        <v>110</v>
      </c>
      <c r="AZ65" s="104">
        <f t="shared" si="77"/>
        <v>0</v>
      </c>
      <c r="BA65" s="104">
        <f t="shared" si="78"/>
        <v>0</v>
      </c>
    </row>
    <row r="66" spans="1:53" ht="27.75" customHeight="1">
      <c r="A66" s="237"/>
      <c r="B66" s="260"/>
      <c r="C66" s="262"/>
      <c r="D66" s="258"/>
      <c r="E66" s="105" t="s">
        <v>3</v>
      </c>
      <c r="F66" s="135">
        <f t="shared" si="68"/>
        <v>0</v>
      </c>
      <c r="G66" s="135">
        <f t="shared" si="69"/>
        <v>0</v>
      </c>
      <c r="H66" s="139"/>
      <c r="I66" s="134"/>
      <c r="J66" s="134"/>
      <c r="K66" s="106"/>
      <c r="L66" s="135"/>
      <c r="M66" s="135"/>
      <c r="N66" s="139"/>
      <c r="O66" s="135"/>
      <c r="P66" s="135"/>
      <c r="Q66" s="139"/>
      <c r="R66" s="135"/>
      <c r="S66" s="135"/>
      <c r="T66" s="139"/>
      <c r="U66" s="143"/>
      <c r="V66" s="143"/>
      <c r="W66" s="143"/>
      <c r="X66" s="143"/>
      <c r="Y66" s="143"/>
      <c r="Z66" s="139"/>
      <c r="AA66" s="143"/>
      <c r="AB66" s="143"/>
      <c r="AC66" s="143"/>
      <c r="AD66" s="143"/>
      <c r="AE66" s="143"/>
      <c r="AF66" s="143"/>
      <c r="AG66" s="143"/>
      <c r="AH66" s="143"/>
      <c r="AI66" s="143"/>
      <c r="AJ66" s="135"/>
      <c r="AK66" s="135"/>
      <c r="AL66" s="135"/>
      <c r="AM66" s="143"/>
      <c r="AN66" s="143"/>
      <c r="AO66" s="143"/>
      <c r="AP66" s="135"/>
      <c r="AQ66" s="106"/>
      <c r="AR66" s="106"/>
      <c r="AS66" s="180"/>
      <c r="AT66" s="183"/>
      <c r="AU66" s="173">
        <f t="shared" si="37"/>
        <v>0</v>
      </c>
      <c r="AV66" s="173">
        <f t="shared" si="38"/>
        <v>0</v>
      </c>
      <c r="AW66" s="174"/>
      <c r="AX66" s="104">
        <f t="shared" si="75"/>
        <v>0</v>
      </c>
      <c r="AY66" s="104">
        <f t="shared" si="76"/>
        <v>0</v>
      </c>
      <c r="AZ66" s="104">
        <f t="shared" si="77"/>
        <v>0</v>
      </c>
      <c r="BA66" s="104">
        <f t="shared" si="78"/>
        <v>0</v>
      </c>
    </row>
    <row r="67" spans="1:53" ht="92.25" customHeight="1">
      <c r="A67" s="237"/>
      <c r="B67" s="260"/>
      <c r="C67" s="263"/>
      <c r="D67" s="259"/>
      <c r="E67" s="105" t="s">
        <v>44</v>
      </c>
      <c r="F67" s="135">
        <f t="shared" si="68"/>
        <v>280</v>
      </c>
      <c r="G67" s="135">
        <f t="shared" si="69"/>
        <v>225.72199999999998</v>
      </c>
      <c r="H67" s="139">
        <f t="shared" ref="H67:H68" si="95">G67/F67</f>
        <v>0.80614999999999992</v>
      </c>
      <c r="I67" s="134"/>
      <c r="J67" s="134"/>
      <c r="K67" s="106"/>
      <c r="L67" s="135">
        <v>115</v>
      </c>
      <c r="M67" s="135">
        <v>115</v>
      </c>
      <c r="N67" s="139">
        <f t="shared" ref="N67:N70" si="96">M67/L67</f>
        <v>1</v>
      </c>
      <c r="O67" s="135">
        <v>55</v>
      </c>
      <c r="P67" s="135"/>
      <c r="Q67" s="139">
        <f t="shared" ref="Q67" si="97">P67/O67</f>
        <v>0</v>
      </c>
      <c r="R67" s="135">
        <v>110</v>
      </c>
      <c r="S67" s="135">
        <v>110.72199999999999</v>
      </c>
      <c r="T67" s="139">
        <f t="shared" ref="T67" si="98">S67/R67</f>
        <v>1.0065636363636363</v>
      </c>
      <c r="U67" s="143"/>
      <c r="V67" s="143"/>
      <c r="W67" s="143"/>
      <c r="X67" s="143"/>
      <c r="Y67" s="143"/>
      <c r="Z67" s="139"/>
      <c r="AA67" s="143"/>
      <c r="AB67" s="143"/>
      <c r="AC67" s="143"/>
      <c r="AD67" s="143"/>
      <c r="AE67" s="143"/>
      <c r="AF67" s="143"/>
      <c r="AG67" s="143"/>
      <c r="AH67" s="143"/>
      <c r="AI67" s="143"/>
      <c r="AJ67" s="135"/>
      <c r="AK67" s="135"/>
      <c r="AL67" s="135"/>
      <c r="AM67" s="143"/>
      <c r="AN67" s="143"/>
      <c r="AO67" s="143"/>
      <c r="AP67" s="135"/>
      <c r="AQ67" s="106"/>
      <c r="AR67" s="106"/>
      <c r="AS67" s="183" t="s">
        <v>458</v>
      </c>
      <c r="AT67" s="183" t="s">
        <v>292</v>
      </c>
      <c r="AU67" s="173">
        <f t="shared" si="37"/>
        <v>280</v>
      </c>
      <c r="AV67" s="173">
        <f t="shared" si="38"/>
        <v>225.72199999999998</v>
      </c>
      <c r="AW67" s="174">
        <f t="shared" si="8"/>
        <v>0.80614999999999992</v>
      </c>
      <c r="AX67" s="104">
        <f t="shared" si="75"/>
        <v>170</v>
      </c>
      <c r="AY67" s="104">
        <f t="shared" si="76"/>
        <v>110</v>
      </c>
      <c r="AZ67" s="104">
        <f t="shared" si="77"/>
        <v>0</v>
      </c>
      <c r="BA67" s="104">
        <f t="shared" si="78"/>
        <v>0</v>
      </c>
    </row>
    <row r="68" spans="1:53" ht="15" customHeight="1">
      <c r="A68" s="237" t="s">
        <v>379</v>
      </c>
      <c r="B68" s="296" t="s">
        <v>344</v>
      </c>
      <c r="C68" s="261" t="s">
        <v>281</v>
      </c>
      <c r="D68" s="257" t="s">
        <v>299</v>
      </c>
      <c r="E68" s="105" t="s">
        <v>42</v>
      </c>
      <c r="F68" s="135">
        <f t="shared" si="68"/>
        <v>20</v>
      </c>
      <c r="G68" s="135">
        <f t="shared" si="69"/>
        <v>15</v>
      </c>
      <c r="H68" s="139">
        <f t="shared" si="95"/>
        <v>0.75</v>
      </c>
      <c r="I68" s="134">
        <f>SUM(I69:I70)</f>
        <v>0</v>
      </c>
      <c r="J68" s="134">
        <f>SUM(J69:J70)</f>
        <v>0</v>
      </c>
      <c r="K68" s="106">
        <f>SUM(K69:K70)</f>
        <v>0</v>
      </c>
      <c r="L68" s="135">
        <f>SUM(L69:L70)</f>
        <v>20</v>
      </c>
      <c r="M68" s="135">
        <f>SUM(M69:M70)</f>
        <v>0</v>
      </c>
      <c r="N68" s="139">
        <f t="shared" si="96"/>
        <v>0</v>
      </c>
      <c r="O68" s="135">
        <f>SUM(O69:O70)</f>
        <v>0</v>
      </c>
      <c r="P68" s="135">
        <f>SUM(P69:P70)</f>
        <v>15</v>
      </c>
      <c r="Q68" s="139"/>
      <c r="R68" s="135">
        <f>SUM(R69:R70)</f>
        <v>0</v>
      </c>
      <c r="S68" s="135">
        <f>SUM(S69:S70)</f>
        <v>0</v>
      </c>
      <c r="T68" s="139"/>
      <c r="U68" s="135">
        <f t="shared" ref="U68:AR68" si="99">SUM(U69:U70)</f>
        <v>0</v>
      </c>
      <c r="V68" s="135">
        <f t="shared" si="99"/>
        <v>0</v>
      </c>
      <c r="W68" s="135">
        <f t="shared" si="99"/>
        <v>0</v>
      </c>
      <c r="X68" s="135">
        <f t="shared" si="99"/>
        <v>0</v>
      </c>
      <c r="Y68" s="135">
        <f t="shared" si="99"/>
        <v>0</v>
      </c>
      <c r="Z68" s="139"/>
      <c r="AA68" s="135">
        <f t="shared" si="99"/>
        <v>0</v>
      </c>
      <c r="AB68" s="135">
        <f t="shared" si="99"/>
        <v>0</v>
      </c>
      <c r="AC68" s="135">
        <f t="shared" si="99"/>
        <v>0</v>
      </c>
      <c r="AD68" s="135">
        <f t="shared" si="99"/>
        <v>0</v>
      </c>
      <c r="AE68" s="135">
        <f t="shared" si="99"/>
        <v>0</v>
      </c>
      <c r="AF68" s="135">
        <f t="shared" si="99"/>
        <v>0</v>
      </c>
      <c r="AG68" s="135">
        <f t="shared" si="99"/>
        <v>0</v>
      </c>
      <c r="AH68" s="135">
        <f t="shared" si="99"/>
        <v>0</v>
      </c>
      <c r="AI68" s="135">
        <f t="shared" si="99"/>
        <v>0</v>
      </c>
      <c r="AJ68" s="135">
        <f t="shared" si="99"/>
        <v>0</v>
      </c>
      <c r="AK68" s="135">
        <f t="shared" si="99"/>
        <v>0</v>
      </c>
      <c r="AL68" s="135">
        <f t="shared" si="99"/>
        <v>0</v>
      </c>
      <c r="AM68" s="135">
        <f t="shared" si="99"/>
        <v>0</v>
      </c>
      <c r="AN68" s="135">
        <f t="shared" si="99"/>
        <v>0</v>
      </c>
      <c r="AO68" s="135">
        <f t="shared" si="99"/>
        <v>0</v>
      </c>
      <c r="AP68" s="135">
        <f t="shared" si="99"/>
        <v>0</v>
      </c>
      <c r="AQ68" s="106">
        <f t="shared" si="99"/>
        <v>0</v>
      </c>
      <c r="AR68" s="106">
        <f t="shared" si="99"/>
        <v>0</v>
      </c>
      <c r="AS68" s="180"/>
      <c r="AT68" s="183"/>
      <c r="AU68" s="173">
        <f t="shared" si="37"/>
        <v>20</v>
      </c>
      <c r="AV68" s="173">
        <f t="shared" si="38"/>
        <v>15</v>
      </c>
      <c r="AW68" s="174">
        <f t="shared" si="8"/>
        <v>0.75</v>
      </c>
      <c r="AX68" s="104">
        <f t="shared" si="75"/>
        <v>20</v>
      </c>
      <c r="AY68" s="104">
        <f t="shared" si="76"/>
        <v>0</v>
      </c>
      <c r="AZ68" s="104">
        <f t="shared" si="77"/>
        <v>0</v>
      </c>
      <c r="BA68" s="104">
        <f t="shared" si="78"/>
        <v>0</v>
      </c>
    </row>
    <row r="69" spans="1:53" ht="17.25" customHeight="1">
      <c r="A69" s="237"/>
      <c r="B69" s="297"/>
      <c r="C69" s="262"/>
      <c r="D69" s="258"/>
      <c r="E69" s="105" t="s">
        <v>3</v>
      </c>
      <c r="F69" s="135">
        <f t="shared" si="68"/>
        <v>0</v>
      </c>
      <c r="G69" s="135">
        <f t="shared" si="69"/>
        <v>0</v>
      </c>
      <c r="H69" s="139"/>
      <c r="I69" s="134"/>
      <c r="J69" s="134"/>
      <c r="K69" s="106"/>
      <c r="L69" s="135"/>
      <c r="M69" s="135"/>
      <c r="N69" s="139"/>
      <c r="O69" s="135"/>
      <c r="P69" s="135"/>
      <c r="Q69" s="139"/>
      <c r="R69" s="135"/>
      <c r="S69" s="135"/>
      <c r="T69" s="139"/>
      <c r="U69" s="135"/>
      <c r="V69" s="135"/>
      <c r="W69" s="135"/>
      <c r="X69" s="135"/>
      <c r="Y69" s="135"/>
      <c r="Z69" s="139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06"/>
      <c r="AR69" s="106"/>
      <c r="AS69" s="180"/>
      <c r="AT69" s="183"/>
      <c r="AU69" s="173">
        <f t="shared" si="37"/>
        <v>0</v>
      </c>
      <c r="AV69" s="173">
        <f t="shared" si="38"/>
        <v>0</v>
      </c>
      <c r="AW69" s="174"/>
      <c r="AX69" s="104">
        <f t="shared" si="75"/>
        <v>0</v>
      </c>
      <c r="AY69" s="104">
        <f t="shared" si="76"/>
        <v>0</v>
      </c>
      <c r="AZ69" s="104">
        <f t="shared" si="77"/>
        <v>0</v>
      </c>
      <c r="BA69" s="104">
        <f t="shared" si="78"/>
        <v>0</v>
      </c>
    </row>
    <row r="70" spans="1:53" ht="47.25" customHeight="1">
      <c r="A70" s="237"/>
      <c r="B70" s="298"/>
      <c r="C70" s="263"/>
      <c r="D70" s="259"/>
      <c r="E70" s="105" t="s">
        <v>44</v>
      </c>
      <c r="F70" s="135">
        <f t="shared" si="68"/>
        <v>20</v>
      </c>
      <c r="G70" s="135">
        <f t="shared" si="69"/>
        <v>15</v>
      </c>
      <c r="H70" s="139">
        <f t="shared" ref="H70" si="100">G70/F70</f>
        <v>0.75</v>
      </c>
      <c r="I70" s="134"/>
      <c r="J70" s="134"/>
      <c r="K70" s="106"/>
      <c r="L70" s="135">
        <f>60-40</f>
        <v>20</v>
      </c>
      <c r="M70" s="135">
        <v>0</v>
      </c>
      <c r="N70" s="139">
        <f t="shared" si="96"/>
        <v>0</v>
      </c>
      <c r="O70" s="135"/>
      <c r="P70" s="135">
        <v>15</v>
      </c>
      <c r="Q70" s="139"/>
      <c r="R70" s="135"/>
      <c r="S70" s="135"/>
      <c r="T70" s="139"/>
      <c r="U70" s="135"/>
      <c r="V70" s="135"/>
      <c r="W70" s="135"/>
      <c r="X70" s="135"/>
      <c r="Y70" s="135"/>
      <c r="Z70" s="139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06"/>
      <c r="AR70" s="106"/>
      <c r="AS70" s="183" t="s">
        <v>440</v>
      </c>
      <c r="AT70" s="183" t="s">
        <v>293</v>
      </c>
      <c r="AU70" s="173">
        <f t="shared" si="37"/>
        <v>20</v>
      </c>
      <c r="AV70" s="173">
        <f t="shared" si="38"/>
        <v>15</v>
      </c>
      <c r="AW70" s="174">
        <f t="shared" si="8"/>
        <v>0.75</v>
      </c>
      <c r="AX70" s="104">
        <f t="shared" si="75"/>
        <v>20</v>
      </c>
      <c r="AY70" s="104">
        <f t="shared" si="76"/>
        <v>0</v>
      </c>
      <c r="AZ70" s="104">
        <f t="shared" si="77"/>
        <v>0</v>
      </c>
      <c r="BA70" s="104">
        <f t="shared" si="78"/>
        <v>0</v>
      </c>
    </row>
    <row r="71" spans="1:53" ht="21" customHeight="1">
      <c r="A71" s="153" t="s">
        <v>10</v>
      </c>
      <c r="B71" s="243" t="s">
        <v>315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5"/>
      <c r="AU71" s="173">
        <f t="shared" si="37"/>
        <v>0</v>
      </c>
      <c r="AV71" s="173">
        <f t="shared" si="38"/>
        <v>0</v>
      </c>
      <c r="AW71" s="174"/>
      <c r="AX71" s="104">
        <f t="shared" si="19"/>
        <v>0</v>
      </c>
      <c r="AY71" s="104">
        <f t="shared" si="25"/>
        <v>0</v>
      </c>
      <c r="AZ71" s="104">
        <f t="shared" si="20"/>
        <v>0</v>
      </c>
      <c r="BA71" s="104">
        <f t="shared" si="21"/>
        <v>0</v>
      </c>
    </row>
    <row r="72" spans="1:53" ht="21" customHeight="1">
      <c r="A72" s="149" t="s">
        <v>316</v>
      </c>
      <c r="B72" s="249" t="s">
        <v>317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1"/>
      <c r="AU72" s="173">
        <f t="shared" si="37"/>
        <v>0</v>
      </c>
      <c r="AV72" s="173">
        <f t="shared" si="38"/>
        <v>0</v>
      </c>
      <c r="AW72" s="174"/>
      <c r="AX72" s="104"/>
      <c r="AY72" s="104"/>
      <c r="AZ72" s="104"/>
      <c r="BA72" s="104"/>
    </row>
    <row r="73" spans="1:53" ht="42.75" customHeight="1">
      <c r="A73" s="237" t="s">
        <v>374</v>
      </c>
      <c r="B73" s="246" t="s">
        <v>345</v>
      </c>
      <c r="C73" s="272" t="s">
        <v>283</v>
      </c>
      <c r="D73" s="257" t="s">
        <v>300</v>
      </c>
      <c r="E73" s="105" t="s">
        <v>42</v>
      </c>
      <c r="F73" s="135">
        <f t="shared" ref="F73:F93" si="101">I73+L73+O73+R73+U73+X73+AA73+AD73+AG73+AJ73+AM73+AP73</f>
        <v>118303.51102000001</v>
      </c>
      <c r="G73" s="135">
        <f t="shared" ref="G73:G93" si="102">J73+M73+P73+S73+V73+Y73+AB73+AE73+AH73+AK73+AN73+AQ73</f>
        <v>38013.291440000001</v>
      </c>
      <c r="H73" s="139">
        <f t="shared" ref="H73" si="103">G73/F73</f>
        <v>0.3213200615286354</v>
      </c>
      <c r="I73" s="106">
        <f>SUM(I74:I75)</f>
        <v>0</v>
      </c>
      <c r="J73" s="106">
        <f>SUM(J74:J75)</f>
        <v>0</v>
      </c>
      <c r="K73" s="106">
        <f>SUM(K74:K75)</f>
        <v>0</v>
      </c>
      <c r="L73" s="135">
        <f>SUM(L74:L75)</f>
        <v>400</v>
      </c>
      <c r="M73" s="135">
        <f>SUM(M74:M75)</f>
        <v>0</v>
      </c>
      <c r="N73" s="139">
        <f t="shared" ref="N73" si="104">M73/L73</f>
        <v>0</v>
      </c>
      <c r="O73" s="135">
        <f>SUM(O74:O75)</f>
        <v>0</v>
      </c>
      <c r="P73" s="135">
        <f>SUM(P74:P75)</f>
        <v>400</v>
      </c>
      <c r="Q73" s="139"/>
      <c r="R73" s="135">
        <f>SUM(R74:R75)</f>
        <v>0</v>
      </c>
      <c r="S73" s="135">
        <f>SUM(S74:S75)</f>
        <v>0</v>
      </c>
      <c r="T73" s="139"/>
      <c r="U73" s="135">
        <f t="shared" ref="U73:AR73" si="105">SUM(U74:U75)</f>
        <v>0</v>
      </c>
      <c r="V73" s="135">
        <f t="shared" si="105"/>
        <v>0</v>
      </c>
      <c r="W73" s="135">
        <f t="shared" si="105"/>
        <v>0</v>
      </c>
      <c r="X73" s="135">
        <f t="shared" si="105"/>
        <v>37613.291440000001</v>
      </c>
      <c r="Y73" s="135">
        <f t="shared" si="105"/>
        <v>37613.291440000001</v>
      </c>
      <c r="Z73" s="139">
        <f t="shared" ref="Z73:Z75" si="106">Y73/X73</f>
        <v>1</v>
      </c>
      <c r="AA73" s="135">
        <f t="shared" si="105"/>
        <v>45551.1</v>
      </c>
      <c r="AB73" s="135">
        <f t="shared" si="105"/>
        <v>0</v>
      </c>
      <c r="AC73" s="135">
        <f t="shared" si="105"/>
        <v>0</v>
      </c>
      <c r="AD73" s="135">
        <f t="shared" si="105"/>
        <v>34739.119579999999</v>
      </c>
      <c r="AE73" s="135">
        <f t="shared" si="105"/>
        <v>0</v>
      </c>
      <c r="AF73" s="135">
        <f t="shared" si="105"/>
        <v>0</v>
      </c>
      <c r="AG73" s="135">
        <f t="shared" si="105"/>
        <v>0</v>
      </c>
      <c r="AH73" s="135">
        <f t="shared" si="105"/>
        <v>0</v>
      </c>
      <c r="AI73" s="135">
        <f t="shared" si="105"/>
        <v>0</v>
      </c>
      <c r="AJ73" s="135">
        <f t="shared" si="105"/>
        <v>0</v>
      </c>
      <c r="AK73" s="135">
        <f t="shared" si="105"/>
        <v>0</v>
      </c>
      <c r="AL73" s="135">
        <f t="shared" si="105"/>
        <v>0</v>
      </c>
      <c r="AM73" s="135">
        <f t="shared" si="105"/>
        <v>0</v>
      </c>
      <c r="AN73" s="135">
        <f t="shared" si="105"/>
        <v>0</v>
      </c>
      <c r="AO73" s="135">
        <f t="shared" si="105"/>
        <v>0</v>
      </c>
      <c r="AP73" s="135">
        <f t="shared" si="105"/>
        <v>0</v>
      </c>
      <c r="AQ73" s="106">
        <f t="shared" si="105"/>
        <v>0</v>
      </c>
      <c r="AR73" s="106">
        <f t="shared" si="105"/>
        <v>0</v>
      </c>
      <c r="AS73" s="180"/>
      <c r="AT73" s="183"/>
      <c r="AU73" s="173">
        <f t="shared" si="37"/>
        <v>38013.291440000001</v>
      </c>
      <c r="AV73" s="173">
        <f t="shared" si="38"/>
        <v>38013.291440000001</v>
      </c>
      <c r="AW73" s="174">
        <f t="shared" ref="AW73:AW136" si="107">(J73+M73+P73+S73+V73+Y73)/(I73+L73+O73+R73+U73+X73)*100%</f>
        <v>1</v>
      </c>
      <c r="AX73" s="104">
        <f t="shared" ref="AX73:AX93" si="108">I73+L73+O73</f>
        <v>400</v>
      </c>
      <c r="AY73" s="104">
        <f t="shared" ref="AY73:AY93" si="109">R73+U73+X73</f>
        <v>37613.291440000001</v>
      </c>
      <c r="AZ73" s="104">
        <f t="shared" ref="AZ73:AZ93" si="110">AA73+AD73+AG73</f>
        <v>80290.219580000004</v>
      </c>
      <c r="BA73" s="104">
        <f t="shared" ref="BA73:BA93" si="111">AJ73+AM73+AP73</f>
        <v>0</v>
      </c>
    </row>
    <row r="74" spans="1:53" ht="42.75" customHeight="1">
      <c r="A74" s="237"/>
      <c r="B74" s="246"/>
      <c r="C74" s="273"/>
      <c r="D74" s="258"/>
      <c r="E74" s="105" t="s">
        <v>3</v>
      </c>
      <c r="F74" s="135">
        <f t="shared" si="101"/>
        <v>0</v>
      </c>
      <c r="G74" s="135">
        <f t="shared" si="102"/>
        <v>0</v>
      </c>
      <c r="H74" s="139"/>
      <c r="I74" s="106"/>
      <c r="J74" s="106"/>
      <c r="K74" s="106"/>
      <c r="L74" s="135"/>
      <c r="M74" s="135"/>
      <c r="N74" s="139"/>
      <c r="O74" s="135"/>
      <c r="P74" s="135"/>
      <c r="Q74" s="139"/>
      <c r="R74" s="135"/>
      <c r="S74" s="135"/>
      <c r="T74" s="139"/>
      <c r="U74" s="143"/>
      <c r="V74" s="143"/>
      <c r="W74" s="143"/>
      <c r="X74" s="143"/>
      <c r="Y74" s="143"/>
      <c r="Z74" s="139"/>
      <c r="AA74" s="143"/>
      <c r="AB74" s="143"/>
      <c r="AC74" s="143"/>
      <c r="AD74" s="143"/>
      <c r="AE74" s="143"/>
      <c r="AF74" s="143"/>
      <c r="AG74" s="143"/>
      <c r="AH74" s="143"/>
      <c r="AI74" s="143"/>
      <c r="AJ74" s="135"/>
      <c r="AK74" s="135"/>
      <c r="AL74" s="135"/>
      <c r="AM74" s="143"/>
      <c r="AN74" s="143"/>
      <c r="AO74" s="143"/>
      <c r="AP74" s="135"/>
      <c r="AQ74" s="106"/>
      <c r="AR74" s="106"/>
      <c r="AS74" s="180"/>
      <c r="AT74" s="183"/>
      <c r="AU74" s="173">
        <f t="shared" si="37"/>
        <v>0</v>
      </c>
      <c r="AV74" s="173">
        <f t="shared" si="38"/>
        <v>0</v>
      </c>
      <c r="AW74" s="174"/>
      <c r="AX74" s="104">
        <f t="shared" si="108"/>
        <v>0</v>
      </c>
      <c r="AY74" s="104">
        <f t="shared" si="109"/>
        <v>0</v>
      </c>
      <c r="AZ74" s="104">
        <f t="shared" si="110"/>
        <v>0</v>
      </c>
      <c r="BA74" s="104">
        <f t="shared" si="111"/>
        <v>0</v>
      </c>
    </row>
    <row r="75" spans="1:53" ht="273.75" customHeight="1">
      <c r="A75" s="237"/>
      <c r="B75" s="246"/>
      <c r="C75" s="274"/>
      <c r="D75" s="259"/>
      <c r="E75" s="105" t="s">
        <v>44</v>
      </c>
      <c r="F75" s="135">
        <f t="shared" si="101"/>
        <v>118303.51102000001</v>
      </c>
      <c r="G75" s="135">
        <f t="shared" si="102"/>
        <v>38013.291440000001</v>
      </c>
      <c r="H75" s="139">
        <f t="shared" ref="H75:H85" si="112">G75/F75</f>
        <v>0.3213200615286354</v>
      </c>
      <c r="I75" s="106"/>
      <c r="J75" s="106"/>
      <c r="K75" s="106"/>
      <c r="L75" s="135">
        <v>400</v>
      </c>
      <c r="M75" s="135"/>
      <c r="N75" s="139">
        <f t="shared" ref="N75:N85" si="113">M75/L75</f>
        <v>0</v>
      </c>
      <c r="O75" s="135"/>
      <c r="P75" s="135">
        <v>400</v>
      </c>
      <c r="Q75" s="139"/>
      <c r="R75" s="135"/>
      <c r="S75" s="135"/>
      <c r="T75" s="139"/>
      <c r="U75" s="143"/>
      <c r="V75" s="143"/>
      <c r="W75" s="143"/>
      <c r="X75" s="143">
        <v>37613.291440000001</v>
      </c>
      <c r="Y75" s="143">
        <v>37613.291440000001</v>
      </c>
      <c r="Z75" s="139">
        <f t="shared" si="106"/>
        <v>1</v>
      </c>
      <c r="AA75" s="143">
        <v>45551.1</v>
      </c>
      <c r="AB75" s="143"/>
      <c r="AC75" s="143"/>
      <c r="AD75" s="143">
        <v>34739.119579999999</v>
      </c>
      <c r="AE75" s="143"/>
      <c r="AF75" s="143"/>
      <c r="AG75" s="143"/>
      <c r="AH75" s="143"/>
      <c r="AI75" s="143"/>
      <c r="AJ75" s="135"/>
      <c r="AK75" s="142"/>
      <c r="AL75" s="142"/>
      <c r="AM75" s="143"/>
      <c r="AN75" s="143"/>
      <c r="AO75" s="143"/>
      <c r="AP75" s="175"/>
      <c r="AQ75" s="106"/>
      <c r="AR75" s="106"/>
      <c r="AS75" s="183" t="s">
        <v>463</v>
      </c>
      <c r="AT75" s="183"/>
      <c r="AU75" s="173">
        <f t="shared" si="37"/>
        <v>38013.291440000001</v>
      </c>
      <c r="AV75" s="173">
        <f t="shared" si="38"/>
        <v>38013.291440000001</v>
      </c>
      <c r="AW75" s="174">
        <f t="shared" si="107"/>
        <v>1</v>
      </c>
      <c r="AX75" s="104">
        <f t="shared" si="108"/>
        <v>400</v>
      </c>
      <c r="AY75" s="104">
        <f t="shared" si="109"/>
        <v>37613.291440000001</v>
      </c>
      <c r="AZ75" s="104">
        <f t="shared" si="110"/>
        <v>80290.219580000004</v>
      </c>
      <c r="BA75" s="104">
        <f t="shared" si="111"/>
        <v>0</v>
      </c>
    </row>
    <row r="76" spans="1:53" ht="20.25" customHeight="1">
      <c r="A76" s="237" t="s">
        <v>380</v>
      </c>
      <c r="B76" s="246" t="s">
        <v>346</v>
      </c>
      <c r="C76" s="254" t="s">
        <v>284</v>
      </c>
      <c r="D76" s="299" t="s">
        <v>400</v>
      </c>
      <c r="E76" s="105" t="s">
        <v>42</v>
      </c>
      <c r="F76" s="135">
        <f>I76+L76+O76+R76+U76+X76+AA76+AD76+AG76+AJ76+AM76+AP76</f>
        <v>1270.1079999999999</v>
      </c>
      <c r="G76" s="135">
        <f t="shared" si="102"/>
        <v>84</v>
      </c>
      <c r="H76" s="139"/>
      <c r="I76" s="106">
        <f>SUM(I77:I78)</f>
        <v>0</v>
      </c>
      <c r="J76" s="106">
        <f>SUM(J77:J78)</f>
        <v>0</v>
      </c>
      <c r="K76" s="106">
        <f>SUM(K77:K78)</f>
        <v>0</v>
      </c>
      <c r="L76" s="135">
        <f>SUM(L77:L78)</f>
        <v>0</v>
      </c>
      <c r="M76" s="135">
        <f>SUM(M77:M78)</f>
        <v>0</v>
      </c>
      <c r="N76" s="139"/>
      <c r="O76" s="135">
        <f>SUM(O77:O78)</f>
        <v>0</v>
      </c>
      <c r="P76" s="135">
        <f>SUM(P77:P78)</f>
        <v>0</v>
      </c>
      <c r="Q76" s="139"/>
      <c r="R76" s="135">
        <f>SUM(R77:R78)</f>
        <v>0</v>
      </c>
      <c r="S76" s="135">
        <f>SUM(S77:S78)</f>
        <v>0</v>
      </c>
      <c r="T76" s="139"/>
      <c r="U76" s="135">
        <f t="shared" ref="U76:AR76" si="114">SUM(U77:U78)</f>
        <v>84</v>
      </c>
      <c r="V76" s="135">
        <f t="shared" si="114"/>
        <v>84</v>
      </c>
      <c r="W76" s="139">
        <f t="shared" ref="W76" si="115">V76/U76</f>
        <v>1</v>
      </c>
      <c r="X76" s="135">
        <f t="shared" si="114"/>
        <v>82</v>
      </c>
      <c r="Y76" s="135">
        <f t="shared" si="114"/>
        <v>0</v>
      </c>
      <c r="Z76" s="139">
        <f t="shared" ref="Z76:Z93" si="116">Y76/X76</f>
        <v>0</v>
      </c>
      <c r="AA76" s="135">
        <f t="shared" si="114"/>
        <v>35.767000000000003</v>
      </c>
      <c r="AB76" s="135">
        <f t="shared" si="114"/>
        <v>0</v>
      </c>
      <c r="AC76" s="135">
        <f t="shared" si="114"/>
        <v>0</v>
      </c>
      <c r="AD76" s="135">
        <f t="shared" si="114"/>
        <v>1068.3409999999999</v>
      </c>
      <c r="AE76" s="135">
        <f t="shared" si="114"/>
        <v>0</v>
      </c>
      <c r="AF76" s="135">
        <f t="shared" si="114"/>
        <v>0</v>
      </c>
      <c r="AG76" s="135">
        <f t="shared" si="114"/>
        <v>0</v>
      </c>
      <c r="AH76" s="135">
        <f t="shared" si="114"/>
        <v>0</v>
      </c>
      <c r="AI76" s="135">
        <f t="shared" si="114"/>
        <v>0</v>
      </c>
      <c r="AJ76" s="135">
        <f t="shared" si="114"/>
        <v>0</v>
      </c>
      <c r="AK76" s="135">
        <f t="shared" si="114"/>
        <v>0</v>
      </c>
      <c r="AL76" s="135">
        <f t="shared" si="114"/>
        <v>0</v>
      </c>
      <c r="AM76" s="135">
        <f t="shared" si="114"/>
        <v>0</v>
      </c>
      <c r="AN76" s="135">
        <f t="shared" si="114"/>
        <v>0</v>
      </c>
      <c r="AO76" s="135">
        <f t="shared" si="114"/>
        <v>0</v>
      </c>
      <c r="AP76" s="135">
        <f t="shared" si="114"/>
        <v>0</v>
      </c>
      <c r="AQ76" s="106">
        <f t="shared" si="114"/>
        <v>0</v>
      </c>
      <c r="AR76" s="106">
        <f t="shared" si="114"/>
        <v>0</v>
      </c>
      <c r="AS76" s="180"/>
      <c r="AT76" s="183"/>
      <c r="AU76" s="173">
        <f t="shared" si="37"/>
        <v>166</v>
      </c>
      <c r="AV76" s="173">
        <f t="shared" si="38"/>
        <v>84</v>
      </c>
      <c r="AW76" s="174">
        <f t="shared" si="107"/>
        <v>0.50602409638554213</v>
      </c>
      <c r="AX76" s="104">
        <f t="shared" si="108"/>
        <v>0</v>
      </c>
      <c r="AY76" s="104">
        <f t="shared" si="109"/>
        <v>166</v>
      </c>
      <c r="AZ76" s="104">
        <f t="shared" si="110"/>
        <v>1104.1079999999999</v>
      </c>
      <c r="BA76" s="104">
        <f t="shared" si="111"/>
        <v>0</v>
      </c>
    </row>
    <row r="77" spans="1:53" ht="20.25" customHeight="1">
      <c r="A77" s="237"/>
      <c r="B77" s="246"/>
      <c r="C77" s="255"/>
      <c r="D77" s="300"/>
      <c r="E77" s="105" t="s">
        <v>3</v>
      </c>
      <c r="F77" s="135">
        <f t="shared" si="101"/>
        <v>0</v>
      </c>
      <c r="G77" s="135">
        <f t="shared" si="102"/>
        <v>0</v>
      </c>
      <c r="H77" s="139"/>
      <c r="I77" s="106"/>
      <c r="J77" s="106"/>
      <c r="K77" s="106"/>
      <c r="L77" s="135"/>
      <c r="M77" s="135"/>
      <c r="N77" s="139"/>
      <c r="O77" s="135"/>
      <c r="P77" s="135"/>
      <c r="Q77" s="139"/>
      <c r="R77" s="135"/>
      <c r="S77" s="135"/>
      <c r="T77" s="139"/>
      <c r="U77" s="143"/>
      <c r="V77" s="143"/>
      <c r="W77" s="143"/>
      <c r="X77" s="143"/>
      <c r="Y77" s="143"/>
      <c r="Z77" s="139"/>
      <c r="AA77" s="143"/>
      <c r="AB77" s="143"/>
      <c r="AC77" s="143"/>
      <c r="AD77" s="143"/>
      <c r="AE77" s="143"/>
      <c r="AF77" s="143"/>
      <c r="AG77" s="143"/>
      <c r="AH77" s="143"/>
      <c r="AI77" s="143"/>
      <c r="AJ77" s="135"/>
      <c r="AK77" s="135"/>
      <c r="AL77" s="135"/>
      <c r="AM77" s="143"/>
      <c r="AN77" s="143"/>
      <c r="AO77" s="143"/>
      <c r="AP77" s="135"/>
      <c r="AQ77" s="106"/>
      <c r="AR77" s="106"/>
      <c r="AS77" s="180"/>
      <c r="AT77" s="183"/>
      <c r="AU77" s="173">
        <f t="shared" si="37"/>
        <v>0</v>
      </c>
      <c r="AV77" s="173">
        <f t="shared" si="38"/>
        <v>0</v>
      </c>
      <c r="AW77" s="174"/>
      <c r="AX77" s="104">
        <f t="shared" si="108"/>
        <v>0</v>
      </c>
      <c r="AY77" s="104">
        <f t="shared" si="109"/>
        <v>0</v>
      </c>
      <c r="AZ77" s="104">
        <f t="shared" si="110"/>
        <v>0</v>
      </c>
      <c r="BA77" s="104">
        <f t="shared" si="111"/>
        <v>0</v>
      </c>
    </row>
    <row r="78" spans="1:53" ht="63.75" customHeight="1">
      <c r="A78" s="237"/>
      <c r="B78" s="246"/>
      <c r="C78" s="256"/>
      <c r="D78" s="301"/>
      <c r="E78" s="105" t="s">
        <v>44</v>
      </c>
      <c r="F78" s="135">
        <f t="shared" si="101"/>
        <v>1270.1079999999999</v>
      </c>
      <c r="G78" s="135">
        <f t="shared" si="102"/>
        <v>84</v>
      </c>
      <c r="H78" s="139"/>
      <c r="I78" s="106"/>
      <c r="J78" s="106"/>
      <c r="K78" s="106"/>
      <c r="L78" s="135"/>
      <c r="M78" s="135"/>
      <c r="N78" s="139"/>
      <c r="O78" s="135"/>
      <c r="P78" s="135"/>
      <c r="Q78" s="139"/>
      <c r="R78" s="135"/>
      <c r="S78" s="135"/>
      <c r="T78" s="139"/>
      <c r="U78" s="166">
        <v>84</v>
      </c>
      <c r="V78" s="166">
        <v>84</v>
      </c>
      <c r="W78" s="139">
        <f t="shared" ref="W78" si="117">V78/U78</f>
        <v>1</v>
      </c>
      <c r="X78" s="143">
        <v>82</v>
      </c>
      <c r="Y78" s="143"/>
      <c r="Z78" s="139">
        <f t="shared" si="116"/>
        <v>0</v>
      </c>
      <c r="AA78" s="143">
        <v>35.767000000000003</v>
      </c>
      <c r="AB78" s="143"/>
      <c r="AC78" s="143"/>
      <c r="AD78" s="143">
        <v>1068.3409999999999</v>
      </c>
      <c r="AE78" s="143"/>
      <c r="AF78" s="143"/>
      <c r="AG78" s="143"/>
      <c r="AH78" s="143"/>
      <c r="AI78" s="143"/>
      <c r="AJ78" s="135"/>
      <c r="AK78" s="135"/>
      <c r="AL78" s="135"/>
      <c r="AM78" s="143"/>
      <c r="AN78" s="143"/>
      <c r="AO78" s="143"/>
      <c r="AP78" s="135"/>
      <c r="AQ78" s="106"/>
      <c r="AR78" s="106"/>
      <c r="AS78" s="180" t="s">
        <v>448</v>
      </c>
      <c r="AT78" s="183" t="s">
        <v>425</v>
      </c>
      <c r="AU78" s="173">
        <f t="shared" si="37"/>
        <v>166</v>
      </c>
      <c r="AV78" s="173">
        <f t="shared" si="38"/>
        <v>84</v>
      </c>
      <c r="AW78" s="174">
        <f t="shared" si="107"/>
        <v>0.50602409638554213</v>
      </c>
      <c r="AX78" s="104">
        <f t="shared" si="108"/>
        <v>0</v>
      </c>
      <c r="AY78" s="104">
        <f t="shared" si="109"/>
        <v>166</v>
      </c>
      <c r="AZ78" s="104">
        <f t="shared" si="110"/>
        <v>1104.1079999999999</v>
      </c>
      <c r="BA78" s="104">
        <f t="shared" si="111"/>
        <v>0</v>
      </c>
    </row>
    <row r="79" spans="1:53" ht="20.25" customHeight="1">
      <c r="A79" s="237" t="s">
        <v>381</v>
      </c>
      <c r="B79" s="246" t="s">
        <v>347</v>
      </c>
      <c r="C79" s="254" t="s">
        <v>285</v>
      </c>
      <c r="D79" s="299" t="s">
        <v>400</v>
      </c>
      <c r="E79" s="105" t="s">
        <v>42</v>
      </c>
      <c r="F79" s="135">
        <f t="shared" si="101"/>
        <v>0</v>
      </c>
      <c r="G79" s="135">
        <f t="shared" si="102"/>
        <v>0</v>
      </c>
      <c r="H79" s="139"/>
      <c r="I79" s="106">
        <f>SUM(I80:I81)</f>
        <v>0</v>
      </c>
      <c r="J79" s="106">
        <f>SUM(J80:J81)</f>
        <v>0</v>
      </c>
      <c r="K79" s="106">
        <f>SUM(K80:K81)</f>
        <v>0</v>
      </c>
      <c r="L79" s="135">
        <f>SUM(L80:L81)</f>
        <v>0</v>
      </c>
      <c r="M79" s="135">
        <f>SUM(M80:M81)</f>
        <v>0</v>
      </c>
      <c r="N79" s="139"/>
      <c r="O79" s="135">
        <f>SUM(O80:O81)</f>
        <v>0</v>
      </c>
      <c r="P79" s="135">
        <f>SUM(P80:P81)</f>
        <v>0</v>
      </c>
      <c r="Q79" s="139"/>
      <c r="R79" s="135">
        <f>SUM(R80:R81)</f>
        <v>0</v>
      </c>
      <c r="S79" s="135">
        <f>SUM(S80:S81)</f>
        <v>0</v>
      </c>
      <c r="T79" s="139"/>
      <c r="U79" s="135">
        <f t="shared" ref="U79:AR79" si="118">SUM(U80:U81)</f>
        <v>0</v>
      </c>
      <c r="V79" s="135">
        <f t="shared" si="118"/>
        <v>0</v>
      </c>
      <c r="W79" s="135">
        <f t="shared" si="118"/>
        <v>0</v>
      </c>
      <c r="X79" s="135">
        <f t="shared" si="118"/>
        <v>0</v>
      </c>
      <c r="Y79" s="135">
        <f t="shared" si="118"/>
        <v>0</v>
      </c>
      <c r="Z79" s="139"/>
      <c r="AA79" s="135">
        <f t="shared" si="118"/>
        <v>0</v>
      </c>
      <c r="AB79" s="135">
        <f t="shared" si="118"/>
        <v>0</v>
      </c>
      <c r="AC79" s="135">
        <f t="shared" si="118"/>
        <v>0</v>
      </c>
      <c r="AD79" s="135">
        <f t="shared" si="118"/>
        <v>0</v>
      </c>
      <c r="AE79" s="135">
        <f t="shared" si="118"/>
        <v>0</v>
      </c>
      <c r="AF79" s="135">
        <f t="shared" si="118"/>
        <v>0</v>
      </c>
      <c r="AG79" s="135">
        <f t="shared" si="118"/>
        <v>0</v>
      </c>
      <c r="AH79" s="135">
        <f t="shared" si="118"/>
        <v>0</v>
      </c>
      <c r="AI79" s="135">
        <f t="shared" si="118"/>
        <v>0</v>
      </c>
      <c r="AJ79" s="135">
        <f t="shared" si="118"/>
        <v>0</v>
      </c>
      <c r="AK79" s="135">
        <f t="shared" si="118"/>
        <v>0</v>
      </c>
      <c r="AL79" s="135">
        <f t="shared" si="118"/>
        <v>0</v>
      </c>
      <c r="AM79" s="135">
        <f t="shared" si="118"/>
        <v>0</v>
      </c>
      <c r="AN79" s="135">
        <f t="shared" si="118"/>
        <v>0</v>
      </c>
      <c r="AO79" s="135">
        <f t="shared" si="118"/>
        <v>0</v>
      </c>
      <c r="AP79" s="135">
        <f t="shared" si="118"/>
        <v>0</v>
      </c>
      <c r="AQ79" s="106">
        <f t="shared" si="118"/>
        <v>0</v>
      </c>
      <c r="AR79" s="106">
        <f t="shared" si="118"/>
        <v>0</v>
      </c>
      <c r="AS79" s="180"/>
      <c r="AT79" s="183"/>
      <c r="AU79" s="173">
        <f t="shared" si="37"/>
        <v>0</v>
      </c>
      <c r="AV79" s="173">
        <f t="shared" si="38"/>
        <v>0</v>
      </c>
      <c r="AW79" s="174" t="e">
        <f t="shared" si="107"/>
        <v>#DIV/0!</v>
      </c>
      <c r="AX79" s="104">
        <f t="shared" si="108"/>
        <v>0</v>
      </c>
      <c r="AY79" s="104">
        <f t="shared" si="109"/>
        <v>0</v>
      </c>
      <c r="AZ79" s="104">
        <f t="shared" si="110"/>
        <v>0</v>
      </c>
      <c r="BA79" s="104">
        <f t="shared" si="111"/>
        <v>0</v>
      </c>
    </row>
    <row r="80" spans="1:53" ht="20.25" customHeight="1">
      <c r="A80" s="237"/>
      <c r="B80" s="246"/>
      <c r="C80" s="255"/>
      <c r="D80" s="300"/>
      <c r="E80" s="105" t="s">
        <v>3</v>
      </c>
      <c r="F80" s="135">
        <f t="shared" si="101"/>
        <v>0</v>
      </c>
      <c r="G80" s="135">
        <f t="shared" si="102"/>
        <v>0</v>
      </c>
      <c r="H80" s="139"/>
      <c r="I80" s="106"/>
      <c r="J80" s="106"/>
      <c r="K80" s="106"/>
      <c r="L80" s="135"/>
      <c r="M80" s="135"/>
      <c r="N80" s="139"/>
      <c r="O80" s="135"/>
      <c r="P80" s="135"/>
      <c r="Q80" s="139"/>
      <c r="R80" s="135"/>
      <c r="S80" s="135"/>
      <c r="T80" s="139"/>
      <c r="U80" s="143"/>
      <c r="V80" s="143"/>
      <c r="W80" s="143"/>
      <c r="X80" s="143"/>
      <c r="Y80" s="143"/>
      <c r="Z80" s="139"/>
      <c r="AA80" s="143"/>
      <c r="AB80" s="143"/>
      <c r="AC80" s="143"/>
      <c r="AD80" s="143"/>
      <c r="AE80" s="143"/>
      <c r="AF80" s="143"/>
      <c r="AG80" s="143"/>
      <c r="AH80" s="143"/>
      <c r="AI80" s="143"/>
      <c r="AJ80" s="135"/>
      <c r="AK80" s="135"/>
      <c r="AL80" s="135"/>
      <c r="AM80" s="143"/>
      <c r="AN80" s="143"/>
      <c r="AO80" s="143"/>
      <c r="AP80" s="135"/>
      <c r="AQ80" s="106"/>
      <c r="AR80" s="106"/>
      <c r="AS80" s="180"/>
      <c r="AT80" s="183"/>
      <c r="AU80" s="173">
        <f t="shared" si="37"/>
        <v>0</v>
      </c>
      <c r="AV80" s="173">
        <f t="shared" si="38"/>
        <v>0</v>
      </c>
      <c r="AW80" s="174" t="e">
        <f t="shared" si="107"/>
        <v>#DIV/0!</v>
      </c>
      <c r="AX80" s="104">
        <f t="shared" si="108"/>
        <v>0</v>
      </c>
      <c r="AY80" s="104">
        <f t="shared" si="109"/>
        <v>0</v>
      </c>
      <c r="AZ80" s="104">
        <f t="shared" si="110"/>
        <v>0</v>
      </c>
      <c r="BA80" s="104">
        <f t="shared" si="111"/>
        <v>0</v>
      </c>
    </row>
    <row r="81" spans="1:53" ht="20.25" customHeight="1">
      <c r="A81" s="237"/>
      <c r="B81" s="246"/>
      <c r="C81" s="256"/>
      <c r="D81" s="301"/>
      <c r="E81" s="105" t="s">
        <v>44</v>
      </c>
      <c r="F81" s="135">
        <f t="shared" si="101"/>
        <v>0</v>
      </c>
      <c r="G81" s="135">
        <f t="shared" si="102"/>
        <v>0</v>
      </c>
      <c r="H81" s="139"/>
      <c r="I81" s="106"/>
      <c r="J81" s="106"/>
      <c r="K81" s="106"/>
      <c r="L81" s="135"/>
      <c r="M81" s="135"/>
      <c r="N81" s="139"/>
      <c r="O81" s="135"/>
      <c r="P81" s="135"/>
      <c r="Q81" s="139"/>
      <c r="R81" s="135"/>
      <c r="S81" s="135"/>
      <c r="T81" s="139"/>
      <c r="U81" s="143"/>
      <c r="V81" s="143"/>
      <c r="W81" s="143"/>
      <c r="X81" s="143"/>
      <c r="Y81" s="143"/>
      <c r="Z81" s="139"/>
      <c r="AA81" s="143"/>
      <c r="AB81" s="143"/>
      <c r="AC81" s="143"/>
      <c r="AD81" s="143"/>
      <c r="AE81" s="143"/>
      <c r="AF81" s="143"/>
      <c r="AG81" s="143"/>
      <c r="AH81" s="143"/>
      <c r="AI81" s="143"/>
      <c r="AJ81" s="135"/>
      <c r="AK81" s="135"/>
      <c r="AL81" s="135"/>
      <c r="AM81" s="143"/>
      <c r="AN81" s="143"/>
      <c r="AO81" s="143"/>
      <c r="AP81" s="135"/>
      <c r="AQ81" s="106"/>
      <c r="AR81" s="106"/>
      <c r="AS81" s="180"/>
      <c r="AT81" s="183"/>
      <c r="AU81" s="173">
        <f t="shared" si="37"/>
        <v>0</v>
      </c>
      <c r="AV81" s="173">
        <f t="shared" si="38"/>
        <v>0</v>
      </c>
      <c r="AW81" s="174" t="e">
        <f t="shared" si="107"/>
        <v>#DIV/0!</v>
      </c>
      <c r="AX81" s="104">
        <f t="shared" si="108"/>
        <v>0</v>
      </c>
      <c r="AY81" s="104">
        <f t="shared" si="109"/>
        <v>0</v>
      </c>
      <c r="AZ81" s="104">
        <f t="shared" si="110"/>
        <v>0</v>
      </c>
      <c r="BA81" s="104">
        <f t="shared" si="111"/>
        <v>0</v>
      </c>
    </row>
    <row r="82" spans="1:53" ht="20.25" customHeight="1">
      <c r="A82" s="237" t="s">
        <v>382</v>
      </c>
      <c r="B82" s="246" t="s">
        <v>348</v>
      </c>
      <c r="C82" s="254" t="s">
        <v>284</v>
      </c>
      <c r="D82" s="299" t="s">
        <v>400</v>
      </c>
      <c r="E82" s="105" t="s">
        <v>42</v>
      </c>
      <c r="F82" s="135">
        <f t="shared" si="101"/>
        <v>2473.6616899999999</v>
      </c>
      <c r="G82" s="135">
        <f t="shared" si="102"/>
        <v>0</v>
      </c>
      <c r="H82" s="139"/>
      <c r="I82" s="106">
        <f>SUM(I83:I84)</f>
        <v>0</v>
      </c>
      <c r="J82" s="106">
        <f>SUM(J83:J84)</f>
        <v>0</v>
      </c>
      <c r="K82" s="106">
        <f>SUM(K83:K84)</f>
        <v>0</v>
      </c>
      <c r="L82" s="135">
        <f>SUM(L83:L84)</f>
        <v>0</v>
      </c>
      <c r="M82" s="135">
        <f>SUM(M83:M84)</f>
        <v>0</v>
      </c>
      <c r="N82" s="139"/>
      <c r="O82" s="135">
        <f>SUM(O83:O84)</f>
        <v>0</v>
      </c>
      <c r="P82" s="135">
        <f>SUM(P83:P84)</f>
        <v>0</v>
      </c>
      <c r="Q82" s="139"/>
      <c r="R82" s="135">
        <f>SUM(R83:R84)</f>
        <v>0</v>
      </c>
      <c r="S82" s="135">
        <f>SUM(S83:S84)</f>
        <v>0</v>
      </c>
      <c r="T82" s="139"/>
      <c r="U82" s="135">
        <f t="shared" ref="U82:AR82" si="119">SUM(U83:U84)</f>
        <v>0</v>
      </c>
      <c r="V82" s="135">
        <f t="shared" si="119"/>
        <v>0</v>
      </c>
      <c r="W82" s="135">
        <f t="shared" si="119"/>
        <v>0</v>
      </c>
      <c r="X82" s="135">
        <f t="shared" si="119"/>
        <v>0</v>
      </c>
      <c r="Y82" s="135">
        <f t="shared" si="119"/>
        <v>0</v>
      </c>
      <c r="Z82" s="139"/>
      <c r="AA82" s="135">
        <f t="shared" si="119"/>
        <v>300</v>
      </c>
      <c r="AB82" s="135">
        <f t="shared" si="119"/>
        <v>0</v>
      </c>
      <c r="AC82" s="135">
        <f t="shared" si="119"/>
        <v>0</v>
      </c>
      <c r="AD82" s="135">
        <f t="shared" si="119"/>
        <v>1279.9796900000001</v>
      </c>
      <c r="AE82" s="135">
        <f t="shared" si="119"/>
        <v>0</v>
      </c>
      <c r="AF82" s="135">
        <f t="shared" si="119"/>
        <v>0</v>
      </c>
      <c r="AG82" s="135">
        <f t="shared" si="119"/>
        <v>893.68200000000002</v>
      </c>
      <c r="AH82" s="135">
        <f t="shared" si="119"/>
        <v>0</v>
      </c>
      <c r="AI82" s="135">
        <f t="shared" si="119"/>
        <v>0</v>
      </c>
      <c r="AJ82" s="135">
        <f t="shared" si="119"/>
        <v>0</v>
      </c>
      <c r="AK82" s="135">
        <f t="shared" si="119"/>
        <v>0</v>
      </c>
      <c r="AL82" s="135">
        <f t="shared" si="119"/>
        <v>0</v>
      </c>
      <c r="AM82" s="135">
        <f t="shared" si="119"/>
        <v>0</v>
      </c>
      <c r="AN82" s="135">
        <f t="shared" si="119"/>
        <v>0</v>
      </c>
      <c r="AO82" s="135">
        <f t="shared" si="119"/>
        <v>0</v>
      </c>
      <c r="AP82" s="135">
        <f t="shared" si="119"/>
        <v>0</v>
      </c>
      <c r="AQ82" s="106">
        <f t="shared" si="119"/>
        <v>0</v>
      </c>
      <c r="AR82" s="106">
        <f t="shared" si="119"/>
        <v>0</v>
      </c>
      <c r="AS82" s="180"/>
      <c r="AT82" s="183"/>
      <c r="AU82" s="173">
        <f t="shared" si="37"/>
        <v>0</v>
      </c>
      <c r="AV82" s="173">
        <f t="shared" si="38"/>
        <v>0</v>
      </c>
      <c r="AW82" s="174" t="e">
        <f t="shared" si="107"/>
        <v>#DIV/0!</v>
      </c>
      <c r="AX82" s="104">
        <f t="shared" si="108"/>
        <v>0</v>
      </c>
      <c r="AY82" s="104">
        <f t="shared" si="109"/>
        <v>0</v>
      </c>
      <c r="AZ82" s="104">
        <f t="shared" si="110"/>
        <v>2473.6616899999999</v>
      </c>
      <c r="BA82" s="104">
        <f t="shared" si="111"/>
        <v>0</v>
      </c>
    </row>
    <row r="83" spans="1:53" ht="20.25" customHeight="1">
      <c r="A83" s="237"/>
      <c r="B83" s="246"/>
      <c r="C83" s="255"/>
      <c r="D83" s="300"/>
      <c r="E83" s="105" t="s">
        <v>3</v>
      </c>
      <c r="F83" s="135">
        <f t="shared" si="101"/>
        <v>300</v>
      </c>
      <c r="G83" s="135">
        <f t="shared" si="102"/>
        <v>0</v>
      </c>
      <c r="H83" s="139"/>
      <c r="I83" s="106"/>
      <c r="J83" s="106"/>
      <c r="K83" s="106"/>
      <c r="L83" s="135"/>
      <c r="M83" s="135"/>
      <c r="N83" s="139"/>
      <c r="O83" s="135"/>
      <c r="P83" s="135"/>
      <c r="Q83" s="139"/>
      <c r="R83" s="135"/>
      <c r="S83" s="135"/>
      <c r="T83" s="139"/>
      <c r="U83" s="143"/>
      <c r="V83" s="143"/>
      <c r="W83" s="143"/>
      <c r="X83" s="143"/>
      <c r="Y83" s="143"/>
      <c r="Z83" s="139"/>
      <c r="AA83" s="143">
        <v>300</v>
      </c>
      <c r="AB83" s="143"/>
      <c r="AC83" s="143"/>
      <c r="AD83" s="143"/>
      <c r="AE83" s="143"/>
      <c r="AF83" s="143"/>
      <c r="AG83" s="143"/>
      <c r="AH83" s="143"/>
      <c r="AI83" s="143"/>
      <c r="AJ83" s="135"/>
      <c r="AK83" s="135"/>
      <c r="AL83" s="135"/>
      <c r="AM83" s="143"/>
      <c r="AN83" s="143"/>
      <c r="AO83" s="143"/>
      <c r="AP83" s="135"/>
      <c r="AQ83" s="106"/>
      <c r="AR83" s="106"/>
      <c r="AS83" s="180"/>
      <c r="AT83" s="183"/>
      <c r="AU83" s="173">
        <f t="shared" si="37"/>
        <v>0</v>
      </c>
      <c r="AV83" s="173">
        <f t="shared" si="38"/>
        <v>0</v>
      </c>
      <c r="AW83" s="174" t="e">
        <f t="shared" si="107"/>
        <v>#DIV/0!</v>
      </c>
      <c r="AX83" s="104">
        <f t="shared" si="108"/>
        <v>0</v>
      </c>
      <c r="AY83" s="104">
        <f t="shared" si="109"/>
        <v>0</v>
      </c>
      <c r="AZ83" s="104">
        <f t="shared" si="110"/>
        <v>300</v>
      </c>
      <c r="BA83" s="104">
        <f t="shared" si="111"/>
        <v>0</v>
      </c>
    </row>
    <row r="84" spans="1:53" ht="20.25" customHeight="1">
      <c r="A84" s="237"/>
      <c r="B84" s="246"/>
      <c r="C84" s="256"/>
      <c r="D84" s="301"/>
      <c r="E84" s="105" t="s">
        <v>44</v>
      </c>
      <c r="F84" s="135">
        <f t="shared" si="101"/>
        <v>2173.6616899999999</v>
      </c>
      <c r="G84" s="135">
        <f t="shared" si="102"/>
        <v>0</v>
      </c>
      <c r="H84" s="139"/>
      <c r="I84" s="106"/>
      <c r="J84" s="106"/>
      <c r="K84" s="106"/>
      <c r="L84" s="135"/>
      <c r="M84" s="135"/>
      <c r="N84" s="139"/>
      <c r="O84" s="135"/>
      <c r="P84" s="135"/>
      <c r="Q84" s="139"/>
      <c r="R84" s="135"/>
      <c r="S84" s="135"/>
      <c r="T84" s="139"/>
      <c r="U84" s="143"/>
      <c r="V84" s="143"/>
      <c r="W84" s="143"/>
      <c r="X84" s="143"/>
      <c r="Y84" s="143"/>
      <c r="Z84" s="139"/>
      <c r="AA84" s="143"/>
      <c r="AB84" s="143"/>
      <c r="AC84" s="143"/>
      <c r="AD84" s="143">
        <v>1279.9796900000001</v>
      </c>
      <c r="AE84" s="143"/>
      <c r="AF84" s="143"/>
      <c r="AG84" s="143">
        <v>893.68200000000002</v>
      </c>
      <c r="AH84" s="143"/>
      <c r="AI84" s="143"/>
      <c r="AJ84" s="135"/>
      <c r="AK84" s="135"/>
      <c r="AL84" s="135"/>
      <c r="AM84" s="143"/>
      <c r="AN84" s="143"/>
      <c r="AO84" s="143"/>
      <c r="AP84" s="135"/>
      <c r="AQ84" s="106"/>
      <c r="AR84" s="106"/>
      <c r="AS84" s="180"/>
      <c r="AT84" s="183"/>
      <c r="AU84" s="173">
        <f t="shared" ref="AU84:AU137" si="120">I84+L84+O84+R84+U84+X84</f>
        <v>0</v>
      </c>
      <c r="AV84" s="173">
        <f t="shared" ref="AV84:AV137" si="121">J84+M84+P84+S84+V84+Y84</f>
        <v>0</v>
      </c>
      <c r="AW84" s="174" t="e">
        <f t="shared" si="107"/>
        <v>#DIV/0!</v>
      </c>
      <c r="AX84" s="104">
        <f t="shared" si="108"/>
        <v>0</v>
      </c>
      <c r="AY84" s="104">
        <f t="shared" si="109"/>
        <v>0</v>
      </c>
      <c r="AZ84" s="104">
        <f t="shared" si="110"/>
        <v>2173.6616899999999</v>
      </c>
      <c r="BA84" s="104">
        <f t="shared" si="111"/>
        <v>0</v>
      </c>
    </row>
    <row r="85" spans="1:53" ht="21.75" customHeight="1">
      <c r="A85" s="237" t="s">
        <v>383</v>
      </c>
      <c r="B85" s="260" t="s">
        <v>349</v>
      </c>
      <c r="C85" s="261" t="s">
        <v>286</v>
      </c>
      <c r="D85" s="257" t="s">
        <v>300</v>
      </c>
      <c r="E85" s="105" t="s">
        <v>42</v>
      </c>
      <c r="F85" s="135">
        <f t="shared" si="101"/>
        <v>90</v>
      </c>
      <c r="G85" s="135">
        <f t="shared" si="102"/>
        <v>10.677429999999999</v>
      </c>
      <c r="H85" s="139">
        <f t="shared" si="112"/>
        <v>0.1186381111111111</v>
      </c>
      <c r="I85" s="106">
        <f>SUM(I86:I87)</f>
        <v>0</v>
      </c>
      <c r="J85" s="106">
        <f>SUM(J86:J87)</f>
        <v>0</v>
      </c>
      <c r="K85" s="106">
        <f>SUM(K86:K87)</f>
        <v>0</v>
      </c>
      <c r="L85" s="135">
        <f>SUM(L86:L87)</f>
        <v>10</v>
      </c>
      <c r="M85" s="135">
        <f>SUM(M86:M87)</f>
        <v>10</v>
      </c>
      <c r="N85" s="139">
        <f t="shared" si="113"/>
        <v>1</v>
      </c>
      <c r="O85" s="135">
        <f>SUM(O86:O87)</f>
        <v>0</v>
      </c>
      <c r="P85" s="135">
        <f>SUM(P86:P87)</f>
        <v>0</v>
      </c>
      <c r="Q85" s="139"/>
      <c r="R85" s="135">
        <f>SUM(R86:R87)</f>
        <v>0</v>
      </c>
      <c r="S85" s="135">
        <f>SUM(S86:S87)</f>
        <v>0</v>
      </c>
      <c r="T85" s="139"/>
      <c r="U85" s="135">
        <f t="shared" ref="U85:AR85" si="122">SUM(U86:U87)</f>
        <v>20</v>
      </c>
      <c r="V85" s="135">
        <f t="shared" si="122"/>
        <v>0.67742999999999998</v>
      </c>
      <c r="W85" s="139">
        <f t="shared" ref="W85" si="123">V85/U85</f>
        <v>3.3871499999999999E-2</v>
      </c>
      <c r="X85" s="135">
        <f t="shared" si="122"/>
        <v>0</v>
      </c>
      <c r="Y85" s="135">
        <f t="shared" si="122"/>
        <v>0</v>
      </c>
      <c r="Z85" s="139"/>
      <c r="AA85" s="135">
        <f t="shared" si="122"/>
        <v>20</v>
      </c>
      <c r="AB85" s="135">
        <f t="shared" si="122"/>
        <v>0</v>
      </c>
      <c r="AC85" s="135">
        <f t="shared" si="122"/>
        <v>0</v>
      </c>
      <c r="AD85" s="135">
        <f t="shared" si="122"/>
        <v>0</v>
      </c>
      <c r="AE85" s="135">
        <f t="shared" si="122"/>
        <v>0</v>
      </c>
      <c r="AF85" s="135">
        <f t="shared" si="122"/>
        <v>0</v>
      </c>
      <c r="AG85" s="135">
        <f t="shared" si="122"/>
        <v>0</v>
      </c>
      <c r="AH85" s="135">
        <f t="shared" si="122"/>
        <v>0</v>
      </c>
      <c r="AI85" s="135">
        <f t="shared" si="122"/>
        <v>0</v>
      </c>
      <c r="AJ85" s="135">
        <f t="shared" si="122"/>
        <v>10</v>
      </c>
      <c r="AK85" s="135">
        <f t="shared" si="122"/>
        <v>0</v>
      </c>
      <c r="AL85" s="135">
        <f t="shared" si="122"/>
        <v>0</v>
      </c>
      <c r="AM85" s="135">
        <f t="shared" si="122"/>
        <v>0</v>
      </c>
      <c r="AN85" s="135">
        <f t="shared" si="122"/>
        <v>0</v>
      </c>
      <c r="AO85" s="135">
        <f t="shared" si="122"/>
        <v>0</v>
      </c>
      <c r="AP85" s="135">
        <f t="shared" si="122"/>
        <v>30</v>
      </c>
      <c r="AQ85" s="106">
        <f t="shared" si="122"/>
        <v>0</v>
      </c>
      <c r="AR85" s="106">
        <f t="shared" si="122"/>
        <v>0</v>
      </c>
      <c r="AS85" s="180"/>
      <c r="AT85" s="183"/>
      <c r="AU85" s="173">
        <f t="shared" si="120"/>
        <v>30</v>
      </c>
      <c r="AV85" s="173">
        <f t="shared" si="121"/>
        <v>10.677429999999999</v>
      </c>
      <c r="AW85" s="174">
        <f t="shared" si="107"/>
        <v>0.35591433333333333</v>
      </c>
      <c r="AX85" s="104">
        <f t="shared" si="108"/>
        <v>10</v>
      </c>
      <c r="AY85" s="104">
        <f t="shared" si="109"/>
        <v>20</v>
      </c>
      <c r="AZ85" s="104">
        <f t="shared" si="110"/>
        <v>20</v>
      </c>
      <c r="BA85" s="104">
        <f t="shared" si="111"/>
        <v>40</v>
      </c>
    </row>
    <row r="86" spans="1:53" ht="21.75" customHeight="1">
      <c r="A86" s="237"/>
      <c r="B86" s="260"/>
      <c r="C86" s="262"/>
      <c r="D86" s="258"/>
      <c r="E86" s="105" t="s">
        <v>3</v>
      </c>
      <c r="F86" s="135">
        <f t="shared" si="101"/>
        <v>0</v>
      </c>
      <c r="G86" s="135">
        <f t="shared" si="102"/>
        <v>0</v>
      </c>
      <c r="H86" s="139"/>
      <c r="I86" s="106"/>
      <c r="J86" s="106"/>
      <c r="K86" s="106"/>
      <c r="L86" s="135"/>
      <c r="M86" s="135"/>
      <c r="N86" s="139"/>
      <c r="O86" s="135"/>
      <c r="P86" s="135"/>
      <c r="Q86" s="139"/>
      <c r="R86" s="135"/>
      <c r="S86" s="135"/>
      <c r="T86" s="139"/>
      <c r="U86" s="143"/>
      <c r="V86" s="143"/>
      <c r="W86" s="143"/>
      <c r="X86" s="143"/>
      <c r="Y86" s="143"/>
      <c r="Z86" s="139"/>
      <c r="AA86" s="143"/>
      <c r="AB86" s="143"/>
      <c r="AC86" s="143"/>
      <c r="AD86" s="143"/>
      <c r="AE86" s="143"/>
      <c r="AF86" s="143"/>
      <c r="AG86" s="143"/>
      <c r="AH86" s="143"/>
      <c r="AI86" s="143"/>
      <c r="AJ86" s="135"/>
      <c r="AK86" s="135"/>
      <c r="AL86" s="135"/>
      <c r="AM86" s="143"/>
      <c r="AN86" s="143"/>
      <c r="AO86" s="143"/>
      <c r="AP86" s="135"/>
      <c r="AQ86" s="106"/>
      <c r="AR86" s="106"/>
      <c r="AS86" s="180"/>
      <c r="AT86" s="183"/>
      <c r="AU86" s="173">
        <f t="shared" si="120"/>
        <v>0</v>
      </c>
      <c r="AV86" s="173">
        <f t="shared" si="121"/>
        <v>0</v>
      </c>
      <c r="AW86" s="174" t="e">
        <f t="shared" si="107"/>
        <v>#DIV/0!</v>
      </c>
      <c r="AX86" s="104">
        <f t="shared" si="108"/>
        <v>0</v>
      </c>
      <c r="AY86" s="104">
        <f t="shared" si="109"/>
        <v>0</v>
      </c>
      <c r="AZ86" s="104">
        <f t="shared" si="110"/>
        <v>0</v>
      </c>
      <c r="BA86" s="104">
        <f t="shared" si="111"/>
        <v>0</v>
      </c>
    </row>
    <row r="87" spans="1:53" ht="77.25" customHeight="1">
      <c r="A87" s="237"/>
      <c r="B87" s="260"/>
      <c r="C87" s="263"/>
      <c r="D87" s="259"/>
      <c r="E87" s="105" t="s">
        <v>44</v>
      </c>
      <c r="F87" s="135">
        <f t="shared" si="101"/>
        <v>90</v>
      </c>
      <c r="G87" s="135">
        <f t="shared" si="102"/>
        <v>10.677429999999999</v>
      </c>
      <c r="H87" s="139">
        <f t="shared" ref="H87:H93" si="124">G87/F87</f>
        <v>0.1186381111111111</v>
      </c>
      <c r="I87" s="106"/>
      <c r="J87" s="106"/>
      <c r="K87" s="106"/>
      <c r="L87" s="135">
        <v>10</v>
      </c>
      <c r="M87" s="135">
        <v>10</v>
      </c>
      <c r="N87" s="139">
        <f t="shared" ref="N87:N91" si="125">M87/L87</f>
        <v>1</v>
      </c>
      <c r="O87" s="135"/>
      <c r="P87" s="135"/>
      <c r="Q87" s="139"/>
      <c r="R87" s="135"/>
      <c r="S87" s="135"/>
      <c r="T87" s="139"/>
      <c r="U87" s="143">
        <v>20</v>
      </c>
      <c r="V87" s="143">
        <v>0.67742999999999998</v>
      </c>
      <c r="W87" s="139">
        <f t="shared" ref="W87" si="126">V87/U87</f>
        <v>3.3871499999999999E-2</v>
      </c>
      <c r="X87" s="143"/>
      <c r="Y87" s="143"/>
      <c r="Z87" s="139"/>
      <c r="AA87" s="143">
        <v>20</v>
      </c>
      <c r="AB87" s="143"/>
      <c r="AC87" s="143"/>
      <c r="AD87" s="143"/>
      <c r="AE87" s="143"/>
      <c r="AF87" s="143"/>
      <c r="AG87" s="143"/>
      <c r="AH87" s="143"/>
      <c r="AI87" s="143"/>
      <c r="AJ87" s="135">
        <v>10</v>
      </c>
      <c r="AK87" s="135"/>
      <c r="AL87" s="135"/>
      <c r="AM87" s="143"/>
      <c r="AN87" s="143"/>
      <c r="AO87" s="143"/>
      <c r="AP87" s="135">
        <v>30</v>
      </c>
      <c r="AQ87" s="106"/>
      <c r="AR87" s="106"/>
      <c r="AS87" s="183" t="s">
        <v>464</v>
      </c>
      <c r="AT87" s="183" t="s">
        <v>410</v>
      </c>
      <c r="AU87" s="173">
        <f t="shared" si="120"/>
        <v>30</v>
      </c>
      <c r="AV87" s="173">
        <f t="shared" si="121"/>
        <v>10.677429999999999</v>
      </c>
      <c r="AW87" s="174">
        <f t="shared" si="107"/>
        <v>0.35591433333333333</v>
      </c>
      <c r="AX87" s="104">
        <f t="shared" si="108"/>
        <v>10</v>
      </c>
      <c r="AY87" s="104">
        <f t="shared" si="109"/>
        <v>20</v>
      </c>
      <c r="AZ87" s="104">
        <f t="shared" si="110"/>
        <v>20</v>
      </c>
      <c r="BA87" s="104">
        <f t="shared" si="111"/>
        <v>40</v>
      </c>
    </row>
    <row r="88" spans="1:53" ht="24" customHeight="1">
      <c r="A88" s="237" t="s">
        <v>384</v>
      </c>
      <c r="B88" s="246" t="s">
        <v>350</v>
      </c>
      <c r="C88" s="254" t="s">
        <v>285</v>
      </c>
      <c r="D88" s="257" t="s">
        <v>401</v>
      </c>
      <c r="E88" s="105" t="s">
        <v>42</v>
      </c>
      <c r="F88" s="135">
        <f t="shared" si="101"/>
        <v>400</v>
      </c>
      <c r="G88" s="135">
        <f t="shared" si="102"/>
        <v>0</v>
      </c>
      <c r="H88" s="139"/>
      <c r="I88" s="106">
        <f>SUM(I89:I90)</f>
        <v>0</v>
      </c>
      <c r="J88" s="106">
        <f>SUM(J89:J90)</f>
        <v>0</v>
      </c>
      <c r="K88" s="106">
        <f>SUM(K89:K90)</f>
        <v>0</v>
      </c>
      <c r="L88" s="135">
        <f>SUM(L89:L90)</f>
        <v>0</v>
      </c>
      <c r="M88" s="135">
        <f>SUM(M89:M90)</f>
        <v>0</v>
      </c>
      <c r="N88" s="139"/>
      <c r="O88" s="135">
        <f>SUM(O89:O90)</f>
        <v>0</v>
      </c>
      <c r="P88" s="135">
        <f>SUM(P89:P90)</f>
        <v>0</v>
      </c>
      <c r="Q88" s="139"/>
      <c r="R88" s="135">
        <f>SUM(R89:R90)</f>
        <v>0</v>
      </c>
      <c r="S88" s="135">
        <f>SUM(S89:S90)</f>
        <v>0</v>
      </c>
      <c r="T88" s="139"/>
      <c r="U88" s="135">
        <f t="shared" ref="U88:AR88" si="127">SUM(U89:U90)</f>
        <v>0</v>
      </c>
      <c r="V88" s="135">
        <f t="shared" si="127"/>
        <v>0</v>
      </c>
      <c r="W88" s="135">
        <f t="shared" si="127"/>
        <v>0</v>
      </c>
      <c r="X88" s="135">
        <f t="shared" si="127"/>
        <v>400</v>
      </c>
      <c r="Y88" s="135">
        <f t="shared" si="127"/>
        <v>0</v>
      </c>
      <c r="Z88" s="139">
        <f t="shared" si="116"/>
        <v>0</v>
      </c>
      <c r="AA88" s="135">
        <f t="shared" si="127"/>
        <v>0</v>
      </c>
      <c r="AB88" s="135">
        <f t="shared" si="127"/>
        <v>0</v>
      </c>
      <c r="AC88" s="135">
        <f t="shared" si="127"/>
        <v>0</v>
      </c>
      <c r="AD88" s="135">
        <f t="shared" si="127"/>
        <v>0</v>
      </c>
      <c r="AE88" s="135">
        <f t="shared" si="127"/>
        <v>0</v>
      </c>
      <c r="AF88" s="135">
        <f t="shared" si="127"/>
        <v>0</v>
      </c>
      <c r="AG88" s="135">
        <f t="shared" si="127"/>
        <v>0</v>
      </c>
      <c r="AH88" s="135">
        <f t="shared" si="127"/>
        <v>0</v>
      </c>
      <c r="AI88" s="135">
        <f t="shared" si="127"/>
        <v>0</v>
      </c>
      <c r="AJ88" s="135">
        <f t="shared" si="127"/>
        <v>0</v>
      </c>
      <c r="AK88" s="135">
        <f t="shared" si="127"/>
        <v>0</v>
      </c>
      <c r="AL88" s="135">
        <f t="shared" si="127"/>
        <v>0</v>
      </c>
      <c r="AM88" s="135">
        <f t="shared" si="127"/>
        <v>0</v>
      </c>
      <c r="AN88" s="135">
        <f t="shared" si="127"/>
        <v>0</v>
      </c>
      <c r="AO88" s="135">
        <f t="shared" si="127"/>
        <v>0</v>
      </c>
      <c r="AP88" s="135">
        <f t="shared" si="127"/>
        <v>0</v>
      </c>
      <c r="AQ88" s="106">
        <f t="shared" si="127"/>
        <v>0</v>
      </c>
      <c r="AR88" s="106">
        <f t="shared" si="127"/>
        <v>0</v>
      </c>
      <c r="AS88" s="180"/>
      <c r="AT88" s="183"/>
      <c r="AU88" s="173">
        <f t="shared" si="120"/>
        <v>400</v>
      </c>
      <c r="AV88" s="173">
        <f t="shared" si="121"/>
        <v>0</v>
      </c>
      <c r="AW88" s="174">
        <f t="shared" si="107"/>
        <v>0</v>
      </c>
      <c r="AX88" s="104">
        <f t="shared" si="108"/>
        <v>0</v>
      </c>
      <c r="AY88" s="104">
        <f t="shared" si="109"/>
        <v>400</v>
      </c>
      <c r="AZ88" s="104">
        <f t="shared" si="110"/>
        <v>0</v>
      </c>
      <c r="BA88" s="104">
        <f t="shared" si="111"/>
        <v>0</v>
      </c>
    </row>
    <row r="89" spans="1:53" ht="63.75" customHeight="1">
      <c r="A89" s="237"/>
      <c r="B89" s="246"/>
      <c r="C89" s="255"/>
      <c r="D89" s="258"/>
      <c r="E89" s="105" t="s">
        <v>3</v>
      </c>
      <c r="F89" s="135">
        <f t="shared" si="101"/>
        <v>400</v>
      </c>
      <c r="G89" s="135">
        <f t="shared" si="102"/>
        <v>0</v>
      </c>
      <c r="H89" s="139"/>
      <c r="I89" s="106"/>
      <c r="J89" s="106"/>
      <c r="K89" s="106"/>
      <c r="L89" s="135"/>
      <c r="M89" s="135"/>
      <c r="N89" s="139"/>
      <c r="O89" s="135"/>
      <c r="P89" s="135"/>
      <c r="Q89" s="139"/>
      <c r="R89" s="135"/>
      <c r="S89" s="135"/>
      <c r="T89" s="139"/>
      <c r="U89" s="143"/>
      <c r="V89" s="143"/>
      <c r="W89" s="143"/>
      <c r="X89" s="143">
        <v>400</v>
      </c>
      <c r="Y89" s="143"/>
      <c r="Z89" s="139">
        <f t="shared" si="116"/>
        <v>0</v>
      </c>
      <c r="AA89" s="143"/>
      <c r="AB89" s="143"/>
      <c r="AC89" s="143"/>
      <c r="AD89" s="143"/>
      <c r="AE89" s="143"/>
      <c r="AF89" s="143"/>
      <c r="AG89" s="143"/>
      <c r="AH89" s="143"/>
      <c r="AI89" s="143"/>
      <c r="AJ89" s="135"/>
      <c r="AK89" s="135"/>
      <c r="AL89" s="135"/>
      <c r="AM89" s="143"/>
      <c r="AN89" s="143"/>
      <c r="AO89" s="143"/>
      <c r="AP89" s="135"/>
      <c r="AQ89" s="106"/>
      <c r="AR89" s="106"/>
      <c r="AS89" s="180"/>
      <c r="AT89" s="183" t="s">
        <v>424</v>
      </c>
      <c r="AU89" s="173">
        <f t="shared" si="120"/>
        <v>400</v>
      </c>
      <c r="AV89" s="173">
        <f t="shared" si="121"/>
        <v>0</v>
      </c>
      <c r="AW89" s="174">
        <f t="shared" si="107"/>
        <v>0</v>
      </c>
      <c r="AX89" s="104">
        <f t="shared" si="108"/>
        <v>0</v>
      </c>
      <c r="AY89" s="104">
        <f t="shared" si="109"/>
        <v>400</v>
      </c>
      <c r="AZ89" s="104">
        <f t="shared" si="110"/>
        <v>0</v>
      </c>
      <c r="BA89" s="104">
        <f t="shared" si="111"/>
        <v>0</v>
      </c>
    </row>
    <row r="90" spans="1:53" ht="24" customHeight="1">
      <c r="A90" s="237"/>
      <c r="B90" s="246"/>
      <c r="C90" s="256"/>
      <c r="D90" s="259"/>
      <c r="E90" s="105" t="s">
        <v>44</v>
      </c>
      <c r="F90" s="135">
        <f t="shared" si="101"/>
        <v>0</v>
      </c>
      <c r="G90" s="135">
        <f t="shared" si="102"/>
        <v>0</v>
      </c>
      <c r="H90" s="139"/>
      <c r="I90" s="106"/>
      <c r="J90" s="106"/>
      <c r="K90" s="106"/>
      <c r="L90" s="135"/>
      <c r="M90" s="135"/>
      <c r="N90" s="139"/>
      <c r="O90" s="135"/>
      <c r="P90" s="135"/>
      <c r="Q90" s="139"/>
      <c r="R90" s="135"/>
      <c r="S90" s="135"/>
      <c r="T90" s="139"/>
      <c r="U90" s="143"/>
      <c r="V90" s="143"/>
      <c r="W90" s="143"/>
      <c r="X90" s="143"/>
      <c r="Y90" s="143"/>
      <c r="Z90" s="139"/>
      <c r="AA90" s="143"/>
      <c r="AB90" s="143"/>
      <c r="AC90" s="143"/>
      <c r="AD90" s="143"/>
      <c r="AE90" s="143"/>
      <c r="AF90" s="143"/>
      <c r="AG90" s="143"/>
      <c r="AH90" s="143"/>
      <c r="AI90" s="143"/>
      <c r="AJ90" s="135"/>
      <c r="AK90" s="135"/>
      <c r="AL90" s="135"/>
      <c r="AM90" s="143"/>
      <c r="AN90" s="143"/>
      <c r="AO90" s="143"/>
      <c r="AP90" s="135"/>
      <c r="AQ90" s="106"/>
      <c r="AR90" s="106"/>
      <c r="AS90" s="180"/>
      <c r="AT90" s="183"/>
      <c r="AU90" s="173">
        <f t="shared" si="120"/>
        <v>0</v>
      </c>
      <c r="AV90" s="173">
        <f t="shared" si="121"/>
        <v>0</v>
      </c>
      <c r="AW90" s="174"/>
      <c r="AX90" s="104">
        <f t="shared" si="108"/>
        <v>0</v>
      </c>
      <c r="AY90" s="104">
        <f t="shared" si="109"/>
        <v>0</v>
      </c>
      <c r="AZ90" s="104">
        <f t="shared" si="110"/>
        <v>0</v>
      </c>
      <c r="BA90" s="104">
        <f t="shared" si="111"/>
        <v>0</v>
      </c>
    </row>
    <row r="91" spans="1:53" ht="60.75" customHeight="1">
      <c r="A91" s="237" t="s">
        <v>385</v>
      </c>
      <c r="B91" s="246" t="s">
        <v>351</v>
      </c>
      <c r="C91" s="261" t="s">
        <v>282</v>
      </c>
      <c r="D91" s="257" t="s">
        <v>300</v>
      </c>
      <c r="E91" s="105" t="s">
        <v>42</v>
      </c>
      <c r="F91" s="135">
        <f t="shared" si="101"/>
        <v>688.35325999999998</v>
      </c>
      <c r="G91" s="135">
        <f t="shared" si="102"/>
        <v>548.06768</v>
      </c>
      <c r="H91" s="139">
        <f t="shared" si="124"/>
        <v>0.79620118309601673</v>
      </c>
      <c r="I91" s="106">
        <f>SUM(I92:I93)</f>
        <v>0</v>
      </c>
      <c r="J91" s="106">
        <f>SUM(J92:J93)</f>
        <v>0</v>
      </c>
      <c r="K91" s="106">
        <f>SUM(K92:K93)</f>
        <v>0</v>
      </c>
      <c r="L91" s="135">
        <f>SUM(L92:L93)</f>
        <v>65.400000000000006</v>
      </c>
      <c r="M91" s="135">
        <f>SUM(M92:M93)</f>
        <v>63.631500000000003</v>
      </c>
      <c r="N91" s="139">
        <f t="shared" si="125"/>
        <v>0.97295871559633018</v>
      </c>
      <c r="O91" s="135">
        <f>SUM(O92:O93)</f>
        <v>84.5</v>
      </c>
      <c r="P91" s="135">
        <f>SUM(P92:P93)</f>
        <v>81.92</v>
      </c>
      <c r="Q91" s="139">
        <f t="shared" ref="Q91" si="128">P91/O91</f>
        <v>0.96946745562130177</v>
      </c>
      <c r="R91" s="135">
        <f>SUM(R92:R93)</f>
        <v>443.95326</v>
      </c>
      <c r="S91" s="135">
        <f>SUM(S92:S93)</f>
        <v>357.24549999999999</v>
      </c>
      <c r="T91" s="139">
        <f t="shared" ref="T91" si="129">S91/R91</f>
        <v>0.80469169209389291</v>
      </c>
      <c r="U91" s="135">
        <f t="shared" ref="U91:AR91" si="130">SUM(U92:U93)</f>
        <v>48.4</v>
      </c>
      <c r="V91" s="135">
        <f t="shared" si="130"/>
        <v>75.819940000000003</v>
      </c>
      <c r="W91" s="139">
        <f t="shared" ref="W91:W92" si="131">V91/U91</f>
        <v>1.5665276859504134</v>
      </c>
      <c r="X91" s="135">
        <f t="shared" si="130"/>
        <v>12.8</v>
      </c>
      <c r="Y91" s="135">
        <f t="shared" si="130"/>
        <v>-30.54926</v>
      </c>
      <c r="Z91" s="139">
        <f t="shared" si="116"/>
        <v>-2.3866609374999999</v>
      </c>
      <c r="AA91" s="135">
        <f t="shared" si="130"/>
        <v>0</v>
      </c>
      <c r="AB91" s="135">
        <f t="shared" si="130"/>
        <v>0</v>
      </c>
      <c r="AC91" s="135">
        <f t="shared" si="130"/>
        <v>0</v>
      </c>
      <c r="AD91" s="135">
        <f t="shared" si="130"/>
        <v>0</v>
      </c>
      <c r="AE91" s="135">
        <f t="shared" si="130"/>
        <v>0</v>
      </c>
      <c r="AF91" s="135">
        <f t="shared" si="130"/>
        <v>0</v>
      </c>
      <c r="AG91" s="135">
        <f t="shared" si="130"/>
        <v>0</v>
      </c>
      <c r="AH91" s="135">
        <f t="shared" si="130"/>
        <v>0</v>
      </c>
      <c r="AI91" s="135">
        <f t="shared" si="130"/>
        <v>0</v>
      </c>
      <c r="AJ91" s="135">
        <f t="shared" si="130"/>
        <v>5.6</v>
      </c>
      <c r="AK91" s="135">
        <f t="shared" si="130"/>
        <v>0</v>
      </c>
      <c r="AL91" s="135">
        <f t="shared" si="130"/>
        <v>0</v>
      </c>
      <c r="AM91" s="135">
        <f t="shared" si="130"/>
        <v>17.600000000000001</v>
      </c>
      <c r="AN91" s="135">
        <f t="shared" si="130"/>
        <v>0</v>
      </c>
      <c r="AO91" s="135">
        <f t="shared" si="130"/>
        <v>0</v>
      </c>
      <c r="AP91" s="135">
        <f t="shared" si="130"/>
        <v>10.1</v>
      </c>
      <c r="AQ91" s="106">
        <f t="shared" si="130"/>
        <v>0</v>
      </c>
      <c r="AR91" s="106">
        <f t="shared" si="130"/>
        <v>0</v>
      </c>
      <c r="AS91" s="180"/>
      <c r="AT91" s="183"/>
      <c r="AU91" s="173">
        <f t="shared" si="120"/>
        <v>655.05325999999991</v>
      </c>
      <c r="AV91" s="173">
        <f t="shared" si="121"/>
        <v>548.06768</v>
      </c>
      <c r="AW91" s="174">
        <f t="shared" si="107"/>
        <v>0.83667651695985767</v>
      </c>
      <c r="AX91" s="104">
        <f t="shared" si="108"/>
        <v>149.9</v>
      </c>
      <c r="AY91" s="104">
        <f t="shared" si="109"/>
        <v>505.15325999999999</v>
      </c>
      <c r="AZ91" s="104">
        <f t="shared" si="110"/>
        <v>0</v>
      </c>
      <c r="BA91" s="104">
        <f t="shared" si="111"/>
        <v>33.300000000000004</v>
      </c>
    </row>
    <row r="92" spans="1:53" ht="60.75" customHeight="1">
      <c r="A92" s="237"/>
      <c r="B92" s="246"/>
      <c r="C92" s="262"/>
      <c r="D92" s="258"/>
      <c r="E92" s="105" t="s">
        <v>3</v>
      </c>
      <c r="F92" s="135">
        <f t="shared" si="101"/>
        <v>50</v>
      </c>
      <c r="G92" s="135">
        <f t="shared" si="102"/>
        <v>39.200000000000003</v>
      </c>
      <c r="H92" s="139">
        <f t="shared" si="124"/>
        <v>0.78400000000000003</v>
      </c>
      <c r="I92" s="106"/>
      <c r="J92" s="106"/>
      <c r="K92" s="106"/>
      <c r="L92" s="135"/>
      <c r="M92" s="135"/>
      <c r="N92" s="139"/>
      <c r="O92" s="135"/>
      <c r="P92" s="135"/>
      <c r="Q92" s="139"/>
      <c r="R92" s="135"/>
      <c r="S92" s="135"/>
      <c r="T92" s="139"/>
      <c r="U92" s="143">
        <v>42.8</v>
      </c>
      <c r="V92" s="143">
        <v>39.200000000000003</v>
      </c>
      <c r="W92" s="139">
        <f t="shared" si="131"/>
        <v>0.91588785046728982</v>
      </c>
      <c r="X92" s="143">
        <v>7.2</v>
      </c>
      <c r="Y92" s="143"/>
      <c r="Z92" s="139">
        <f t="shared" si="116"/>
        <v>0</v>
      </c>
      <c r="AA92" s="143"/>
      <c r="AB92" s="143"/>
      <c r="AC92" s="143"/>
      <c r="AD92" s="143"/>
      <c r="AE92" s="143"/>
      <c r="AF92" s="143"/>
      <c r="AG92" s="143"/>
      <c r="AH92" s="143"/>
      <c r="AI92" s="143"/>
      <c r="AJ92" s="135"/>
      <c r="AK92" s="135"/>
      <c r="AL92" s="135"/>
      <c r="AM92" s="143"/>
      <c r="AN92" s="143"/>
      <c r="AO92" s="143"/>
      <c r="AP92" s="135"/>
      <c r="AQ92" s="106"/>
      <c r="AR92" s="106"/>
      <c r="AS92" s="183" t="s">
        <v>449</v>
      </c>
      <c r="AT92" s="183" t="s">
        <v>450</v>
      </c>
      <c r="AU92" s="173">
        <f t="shared" si="120"/>
        <v>50</v>
      </c>
      <c r="AV92" s="173">
        <f t="shared" si="121"/>
        <v>39.200000000000003</v>
      </c>
      <c r="AW92" s="174">
        <f t="shared" si="107"/>
        <v>0.78400000000000003</v>
      </c>
      <c r="AX92" s="104">
        <f t="shared" si="108"/>
        <v>0</v>
      </c>
      <c r="AY92" s="104">
        <f t="shared" si="109"/>
        <v>50</v>
      </c>
      <c r="AZ92" s="104">
        <f t="shared" si="110"/>
        <v>0</v>
      </c>
      <c r="BA92" s="104">
        <f t="shared" si="111"/>
        <v>0</v>
      </c>
    </row>
    <row r="93" spans="1:53" ht="66" customHeight="1">
      <c r="A93" s="237"/>
      <c r="B93" s="246"/>
      <c r="C93" s="263"/>
      <c r="D93" s="259"/>
      <c r="E93" s="105" t="s">
        <v>44</v>
      </c>
      <c r="F93" s="135">
        <f t="shared" si="101"/>
        <v>638.35326000000009</v>
      </c>
      <c r="G93" s="135">
        <f t="shared" si="102"/>
        <v>508.86768000000006</v>
      </c>
      <c r="H93" s="139">
        <f t="shared" si="124"/>
        <v>0.79715685951067283</v>
      </c>
      <c r="I93" s="106"/>
      <c r="J93" s="106"/>
      <c r="K93" s="106"/>
      <c r="L93" s="135">
        <v>65.400000000000006</v>
      </c>
      <c r="M93" s="135">
        <v>63.631500000000003</v>
      </c>
      <c r="N93" s="139">
        <f t="shared" ref="N93" si="132">M93/L93</f>
        <v>0.97295871559633018</v>
      </c>
      <c r="O93" s="135">
        <f>5.5+79</f>
        <v>84.5</v>
      </c>
      <c r="P93" s="135">
        <v>81.92</v>
      </c>
      <c r="Q93" s="139">
        <f t="shared" ref="Q93" si="133">P93/O93</f>
        <v>0.96946745562130177</v>
      </c>
      <c r="R93" s="135">
        <f>5.6+438.35326</f>
        <v>443.95326</v>
      </c>
      <c r="S93" s="135">
        <v>357.24549999999999</v>
      </c>
      <c r="T93" s="139">
        <f t="shared" ref="T93" si="134">S93/R93</f>
        <v>0.80469169209389291</v>
      </c>
      <c r="U93" s="143">
        <v>5.6</v>
      </c>
      <c r="V93" s="143">
        <v>36.61994</v>
      </c>
      <c r="W93" s="139">
        <f t="shared" ref="W93" si="135">V93/U93</f>
        <v>6.5392749999999999</v>
      </c>
      <c r="X93" s="143">
        <v>5.6</v>
      </c>
      <c r="Y93" s="143">
        <v>-30.54926</v>
      </c>
      <c r="Z93" s="139">
        <f t="shared" si="116"/>
        <v>-5.4552250000000004</v>
      </c>
      <c r="AA93" s="143"/>
      <c r="AB93" s="143"/>
      <c r="AC93" s="143"/>
      <c r="AD93" s="143"/>
      <c r="AE93" s="143"/>
      <c r="AF93" s="143"/>
      <c r="AG93" s="143"/>
      <c r="AH93" s="143"/>
      <c r="AI93" s="143"/>
      <c r="AJ93" s="135">
        <v>5.6</v>
      </c>
      <c r="AK93" s="135"/>
      <c r="AL93" s="135"/>
      <c r="AM93" s="143">
        <v>17.600000000000001</v>
      </c>
      <c r="AN93" s="143"/>
      <c r="AO93" s="143"/>
      <c r="AP93" s="135">
        <f>9.1+1</f>
        <v>10.1</v>
      </c>
      <c r="AQ93" s="106"/>
      <c r="AR93" s="106"/>
      <c r="AS93" s="183" t="s">
        <v>441</v>
      </c>
      <c r="AT93" s="183" t="s">
        <v>423</v>
      </c>
      <c r="AU93" s="173">
        <f t="shared" si="120"/>
        <v>605.05326000000002</v>
      </c>
      <c r="AV93" s="173">
        <f t="shared" si="121"/>
        <v>508.86768000000006</v>
      </c>
      <c r="AW93" s="174">
        <f t="shared" si="107"/>
        <v>0.84102956490144365</v>
      </c>
      <c r="AX93" s="104">
        <f t="shared" si="108"/>
        <v>149.9</v>
      </c>
      <c r="AY93" s="104">
        <f t="shared" si="109"/>
        <v>455.15326000000005</v>
      </c>
      <c r="AZ93" s="104">
        <f t="shared" si="110"/>
        <v>0</v>
      </c>
      <c r="BA93" s="104">
        <f t="shared" si="111"/>
        <v>33.300000000000004</v>
      </c>
    </row>
    <row r="94" spans="1:53" ht="21" customHeight="1">
      <c r="A94" s="153" t="s">
        <v>11</v>
      </c>
      <c r="B94" s="243" t="s">
        <v>318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5"/>
      <c r="AU94" s="173">
        <f t="shared" si="120"/>
        <v>0</v>
      </c>
      <c r="AV94" s="173">
        <f t="shared" si="121"/>
        <v>0</v>
      </c>
      <c r="AW94" s="174"/>
      <c r="AX94" s="104"/>
      <c r="AY94" s="104"/>
      <c r="AZ94" s="104"/>
      <c r="BA94" s="104"/>
    </row>
    <row r="95" spans="1:53" ht="21" customHeight="1">
      <c r="A95" s="149" t="s">
        <v>319</v>
      </c>
      <c r="B95" s="249" t="s">
        <v>304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0"/>
      <c r="AC95" s="250"/>
      <c r="AD95" s="250"/>
      <c r="AE95" s="250"/>
      <c r="AF95" s="250"/>
      <c r="AG95" s="250"/>
      <c r="AH95" s="250"/>
      <c r="AI95" s="250"/>
      <c r="AJ95" s="250"/>
      <c r="AK95" s="250"/>
      <c r="AL95" s="250"/>
      <c r="AM95" s="250"/>
      <c r="AN95" s="250"/>
      <c r="AO95" s="250"/>
      <c r="AP95" s="250"/>
      <c r="AQ95" s="250"/>
      <c r="AR95" s="250"/>
      <c r="AS95" s="250"/>
      <c r="AT95" s="251"/>
      <c r="AU95" s="173">
        <f t="shared" si="120"/>
        <v>0</v>
      </c>
      <c r="AV95" s="173">
        <f t="shared" si="121"/>
        <v>0</v>
      </c>
      <c r="AW95" s="174"/>
      <c r="AX95" s="104"/>
      <c r="AY95" s="104"/>
      <c r="AZ95" s="104"/>
      <c r="BA95" s="104"/>
    </row>
    <row r="96" spans="1:53" ht="19.5" customHeight="1">
      <c r="A96" s="237" t="s">
        <v>386</v>
      </c>
      <c r="B96" s="260" t="s">
        <v>352</v>
      </c>
      <c r="C96" s="261" t="s">
        <v>281</v>
      </c>
      <c r="D96" s="257" t="s">
        <v>298</v>
      </c>
      <c r="E96" s="105" t="s">
        <v>42</v>
      </c>
      <c r="F96" s="135">
        <f t="shared" ref="F96:G101" si="136">I96+L96+O96+R96+U96+X96+AA96+AD96+AG96+AJ96+AM96+AP96</f>
        <v>16708.400000000001</v>
      </c>
      <c r="G96" s="135">
        <f t="shared" si="136"/>
        <v>7785.5</v>
      </c>
      <c r="H96" s="139">
        <f t="shared" ref="H96:H101" si="137">G96/F96</f>
        <v>0.46596322807689539</v>
      </c>
      <c r="I96" s="135">
        <f>SUM(I97:I98)</f>
        <v>341.5</v>
      </c>
      <c r="J96" s="135">
        <f>SUM(J97:J98)</f>
        <v>341.5</v>
      </c>
      <c r="K96" s="139">
        <f t="shared" ref="K96:K101" si="138">J96/I96</f>
        <v>1</v>
      </c>
      <c r="L96" s="135">
        <f>SUM(L97:L98)</f>
        <v>1540.5</v>
      </c>
      <c r="M96" s="135">
        <f>SUM(M97:M98)</f>
        <v>1540.5</v>
      </c>
      <c r="N96" s="139">
        <f t="shared" ref="N96:N101" si="139">M96/L96</f>
        <v>1</v>
      </c>
      <c r="O96" s="135">
        <f>SUM(O97:O98)</f>
        <v>1244.3</v>
      </c>
      <c r="P96" s="135">
        <f>SUM(P97:P98)</f>
        <v>1244.3</v>
      </c>
      <c r="Q96" s="139">
        <f t="shared" ref="Q96:Q101" si="140">P96/O96</f>
        <v>1</v>
      </c>
      <c r="R96" s="135">
        <f>SUM(R97:R98)</f>
        <v>1037</v>
      </c>
      <c r="S96" s="135">
        <f>SUM(S97:S98)</f>
        <v>1178.6542399999998</v>
      </c>
      <c r="T96" s="139">
        <f t="shared" ref="T96:T101" si="141">S96/R96</f>
        <v>1.1366000385728061</v>
      </c>
      <c r="U96" s="135">
        <f t="shared" ref="U96:AR96" si="142">SUM(U97:U98)</f>
        <v>1728.9</v>
      </c>
      <c r="V96" s="135">
        <f t="shared" si="142"/>
        <v>1587.24576</v>
      </c>
      <c r="W96" s="139">
        <f t="shared" ref="W96" si="143">V96/U96</f>
        <v>0.91806684018740237</v>
      </c>
      <c r="X96" s="135">
        <f t="shared" si="142"/>
        <v>1893.3</v>
      </c>
      <c r="Y96" s="135">
        <f t="shared" si="142"/>
        <v>1893.3</v>
      </c>
      <c r="Z96" s="139">
        <f t="shared" ref="Z96:Z101" si="144">Y96/X96</f>
        <v>1</v>
      </c>
      <c r="AA96" s="135">
        <f t="shared" si="142"/>
        <v>1756.9</v>
      </c>
      <c r="AB96" s="135">
        <f t="shared" si="142"/>
        <v>0</v>
      </c>
      <c r="AC96" s="135">
        <f t="shared" si="142"/>
        <v>0</v>
      </c>
      <c r="AD96" s="135">
        <f t="shared" si="142"/>
        <v>1078.9000000000001</v>
      </c>
      <c r="AE96" s="135">
        <f t="shared" si="142"/>
        <v>0</v>
      </c>
      <c r="AF96" s="135">
        <f t="shared" si="142"/>
        <v>0</v>
      </c>
      <c r="AG96" s="135">
        <f t="shared" si="142"/>
        <v>1346.6</v>
      </c>
      <c r="AH96" s="135">
        <f t="shared" si="142"/>
        <v>0</v>
      </c>
      <c r="AI96" s="135">
        <f t="shared" si="142"/>
        <v>0</v>
      </c>
      <c r="AJ96" s="135">
        <f t="shared" si="142"/>
        <v>1298.9000000000001</v>
      </c>
      <c r="AK96" s="135">
        <f t="shared" si="142"/>
        <v>0</v>
      </c>
      <c r="AL96" s="135">
        <f t="shared" si="142"/>
        <v>0</v>
      </c>
      <c r="AM96" s="135">
        <f t="shared" si="142"/>
        <v>1052.7</v>
      </c>
      <c r="AN96" s="135">
        <f t="shared" si="142"/>
        <v>0</v>
      </c>
      <c r="AO96" s="135">
        <f t="shared" si="142"/>
        <v>0</v>
      </c>
      <c r="AP96" s="135">
        <f t="shared" si="142"/>
        <v>2388.9</v>
      </c>
      <c r="AQ96" s="106">
        <f t="shared" si="142"/>
        <v>0</v>
      </c>
      <c r="AR96" s="106">
        <f t="shared" si="142"/>
        <v>0</v>
      </c>
      <c r="AS96" s="180"/>
      <c r="AT96" s="183"/>
      <c r="AU96" s="173">
        <f t="shared" si="120"/>
        <v>7785.5000000000009</v>
      </c>
      <c r="AV96" s="173">
        <f t="shared" si="121"/>
        <v>7785.5</v>
      </c>
      <c r="AW96" s="174">
        <f t="shared" si="107"/>
        <v>0.99999999999999989</v>
      </c>
      <c r="AX96" s="104">
        <f t="shared" si="19"/>
        <v>3126.3</v>
      </c>
      <c r="AY96" s="104">
        <f t="shared" si="25"/>
        <v>4659.2</v>
      </c>
      <c r="AZ96" s="104">
        <f t="shared" si="20"/>
        <v>4182.3999999999996</v>
      </c>
      <c r="BA96" s="104">
        <f t="shared" si="21"/>
        <v>4740.5</v>
      </c>
    </row>
    <row r="97" spans="1:53" ht="19.5" customHeight="1">
      <c r="A97" s="237"/>
      <c r="B97" s="260"/>
      <c r="C97" s="262"/>
      <c r="D97" s="258"/>
      <c r="E97" s="105" t="s">
        <v>3</v>
      </c>
      <c r="F97" s="135">
        <f t="shared" si="136"/>
        <v>0</v>
      </c>
      <c r="G97" s="175">
        <f t="shared" si="136"/>
        <v>0</v>
      </c>
      <c r="H97" s="139"/>
      <c r="I97" s="135"/>
      <c r="J97" s="135"/>
      <c r="K97" s="139"/>
      <c r="L97" s="135"/>
      <c r="M97" s="135"/>
      <c r="N97" s="139"/>
      <c r="O97" s="135"/>
      <c r="P97" s="135"/>
      <c r="Q97" s="139"/>
      <c r="R97" s="135"/>
      <c r="S97" s="135"/>
      <c r="T97" s="139"/>
      <c r="U97" s="143"/>
      <c r="V97" s="143"/>
      <c r="W97" s="143"/>
      <c r="X97" s="143"/>
      <c r="Y97" s="143"/>
      <c r="Z97" s="139"/>
      <c r="AA97" s="143"/>
      <c r="AB97" s="143"/>
      <c r="AC97" s="143"/>
      <c r="AD97" s="143"/>
      <c r="AE97" s="143"/>
      <c r="AF97" s="143"/>
      <c r="AG97" s="143"/>
      <c r="AH97" s="143"/>
      <c r="AI97" s="143"/>
      <c r="AJ97" s="135"/>
      <c r="AK97" s="135"/>
      <c r="AL97" s="135"/>
      <c r="AM97" s="143"/>
      <c r="AN97" s="143"/>
      <c r="AO97" s="143"/>
      <c r="AP97" s="135"/>
      <c r="AQ97" s="106"/>
      <c r="AR97" s="106"/>
      <c r="AS97" s="180"/>
      <c r="AT97" s="183"/>
      <c r="AU97" s="173">
        <f t="shared" si="120"/>
        <v>0</v>
      </c>
      <c r="AV97" s="173">
        <f t="shared" si="121"/>
        <v>0</v>
      </c>
      <c r="AW97" s="174"/>
      <c r="AX97" s="104">
        <f t="shared" si="19"/>
        <v>0</v>
      </c>
      <c r="AY97" s="104">
        <f t="shared" si="25"/>
        <v>0</v>
      </c>
      <c r="AZ97" s="104">
        <f t="shared" si="20"/>
        <v>0</v>
      </c>
      <c r="BA97" s="104">
        <f t="shared" si="21"/>
        <v>0</v>
      </c>
    </row>
    <row r="98" spans="1:53" ht="77.25" customHeight="1">
      <c r="A98" s="237"/>
      <c r="B98" s="260"/>
      <c r="C98" s="263"/>
      <c r="D98" s="259"/>
      <c r="E98" s="105" t="s">
        <v>44</v>
      </c>
      <c r="F98" s="135">
        <f t="shared" si="136"/>
        <v>16708.400000000001</v>
      </c>
      <c r="G98" s="135">
        <f>J98+M98+P98+S98+V98+Y98+AB98+AE98+AH98+AK98+AN98+AQ98</f>
        <v>7785.5</v>
      </c>
      <c r="H98" s="139">
        <f t="shared" si="137"/>
        <v>0.46596322807689539</v>
      </c>
      <c r="I98" s="135">
        <v>341.5</v>
      </c>
      <c r="J98" s="135">
        <v>341.5</v>
      </c>
      <c r="K98" s="139">
        <f t="shared" si="138"/>
        <v>1</v>
      </c>
      <c r="L98" s="135">
        <v>1540.5</v>
      </c>
      <c r="M98" s="135">
        <v>1540.5</v>
      </c>
      <c r="N98" s="139">
        <f t="shared" si="139"/>
        <v>1</v>
      </c>
      <c r="O98" s="135">
        <v>1244.3</v>
      </c>
      <c r="P98" s="135">
        <v>1244.3</v>
      </c>
      <c r="Q98" s="139">
        <f t="shared" si="140"/>
        <v>1</v>
      </c>
      <c r="R98" s="135">
        <v>1037</v>
      </c>
      <c r="S98" s="135">
        <v>1178.6542399999998</v>
      </c>
      <c r="T98" s="139">
        <f t="shared" si="141"/>
        <v>1.1366000385728061</v>
      </c>
      <c r="U98" s="143">
        <v>1728.9</v>
      </c>
      <c r="V98" s="143">
        <v>1587.24576</v>
      </c>
      <c r="W98" s="139">
        <f t="shared" ref="W98:W101" si="145">V98/U98</f>
        <v>0.91806684018740237</v>
      </c>
      <c r="X98" s="143">
        <f>1533.3+360</f>
        <v>1893.3</v>
      </c>
      <c r="Y98" s="143">
        <v>1893.3</v>
      </c>
      <c r="Z98" s="139">
        <f t="shared" si="144"/>
        <v>1</v>
      </c>
      <c r="AA98" s="143">
        <v>1756.9</v>
      </c>
      <c r="AB98" s="143"/>
      <c r="AC98" s="143"/>
      <c r="AD98" s="143">
        <v>1078.9000000000001</v>
      </c>
      <c r="AE98" s="143"/>
      <c r="AF98" s="143"/>
      <c r="AG98" s="143">
        <v>1346.6</v>
      </c>
      <c r="AH98" s="143"/>
      <c r="AI98" s="143"/>
      <c r="AJ98" s="135">
        <f>1658.9-360</f>
        <v>1298.9000000000001</v>
      </c>
      <c r="AK98" s="135"/>
      <c r="AL98" s="135"/>
      <c r="AM98" s="135">
        <v>1052.7</v>
      </c>
      <c r="AN98" s="135"/>
      <c r="AO98" s="135"/>
      <c r="AP98" s="143">
        <v>2388.9</v>
      </c>
      <c r="AQ98" s="106"/>
      <c r="AR98" s="106"/>
      <c r="AS98" s="182" t="s">
        <v>443</v>
      </c>
      <c r="AT98" s="183"/>
      <c r="AU98" s="173">
        <f t="shared" si="120"/>
        <v>7785.5000000000009</v>
      </c>
      <c r="AV98" s="173">
        <f t="shared" si="121"/>
        <v>7785.5</v>
      </c>
      <c r="AW98" s="174">
        <f t="shared" si="107"/>
        <v>0.99999999999999989</v>
      </c>
      <c r="AX98" s="104">
        <f t="shared" si="19"/>
        <v>3126.3</v>
      </c>
      <c r="AY98" s="104">
        <f t="shared" si="25"/>
        <v>4659.2</v>
      </c>
      <c r="AZ98" s="104">
        <f>AA98+AD98+AG98</f>
        <v>4182.3999999999996</v>
      </c>
      <c r="BA98" s="104">
        <f t="shared" si="21"/>
        <v>4740.5</v>
      </c>
    </row>
    <row r="99" spans="1:53" ht="19.5" customHeight="1">
      <c r="A99" s="237" t="s">
        <v>387</v>
      </c>
      <c r="B99" s="260" t="s">
        <v>353</v>
      </c>
      <c r="C99" s="261" t="s">
        <v>276</v>
      </c>
      <c r="D99" s="269"/>
      <c r="E99" s="105" t="s">
        <v>42</v>
      </c>
      <c r="F99" s="135">
        <f t="shared" si="136"/>
        <v>27155.499999999996</v>
      </c>
      <c r="G99" s="135">
        <f t="shared" si="136"/>
        <v>13777.187550000002</v>
      </c>
      <c r="H99" s="139">
        <f t="shared" si="137"/>
        <v>0.50734427832299178</v>
      </c>
      <c r="I99" s="135">
        <f>SUM(I100:I101)</f>
        <v>985</v>
      </c>
      <c r="J99" s="135">
        <f>SUM(J100:J101)</f>
        <v>727.74170000000004</v>
      </c>
      <c r="K99" s="139">
        <f t="shared" si="138"/>
        <v>0.73882406091370567</v>
      </c>
      <c r="L99" s="135">
        <f>SUM(L100:L101)</f>
        <v>4205.6000000000004</v>
      </c>
      <c r="M99" s="135">
        <f>SUM(M100:M101)</f>
        <v>3443.3144499999999</v>
      </c>
      <c r="N99" s="139">
        <f t="shared" si="139"/>
        <v>0.81874511365797975</v>
      </c>
      <c r="O99" s="135">
        <f>SUM(O100:O101)</f>
        <v>1617.4</v>
      </c>
      <c r="P99" s="135">
        <f>SUM(P100:P101)</f>
        <v>2458.4433900000008</v>
      </c>
      <c r="Q99" s="139">
        <f t="shared" si="140"/>
        <v>1.5199971497465072</v>
      </c>
      <c r="R99" s="135">
        <f>SUM(R100:R101)</f>
        <v>3189.6</v>
      </c>
      <c r="S99" s="135">
        <f>SUM(S100:S101)</f>
        <v>2939.1688600000016</v>
      </c>
      <c r="T99" s="139">
        <f t="shared" si="141"/>
        <v>0.9214850953097572</v>
      </c>
      <c r="U99" s="135">
        <f>SUM(U100:U101)</f>
        <v>2417.4724900000001</v>
      </c>
      <c r="V99" s="135">
        <f>SUM(V100:V101)</f>
        <v>1867.96612</v>
      </c>
      <c r="W99" s="139">
        <f t="shared" si="145"/>
        <v>0.77269384769710447</v>
      </c>
      <c r="X99" s="135">
        <f t="shared" ref="X99:AR99" si="146">SUM(X100:X101)</f>
        <v>2059.6</v>
      </c>
      <c r="Y99" s="135">
        <f t="shared" si="146"/>
        <v>2340.55303</v>
      </c>
      <c r="Z99" s="139">
        <f t="shared" si="144"/>
        <v>1.1364114536803263</v>
      </c>
      <c r="AA99" s="135">
        <f t="shared" si="146"/>
        <v>4244.6000000000004</v>
      </c>
      <c r="AB99" s="135">
        <f t="shared" si="146"/>
        <v>0</v>
      </c>
      <c r="AC99" s="135">
        <f t="shared" si="146"/>
        <v>0</v>
      </c>
      <c r="AD99" s="135">
        <f t="shared" si="146"/>
        <v>1040.5999999999999</v>
      </c>
      <c r="AE99" s="135">
        <f t="shared" si="146"/>
        <v>0</v>
      </c>
      <c r="AF99" s="135">
        <f t="shared" si="146"/>
        <v>0</v>
      </c>
      <c r="AG99" s="135">
        <f t="shared" si="146"/>
        <v>1151.3</v>
      </c>
      <c r="AH99" s="135">
        <f t="shared" si="146"/>
        <v>0</v>
      </c>
      <c r="AI99" s="135">
        <f t="shared" si="146"/>
        <v>0</v>
      </c>
      <c r="AJ99" s="135">
        <f t="shared" si="146"/>
        <v>3008.1</v>
      </c>
      <c r="AK99" s="135">
        <f t="shared" si="146"/>
        <v>0</v>
      </c>
      <c r="AL99" s="135">
        <f t="shared" si="146"/>
        <v>0</v>
      </c>
      <c r="AM99" s="135">
        <f t="shared" si="146"/>
        <v>1015.6</v>
      </c>
      <c r="AN99" s="135">
        <f t="shared" si="146"/>
        <v>0</v>
      </c>
      <c r="AO99" s="135">
        <f t="shared" si="146"/>
        <v>0</v>
      </c>
      <c r="AP99" s="135">
        <f t="shared" si="146"/>
        <v>2220.6275099999998</v>
      </c>
      <c r="AQ99" s="106">
        <f t="shared" si="146"/>
        <v>0</v>
      </c>
      <c r="AR99" s="106">
        <f t="shared" si="146"/>
        <v>0</v>
      </c>
      <c r="AS99" s="180"/>
      <c r="AT99" s="183"/>
      <c r="AU99" s="173">
        <f t="shared" si="120"/>
        <v>14474.672490000001</v>
      </c>
      <c r="AV99" s="173">
        <f t="shared" si="121"/>
        <v>13777.187550000002</v>
      </c>
      <c r="AW99" s="174">
        <f t="shared" si="107"/>
        <v>0.95181342165207095</v>
      </c>
      <c r="AX99" s="104">
        <f t="shared" ref="AX99:AX102" si="147">I99+L99+O99</f>
        <v>6808</v>
      </c>
      <c r="AY99" s="104">
        <f t="shared" si="25"/>
        <v>7666.6724900000008</v>
      </c>
      <c r="AZ99" s="104">
        <f t="shared" si="20"/>
        <v>6436.5000000000009</v>
      </c>
      <c r="BA99" s="104">
        <f t="shared" si="21"/>
        <v>6244.3275099999992</v>
      </c>
    </row>
    <row r="100" spans="1:53" ht="76.5" customHeight="1">
      <c r="A100" s="237"/>
      <c r="B100" s="260"/>
      <c r="C100" s="262"/>
      <c r="D100" s="270"/>
      <c r="E100" s="105" t="s">
        <v>3</v>
      </c>
      <c r="F100" s="135">
        <f t="shared" si="136"/>
        <v>1441</v>
      </c>
      <c r="G100" s="135">
        <f t="shared" si="136"/>
        <v>840.53435999999999</v>
      </c>
      <c r="H100" s="139">
        <f t="shared" si="137"/>
        <v>0.58329934767522551</v>
      </c>
      <c r="I100" s="135">
        <v>265</v>
      </c>
      <c r="J100" s="135">
        <v>263.80565999999999</v>
      </c>
      <c r="K100" s="139">
        <f t="shared" si="138"/>
        <v>0.99549305660377352</v>
      </c>
      <c r="L100" s="135">
        <v>52</v>
      </c>
      <c r="M100" s="135">
        <v>52.317670000000021</v>
      </c>
      <c r="N100" s="139">
        <f t="shared" si="139"/>
        <v>1.0061090384615388</v>
      </c>
      <c r="O100" s="135">
        <v>96</v>
      </c>
      <c r="P100" s="135">
        <v>69.189279999999997</v>
      </c>
      <c r="Q100" s="139">
        <f t="shared" si="140"/>
        <v>0.72072166666666659</v>
      </c>
      <c r="R100" s="135">
        <v>205</v>
      </c>
      <c r="S100" s="135">
        <v>188.89268000000001</v>
      </c>
      <c r="T100" s="139">
        <f t="shared" si="141"/>
        <v>0.92142770731707324</v>
      </c>
      <c r="U100" s="143">
        <v>286.37248999999997</v>
      </c>
      <c r="V100" s="143">
        <v>201.73441</v>
      </c>
      <c r="W100" s="139">
        <f t="shared" si="145"/>
        <v>0.70444758852360445</v>
      </c>
      <c r="X100" s="143">
        <v>36</v>
      </c>
      <c r="Y100" s="143">
        <v>64.594660000000005</v>
      </c>
      <c r="Z100" s="139">
        <f t="shared" si="144"/>
        <v>1.7942961111111113</v>
      </c>
      <c r="AA100" s="143">
        <v>205</v>
      </c>
      <c r="AB100" s="143"/>
      <c r="AC100" s="143"/>
      <c r="AD100" s="143">
        <v>45</v>
      </c>
      <c r="AE100" s="143"/>
      <c r="AF100" s="143"/>
      <c r="AG100" s="143">
        <v>36</v>
      </c>
      <c r="AH100" s="143"/>
      <c r="AI100" s="143"/>
      <c r="AJ100" s="135">
        <v>138</v>
      </c>
      <c r="AK100" s="135"/>
      <c r="AL100" s="135"/>
      <c r="AM100" s="143">
        <v>36</v>
      </c>
      <c r="AN100" s="143"/>
      <c r="AO100" s="143"/>
      <c r="AP100" s="135">
        <v>40.627510000000001</v>
      </c>
      <c r="AQ100" s="106"/>
      <c r="AR100" s="106"/>
      <c r="AS100" s="182" t="s">
        <v>444</v>
      </c>
      <c r="AT100" s="183" t="s">
        <v>416</v>
      </c>
      <c r="AU100" s="173">
        <f t="shared" si="120"/>
        <v>940.37248999999997</v>
      </c>
      <c r="AV100" s="173">
        <f t="shared" si="121"/>
        <v>840.53435999999999</v>
      </c>
      <c r="AW100" s="174">
        <f t="shared" si="107"/>
        <v>0.89383129444801179</v>
      </c>
      <c r="AX100" s="104">
        <f t="shared" si="147"/>
        <v>413</v>
      </c>
      <c r="AY100" s="104">
        <f t="shared" si="25"/>
        <v>527.37248999999997</v>
      </c>
      <c r="AZ100" s="104">
        <f t="shared" si="20"/>
        <v>286</v>
      </c>
      <c r="BA100" s="104">
        <f t="shared" si="21"/>
        <v>214.62751</v>
      </c>
    </row>
    <row r="101" spans="1:53" ht="64.5" customHeight="1">
      <c r="A101" s="237"/>
      <c r="B101" s="260"/>
      <c r="C101" s="263"/>
      <c r="D101" s="271"/>
      <c r="E101" s="105" t="s">
        <v>44</v>
      </c>
      <c r="F101" s="135">
        <f t="shared" si="136"/>
        <v>25714.499999999996</v>
      </c>
      <c r="G101" s="135">
        <f t="shared" si="136"/>
        <v>12936.653190000003</v>
      </c>
      <c r="H101" s="139">
        <f t="shared" si="137"/>
        <v>0.50308787610103267</v>
      </c>
      <c r="I101" s="135">
        <v>720</v>
      </c>
      <c r="J101" s="135">
        <v>463.93603999999999</v>
      </c>
      <c r="K101" s="139">
        <f t="shared" si="138"/>
        <v>0.64435561111111106</v>
      </c>
      <c r="L101" s="135">
        <f>4152.85+0.75</f>
        <v>4153.6000000000004</v>
      </c>
      <c r="M101" s="135">
        <v>3390.9967799999999</v>
      </c>
      <c r="N101" s="139">
        <f t="shared" si="139"/>
        <v>0.81639945589368246</v>
      </c>
      <c r="O101" s="135">
        <f>2664.4-1143</f>
        <v>1521.4</v>
      </c>
      <c r="P101" s="135">
        <v>2389.2541100000008</v>
      </c>
      <c r="Q101" s="139">
        <f t="shared" si="140"/>
        <v>1.5704312541080587</v>
      </c>
      <c r="R101" s="135">
        <v>2984.6</v>
      </c>
      <c r="S101" s="135">
        <v>2750.2761800000017</v>
      </c>
      <c r="T101" s="139">
        <f t="shared" si="141"/>
        <v>0.92148903705689267</v>
      </c>
      <c r="U101" s="143">
        <v>2131.1</v>
      </c>
      <c r="V101" s="143">
        <v>1666.23171</v>
      </c>
      <c r="W101" s="139">
        <f t="shared" si="145"/>
        <v>0.78186462859556105</v>
      </c>
      <c r="X101" s="143">
        <v>2023.6</v>
      </c>
      <c r="Y101" s="143">
        <v>2275.9583699999998</v>
      </c>
      <c r="Z101" s="139">
        <f t="shared" si="144"/>
        <v>1.1247076349080847</v>
      </c>
      <c r="AA101" s="143">
        <v>4039.6000000000004</v>
      </c>
      <c r="AB101" s="143"/>
      <c r="AC101" s="143"/>
      <c r="AD101" s="143">
        <v>995.6</v>
      </c>
      <c r="AE101" s="143"/>
      <c r="AF101" s="143"/>
      <c r="AG101" s="143">
        <v>1115.3</v>
      </c>
      <c r="AH101" s="143"/>
      <c r="AI101" s="143"/>
      <c r="AJ101" s="135">
        <v>2870.1</v>
      </c>
      <c r="AK101" s="135"/>
      <c r="AL101" s="135"/>
      <c r="AM101" s="143">
        <v>979.6</v>
      </c>
      <c r="AN101" s="143"/>
      <c r="AO101" s="143"/>
      <c r="AP101" s="135">
        <v>2180</v>
      </c>
      <c r="AQ101" s="106"/>
      <c r="AR101" s="106"/>
      <c r="AS101" s="182" t="s">
        <v>445</v>
      </c>
      <c r="AT101" s="183" t="s">
        <v>417</v>
      </c>
      <c r="AU101" s="173">
        <f t="shared" si="120"/>
        <v>13534.300000000001</v>
      </c>
      <c r="AV101" s="173">
        <f t="shared" si="121"/>
        <v>12936.653190000003</v>
      </c>
      <c r="AW101" s="174">
        <f t="shared" si="107"/>
        <v>0.95584205980361026</v>
      </c>
      <c r="AX101" s="104">
        <f t="shared" si="147"/>
        <v>6395</v>
      </c>
      <c r="AY101" s="104">
        <f t="shared" si="25"/>
        <v>7139.2999999999993</v>
      </c>
      <c r="AZ101" s="104">
        <f t="shared" si="20"/>
        <v>6150.5000000000009</v>
      </c>
      <c r="BA101" s="104">
        <f t="shared" si="21"/>
        <v>6029.7</v>
      </c>
    </row>
    <row r="102" spans="1:53" s="108" customFormat="1" ht="19.5" customHeight="1">
      <c r="A102" s="153" t="s">
        <v>320</v>
      </c>
      <c r="B102" s="243" t="s">
        <v>321</v>
      </c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5"/>
      <c r="AU102" s="173">
        <f t="shared" si="120"/>
        <v>0</v>
      </c>
      <c r="AV102" s="173">
        <f t="shared" si="121"/>
        <v>0</v>
      </c>
      <c r="AW102" s="174"/>
      <c r="AX102" s="104">
        <f t="shared" si="147"/>
        <v>0</v>
      </c>
      <c r="AY102" s="104">
        <f t="shared" si="25"/>
        <v>0</v>
      </c>
      <c r="AZ102" s="104">
        <f t="shared" si="20"/>
        <v>0</v>
      </c>
      <c r="BA102" s="104">
        <f t="shared" si="21"/>
        <v>0</v>
      </c>
    </row>
    <row r="103" spans="1:53" ht="19.5" customHeight="1">
      <c r="A103" s="149" t="s">
        <v>322</v>
      </c>
      <c r="B103" s="249" t="s">
        <v>323</v>
      </c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1"/>
      <c r="AU103" s="173">
        <f t="shared" si="120"/>
        <v>0</v>
      </c>
      <c r="AV103" s="173">
        <f t="shared" si="121"/>
        <v>0</v>
      </c>
      <c r="AW103" s="174"/>
      <c r="AX103" s="104">
        <f t="shared" ref="AX103:AX134" si="148">I103+L103+O103</f>
        <v>0</v>
      </c>
      <c r="AY103" s="104">
        <f t="shared" ref="AY103:AY134" si="149">R103+U103+X103</f>
        <v>0</v>
      </c>
      <c r="AZ103" s="104">
        <f t="shared" si="20"/>
        <v>0</v>
      </c>
      <c r="BA103" s="104">
        <f t="shared" si="21"/>
        <v>0</v>
      </c>
    </row>
    <row r="104" spans="1:53" ht="76.5" customHeight="1">
      <c r="A104" s="237" t="s">
        <v>388</v>
      </c>
      <c r="B104" s="260" t="s">
        <v>354</v>
      </c>
      <c r="C104" s="272" t="s">
        <v>288</v>
      </c>
      <c r="D104" s="257" t="s">
        <v>301</v>
      </c>
      <c r="E104" s="105" t="s">
        <v>42</v>
      </c>
      <c r="F104" s="135">
        <f t="shared" ref="F104:G121" si="150">I104+L104+O104+R104+U104+X104+AA104+AD104+AG104+AJ104+AM104+AP104</f>
        <v>9811.9</v>
      </c>
      <c r="G104" s="135">
        <f t="shared" si="150"/>
        <v>4730.43678</v>
      </c>
      <c r="H104" s="139">
        <f t="shared" ref="H104:H128" si="151">G104/F104</f>
        <v>0.48211220864460502</v>
      </c>
      <c r="I104" s="106">
        <f t="shared" ref="I104:P104" si="152">SUM(I105:I106)</f>
        <v>0</v>
      </c>
      <c r="J104" s="106">
        <f t="shared" si="152"/>
        <v>0</v>
      </c>
      <c r="K104" s="106">
        <f t="shared" si="152"/>
        <v>0</v>
      </c>
      <c r="L104" s="106">
        <f t="shared" si="152"/>
        <v>0</v>
      </c>
      <c r="M104" s="106">
        <f t="shared" si="152"/>
        <v>0</v>
      </c>
      <c r="N104" s="106">
        <f t="shared" si="152"/>
        <v>0</v>
      </c>
      <c r="O104" s="135">
        <f t="shared" si="152"/>
        <v>400</v>
      </c>
      <c r="P104" s="135">
        <f t="shared" si="152"/>
        <v>400</v>
      </c>
      <c r="Q104" s="139">
        <f t="shared" ref="Q104:Q128" si="153">P104/O104</f>
        <v>1</v>
      </c>
      <c r="R104" s="135">
        <f>SUM(R105:R106)</f>
        <v>1118</v>
      </c>
      <c r="S104" s="135">
        <f>SUM(S105:S106)</f>
        <v>1117.8499999999999</v>
      </c>
      <c r="T104" s="139">
        <f t="shared" ref="T104:T128" si="154">S104/R104</f>
        <v>0.99986583184257594</v>
      </c>
      <c r="U104" s="142">
        <f t="shared" ref="U104:AR104" si="155">SUM(U105:U106)</f>
        <v>93.295999999999992</v>
      </c>
      <c r="V104" s="142">
        <f t="shared" si="155"/>
        <v>93.296599999999998</v>
      </c>
      <c r="W104" s="139">
        <f t="shared" ref="W104" si="156">V104/U104</f>
        <v>1.0000064311438861</v>
      </c>
      <c r="X104" s="142">
        <f t="shared" si="155"/>
        <v>3274.9901799999998</v>
      </c>
      <c r="Y104" s="142">
        <f t="shared" si="155"/>
        <v>3119.29018</v>
      </c>
      <c r="Z104" s="139">
        <f t="shared" ref="Z104:Z121" si="157">Y104/X104</f>
        <v>0.95245787271337712</v>
      </c>
      <c r="AA104" s="142">
        <f t="shared" si="155"/>
        <v>2237.3420000000001</v>
      </c>
      <c r="AB104" s="142">
        <f t="shared" si="155"/>
        <v>0</v>
      </c>
      <c r="AC104" s="142">
        <f t="shared" si="155"/>
        <v>0</v>
      </c>
      <c r="AD104" s="142">
        <f t="shared" si="155"/>
        <v>1448.1045000000001</v>
      </c>
      <c r="AE104" s="135">
        <f t="shared" si="155"/>
        <v>0</v>
      </c>
      <c r="AF104" s="135">
        <f t="shared" si="155"/>
        <v>0</v>
      </c>
      <c r="AG104" s="135">
        <f t="shared" si="155"/>
        <v>0</v>
      </c>
      <c r="AH104" s="135">
        <f t="shared" si="155"/>
        <v>0</v>
      </c>
      <c r="AI104" s="135">
        <f t="shared" si="155"/>
        <v>0</v>
      </c>
      <c r="AJ104" s="135">
        <f t="shared" si="155"/>
        <v>11</v>
      </c>
      <c r="AK104" s="135">
        <f t="shared" si="155"/>
        <v>0</v>
      </c>
      <c r="AL104" s="135">
        <f t="shared" si="155"/>
        <v>0</v>
      </c>
      <c r="AM104" s="135">
        <f t="shared" si="155"/>
        <v>1229.16732</v>
      </c>
      <c r="AN104" s="135">
        <f t="shared" si="155"/>
        <v>0</v>
      </c>
      <c r="AO104" s="135">
        <f t="shared" si="155"/>
        <v>0</v>
      </c>
      <c r="AP104" s="135">
        <f t="shared" si="155"/>
        <v>0</v>
      </c>
      <c r="AQ104" s="106">
        <f t="shared" si="155"/>
        <v>0</v>
      </c>
      <c r="AR104" s="106">
        <f t="shared" si="155"/>
        <v>0</v>
      </c>
      <c r="AS104" s="180"/>
      <c r="AT104" s="183"/>
      <c r="AU104" s="173">
        <f t="shared" si="120"/>
        <v>4886.2861800000001</v>
      </c>
      <c r="AV104" s="173">
        <f t="shared" si="121"/>
        <v>4730.43678</v>
      </c>
      <c r="AW104" s="174">
        <f t="shared" si="107"/>
        <v>0.96810473348083759</v>
      </c>
      <c r="AX104" s="104">
        <f t="shared" si="148"/>
        <v>400</v>
      </c>
      <c r="AY104" s="104">
        <f t="shared" si="149"/>
        <v>4486.2861800000001</v>
      </c>
      <c r="AZ104" s="104">
        <f t="shared" si="20"/>
        <v>3685.4465</v>
      </c>
      <c r="BA104" s="104">
        <f t="shared" si="21"/>
        <v>1240.16732</v>
      </c>
    </row>
    <row r="105" spans="1:53" ht="76.5" customHeight="1">
      <c r="A105" s="237"/>
      <c r="B105" s="260"/>
      <c r="C105" s="273"/>
      <c r="D105" s="258"/>
      <c r="E105" s="105" t="s">
        <v>3</v>
      </c>
      <c r="F105" s="135">
        <f t="shared" si="150"/>
        <v>5818.2999999999993</v>
      </c>
      <c r="G105" s="135">
        <f t="shared" si="150"/>
        <v>1657.54018</v>
      </c>
      <c r="H105" s="139">
        <f t="shared" si="151"/>
        <v>0.28488393173263671</v>
      </c>
      <c r="I105" s="106"/>
      <c r="J105" s="106"/>
      <c r="K105" s="106"/>
      <c r="L105" s="106"/>
      <c r="M105" s="106"/>
      <c r="N105" s="106"/>
      <c r="O105" s="135"/>
      <c r="P105" s="135"/>
      <c r="Q105" s="139"/>
      <c r="R105" s="135">
        <v>1118</v>
      </c>
      <c r="S105" s="135">
        <v>1117.8499999999999</v>
      </c>
      <c r="T105" s="139">
        <f t="shared" si="154"/>
        <v>0.99986583184257594</v>
      </c>
      <c r="U105" s="141"/>
      <c r="V105" s="141"/>
      <c r="W105" s="141"/>
      <c r="X105" s="141">
        <v>695.39017999999999</v>
      </c>
      <c r="Y105" s="141">
        <v>539.69018000000005</v>
      </c>
      <c r="Z105" s="139">
        <f t="shared" si="157"/>
        <v>0.77609692446332801</v>
      </c>
      <c r="AA105" s="141">
        <v>1878</v>
      </c>
      <c r="AB105" s="141"/>
      <c r="AC105" s="141"/>
      <c r="AD105" s="141">
        <v>1220.7425000000001</v>
      </c>
      <c r="AE105" s="143"/>
      <c r="AF105" s="143"/>
      <c r="AG105" s="143"/>
      <c r="AH105" s="143"/>
      <c r="AI105" s="143"/>
      <c r="AJ105" s="135"/>
      <c r="AK105" s="135"/>
      <c r="AL105" s="135"/>
      <c r="AM105" s="143">
        <v>906.16732000000002</v>
      </c>
      <c r="AN105" s="143"/>
      <c r="AO105" s="143"/>
      <c r="AP105" s="135"/>
      <c r="AQ105" s="106"/>
      <c r="AR105" s="106"/>
      <c r="AS105" s="183" t="s">
        <v>447</v>
      </c>
      <c r="AT105" s="183" t="s">
        <v>422</v>
      </c>
      <c r="AU105" s="173">
        <f t="shared" si="120"/>
        <v>1813.3901799999999</v>
      </c>
      <c r="AV105" s="173">
        <f t="shared" si="121"/>
        <v>1657.54018</v>
      </c>
      <c r="AW105" s="174">
        <f t="shared" si="107"/>
        <v>0.91405600310463797</v>
      </c>
      <c r="AX105" s="104">
        <f t="shared" si="148"/>
        <v>0</v>
      </c>
      <c r="AY105" s="104">
        <f t="shared" si="149"/>
        <v>1813.3901799999999</v>
      </c>
      <c r="AZ105" s="104">
        <f t="shared" si="20"/>
        <v>3098.7425000000003</v>
      </c>
      <c r="BA105" s="104">
        <f t="shared" si="21"/>
        <v>906.16732000000002</v>
      </c>
    </row>
    <row r="106" spans="1:53" ht="79.5" customHeight="1">
      <c r="A106" s="237"/>
      <c r="B106" s="260"/>
      <c r="C106" s="274"/>
      <c r="D106" s="259"/>
      <c r="E106" s="105" t="s">
        <v>44</v>
      </c>
      <c r="F106" s="135">
        <f t="shared" si="150"/>
        <v>3993.6</v>
      </c>
      <c r="G106" s="135">
        <f t="shared" si="150"/>
        <v>3072.8966</v>
      </c>
      <c r="H106" s="139">
        <f t="shared" si="151"/>
        <v>0.76945527844551287</v>
      </c>
      <c r="I106" s="106"/>
      <c r="J106" s="106"/>
      <c r="K106" s="106"/>
      <c r="L106" s="106"/>
      <c r="M106" s="106"/>
      <c r="N106" s="106"/>
      <c r="O106" s="135">
        <v>400</v>
      </c>
      <c r="P106" s="135">
        <v>400</v>
      </c>
      <c r="Q106" s="139">
        <f t="shared" si="153"/>
        <v>1</v>
      </c>
      <c r="R106" s="135"/>
      <c r="S106" s="135"/>
      <c r="T106" s="139"/>
      <c r="U106" s="141">
        <f>53.296+40</f>
        <v>93.295999999999992</v>
      </c>
      <c r="V106" s="141">
        <f>40+53.2966</f>
        <v>93.296599999999998</v>
      </c>
      <c r="W106" s="139">
        <f t="shared" ref="W106:W109" si="158">V106/U106</f>
        <v>1.0000064311438861</v>
      </c>
      <c r="X106" s="141">
        <f>1454.6+1125</f>
        <v>2579.6</v>
      </c>
      <c r="Y106" s="141">
        <f>1454.6+1125</f>
        <v>2579.6</v>
      </c>
      <c r="Z106" s="139">
        <f t="shared" si="157"/>
        <v>1</v>
      </c>
      <c r="AA106" s="141">
        <f>87.342+272</f>
        <v>359.34199999999998</v>
      </c>
      <c r="AB106" s="141"/>
      <c r="AC106" s="141"/>
      <c r="AD106" s="141">
        <f>87.342+140.02</f>
        <v>227.36200000000002</v>
      </c>
      <c r="AE106" s="143"/>
      <c r="AF106" s="143"/>
      <c r="AG106" s="143"/>
      <c r="AH106" s="143"/>
      <c r="AI106" s="143"/>
      <c r="AJ106" s="135">
        <v>11</v>
      </c>
      <c r="AK106" s="135"/>
      <c r="AL106" s="135"/>
      <c r="AM106" s="143">
        <v>323</v>
      </c>
      <c r="AN106" s="143"/>
      <c r="AO106" s="143"/>
      <c r="AP106" s="135"/>
      <c r="AQ106" s="106"/>
      <c r="AR106" s="106"/>
      <c r="AS106" s="183" t="s">
        <v>446</v>
      </c>
      <c r="AT106" s="184"/>
      <c r="AU106" s="173">
        <f t="shared" si="120"/>
        <v>3072.8959999999997</v>
      </c>
      <c r="AV106" s="173">
        <f t="shared" si="121"/>
        <v>3072.8966</v>
      </c>
      <c r="AW106" s="174">
        <f t="shared" si="107"/>
        <v>1.0000001952555506</v>
      </c>
      <c r="AX106" s="104">
        <f t="shared" si="148"/>
        <v>400</v>
      </c>
      <c r="AY106" s="109">
        <f t="shared" si="149"/>
        <v>2672.8959999999997</v>
      </c>
      <c r="AZ106" s="109">
        <f t="shared" si="20"/>
        <v>586.70399999999995</v>
      </c>
      <c r="BA106" s="109">
        <f t="shared" si="21"/>
        <v>334</v>
      </c>
    </row>
    <row r="107" spans="1:53" ht="73.5" customHeight="1">
      <c r="A107" s="237" t="s">
        <v>389</v>
      </c>
      <c r="B107" s="260" t="s">
        <v>355</v>
      </c>
      <c r="C107" s="272" t="s">
        <v>288</v>
      </c>
      <c r="D107" s="257" t="s">
        <v>301</v>
      </c>
      <c r="E107" s="105" t="s">
        <v>42</v>
      </c>
      <c r="F107" s="135">
        <f t="shared" si="150"/>
        <v>10579.4</v>
      </c>
      <c r="G107" s="135">
        <f t="shared" si="150"/>
        <v>5034.9039999999995</v>
      </c>
      <c r="H107" s="139">
        <f t="shared" si="151"/>
        <v>0.47591583643684893</v>
      </c>
      <c r="I107" s="106">
        <f t="shared" ref="I107:P107" si="159">SUM(I108:I109)</f>
        <v>0</v>
      </c>
      <c r="J107" s="106">
        <f t="shared" si="159"/>
        <v>0</v>
      </c>
      <c r="K107" s="106">
        <f t="shared" si="159"/>
        <v>0</v>
      </c>
      <c r="L107" s="106">
        <f t="shared" si="159"/>
        <v>0</v>
      </c>
      <c r="M107" s="106">
        <f t="shared" si="159"/>
        <v>0</v>
      </c>
      <c r="N107" s="106">
        <f t="shared" si="159"/>
        <v>0</v>
      </c>
      <c r="O107" s="135">
        <f t="shared" si="159"/>
        <v>42</v>
      </c>
      <c r="P107" s="135">
        <f t="shared" si="159"/>
        <v>7.032</v>
      </c>
      <c r="Q107" s="139">
        <f t="shared" si="153"/>
        <v>0.16742857142857143</v>
      </c>
      <c r="R107" s="135">
        <f>SUM(R108:R109)</f>
        <v>85</v>
      </c>
      <c r="S107" s="135">
        <f>SUM(S108:S109)</f>
        <v>100</v>
      </c>
      <c r="T107" s="139">
        <f t="shared" si="154"/>
        <v>1.1764705882352942</v>
      </c>
      <c r="U107" s="142">
        <f t="shared" ref="U107:AR107" si="160">SUM(U108:U109)</f>
        <v>805.64800000000002</v>
      </c>
      <c r="V107" s="142">
        <f t="shared" si="160"/>
        <v>768.24800000000005</v>
      </c>
      <c r="W107" s="139">
        <f t="shared" si="158"/>
        <v>0.95357774114749871</v>
      </c>
      <c r="X107" s="142">
        <f t="shared" si="160"/>
        <v>4159.6239999999998</v>
      </c>
      <c r="Y107" s="142">
        <f t="shared" si="160"/>
        <v>4159.6239999999998</v>
      </c>
      <c r="Z107" s="139">
        <f t="shared" si="157"/>
        <v>1</v>
      </c>
      <c r="AA107" s="142">
        <f t="shared" si="160"/>
        <v>3084.4279999999999</v>
      </c>
      <c r="AB107" s="142">
        <f t="shared" si="160"/>
        <v>0</v>
      </c>
      <c r="AC107" s="142">
        <f t="shared" si="160"/>
        <v>0</v>
      </c>
      <c r="AD107" s="142">
        <f t="shared" si="160"/>
        <v>2331.6999999999998</v>
      </c>
      <c r="AE107" s="135">
        <f t="shared" si="160"/>
        <v>0</v>
      </c>
      <c r="AF107" s="135">
        <f t="shared" si="160"/>
        <v>0</v>
      </c>
      <c r="AG107" s="135">
        <f t="shared" si="160"/>
        <v>33.700000000000003</v>
      </c>
      <c r="AH107" s="135">
        <f t="shared" si="160"/>
        <v>0</v>
      </c>
      <c r="AI107" s="135">
        <f t="shared" si="160"/>
        <v>0</v>
      </c>
      <c r="AJ107" s="135">
        <f t="shared" si="160"/>
        <v>28</v>
      </c>
      <c r="AK107" s="135">
        <f t="shared" si="160"/>
        <v>0</v>
      </c>
      <c r="AL107" s="135">
        <f t="shared" si="160"/>
        <v>0</v>
      </c>
      <c r="AM107" s="135">
        <f t="shared" si="160"/>
        <v>9.3000000000000007</v>
      </c>
      <c r="AN107" s="135">
        <f t="shared" si="160"/>
        <v>0</v>
      </c>
      <c r="AO107" s="135">
        <f t="shared" si="160"/>
        <v>0</v>
      </c>
      <c r="AP107" s="135">
        <f t="shared" si="160"/>
        <v>0</v>
      </c>
      <c r="AQ107" s="106">
        <f t="shared" si="160"/>
        <v>0</v>
      </c>
      <c r="AR107" s="106">
        <f t="shared" si="160"/>
        <v>0</v>
      </c>
      <c r="AS107" s="180"/>
      <c r="AT107" s="183"/>
      <c r="AU107" s="173">
        <f t="shared" si="120"/>
        <v>5092.2719999999999</v>
      </c>
      <c r="AV107" s="173">
        <f t="shared" si="121"/>
        <v>5034.9039999999995</v>
      </c>
      <c r="AW107" s="174">
        <f t="shared" si="107"/>
        <v>0.98873430170265841</v>
      </c>
      <c r="AX107" s="104">
        <f t="shared" si="148"/>
        <v>42</v>
      </c>
      <c r="AY107" s="104">
        <f t="shared" si="149"/>
        <v>5050.2719999999999</v>
      </c>
      <c r="AZ107" s="104">
        <f t="shared" si="20"/>
        <v>5449.8279999999995</v>
      </c>
      <c r="BA107" s="104">
        <f t="shared" si="21"/>
        <v>37.299999999999997</v>
      </c>
    </row>
    <row r="108" spans="1:53" ht="73.5" customHeight="1">
      <c r="A108" s="237"/>
      <c r="B108" s="260"/>
      <c r="C108" s="273"/>
      <c r="D108" s="258"/>
      <c r="E108" s="105" t="s">
        <v>3</v>
      </c>
      <c r="F108" s="135">
        <f t="shared" si="150"/>
        <v>10241.400000000001</v>
      </c>
      <c r="G108" s="135">
        <f t="shared" si="150"/>
        <v>4887.6720000000005</v>
      </c>
      <c r="H108" s="139">
        <f t="shared" si="151"/>
        <v>0.47724647020915106</v>
      </c>
      <c r="I108" s="106"/>
      <c r="J108" s="106"/>
      <c r="K108" s="106"/>
      <c r="L108" s="106"/>
      <c r="M108" s="106"/>
      <c r="N108" s="106"/>
      <c r="O108" s="135"/>
      <c r="P108" s="135"/>
      <c r="Q108" s="139"/>
      <c r="R108" s="135"/>
      <c r="S108" s="135"/>
      <c r="T108" s="139"/>
      <c r="U108" s="141">
        <v>768.24800000000005</v>
      </c>
      <c r="V108" s="141">
        <v>768.24800000000005</v>
      </c>
      <c r="W108" s="139">
        <f t="shared" si="158"/>
        <v>1</v>
      </c>
      <c r="X108" s="141">
        <v>4119.424</v>
      </c>
      <c r="Y108" s="141">
        <v>4119.424</v>
      </c>
      <c r="Z108" s="139">
        <f t="shared" si="157"/>
        <v>1</v>
      </c>
      <c r="AA108" s="141">
        <v>3055.7280000000001</v>
      </c>
      <c r="AB108" s="141"/>
      <c r="AC108" s="141"/>
      <c r="AD108" s="141">
        <v>2298</v>
      </c>
      <c r="AE108" s="143"/>
      <c r="AF108" s="143"/>
      <c r="AG108" s="143"/>
      <c r="AH108" s="143"/>
      <c r="AI108" s="143"/>
      <c r="AJ108" s="135"/>
      <c r="AK108" s="135"/>
      <c r="AL108" s="135"/>
      <c r="AM108" s="143"/>
      <c r="AN108" s="143"/>
      <c r="AO108" s="143"/>
      <c r="AP108" s="135"/>
      <c r="AQ108" s="106"/>
      <c r="AR108" s="106"/>
      <c r="AS108" s="180" t="s">
        <v>451</v>
      </c>
      <c r="AT108" s="183"/>
      <c r="AU108" s="173">
        <f t="shared" si="120"/>
        <v>4887.6720000000005</v>
      </c>
      <c r="AV108" s="173">
        <f t="shared" si="121"/>
        <v>4887.6720000000005</v>
      </c>
      <c r="AW108" s="174">
        <f t="shared" si="107"/>
        <v>1</v>
      </c>
      <c r="AX108" s="104">
        <f t="shared" si="148"/>
        <v>0</v>
      </c>
      <c r="AY108" s="104">
        <f t="shared" si="149"/>
        <v>4887.6720000000005</v>
      </c>
      <c r="AZ108" s="104">
        <f t="shared" si="20"/>
        <v>5353.7280000000001</v>
      </c>
      <c r="BA108" s="104">
        <f t="shared" si="21"/>
        <v>0</v>
      </c>
    </row>
    <row r="109" spans="1:53" ht="92.25" customHeight="1">
      <c r="A109" s="237"/>
      <c r="B109" s="260"/>
      <c r="C109" s="274"/>
      <c r="D109" s="259"/>
      <c r="E109" s="105" t="s">
        <v>44</v>
      </c>
      <c r="F109" s="135">
        <f t="shared" si="150"/>
        <v>338</v>
      </c>
      <c r="G109" s="135">
        <f t="shared" si="150"/>
        <v>147.232</v>
      </c>
      <c r="H109" s="139">
        <f t="shared" si="151"/>
        <v>0.43559763313609468</v>
      </c>
      <c r="I109" s="106"/>
      <c r="J109" s="106"/>
      <c r="K109" s="106"/>
      <c r="L109" s="106"/>
      <c r="M109" s="106"/>
      <c r="N109" s="106"/>
      <c r="O109" s="135">
        <v>42</v>
      </c>
      <c r="P109" s="135">
        <v>7.032</v>
      </c>
      <c r="Q109" s="139">
        <f t="shared" si="153"/>
        <v>0.16742857142857143</v>
      </c>
      <c r="R109" s="135">
        <v>85</v>
      </c>
      <c r="S109" s="135">
        <v>100</v>
      </c>
      <c r="T109" s="139">
        <f t="shared" si="154"/>
        <v>1.1764705882352942</v>
      </c>
      <c r="U109" s="141">
        <v>37.4</v>
      </c>
      <c r="V109" s="141"/>
      <c r="W109" s="139">
        <f t="shared" si="158"/>
        <v>0</v>
      </c>
      <c r="X109" s="141">
        <v>40.200000000000003</v>
      </c>
      <c r="Y109" s="141">
        <v>40.200000000000003</v>
      </c>
      <c r="Z109" s="139">
        <f t="shared" si="157"/>
        <v>1</v>
      </c>
      <c r="AA109" s="141">
        <v>28.7</v>
      </c>
      <c r="AB109" s="141"/>
      <c r="AC109" s="141"/>
      <c r="AD109" s="141">
        <v>33.700000000000003</v>
      </c>
      <c r="AE109" s="143"/>
      <c r="AF109" s="143"/>
      <c r="AG109" s="143">
        <v>33.700000000000003</v>
      </c>
      <c r="AH109" s="143"/>
      <c r="AI109" s="143"/>
      <c r="AJ109" s="135">
        <v>28</v>
      </c>
      <c r="AK109" s="135"/>
      <c r="AL109" s="135"/>
      <c r="AM109" s="141">
        <v>9.3000000000000007</v>
      </c>
      <c r="AN109" s="143"/>
      <c r="AO109" s="143"/>
      <c r="AP109" s="135"/>
      <c r="AQ109" s="106"/>
      <c r="AR109" s="106"/>
      <c r="AS109" s="180" t="s">
        <v>459</v>
      </c>
      <c r="AT109" s="183" t="s">
        <v>418</v>
      </c>
      <c r="AU109" s="173">
        <f t="shared" si="120"/>
        <v>204.60000000000002</v>
      </c>
      <c r="AV109" s="173">
        <f t="shared" si="121"/>
        <v>147.232</v>
      </c>
      <c r="AW109" s="174">
        <f t="shared" si="107"/>
        <v>0.71960899315738014</v>
      </c>
      <c r="AX109" s="104">
        <f t="shared" si="148"/>
        <v>42</v>
      </c>
      <c r="AY109" s="104">
        <f t="shared" si="149"/>
        <v>162.60000000000002</v>
      </c>
      <c r="AZ109" s="104">
        <f t="shared" si="20"/>
        <v>96.100000000000009</v>
      </c>
      <c r="BA109" s="104">
        <f t="shared" si="21"/>
        <v>37.299999999999997</v>
      </c>
    </row>
    <row r="110" spans="1:53" ht="75.75" customHeight="1">
      <c r="A110" s="237" t="s">
        <v>390</v>
      </c>
      <c r="B110" s="246" t="s">
        <v>356</v>
      </c>
      <c r="C110" s="254" t="s">
        <v>329</v>
      </c>
      <c r="D110" s="257" t="s">
        <v>402</v>
      </c>
      <c r="E110" s="105" t="s">
        <v>42</v>
      </c>
      <c r="F110" s="135">
        <f t="shared" si="150"/>
        <v>0</v>
      </c>
      <c r="G110" s="135">
        <f t="shared" si="150"/>
        <v>0</v>
      </c>
      <c r="H110" s="139" t="e">
        <f t="shared" si="151"/>
        <v>#DIV/0!</v>
      </c>
      <c r="I110" s="106">
        <f t="shared" ref="I110:P110" si="161">SUM(I111:I112)</f>
        <v>0</v>
      </c>
      <c r="J110" s="106">
        <f t="shared" si="161"/>
        <v>0</v>
      </c>
      <c r="K110" s="106">
        <f t="shared" si="161"/>
        <v>0</v>
      </c>
      <c r="L110" s="106">
        <f t="shared" si="161"/>
        <v>0</v>
      </c>
      <c r="M110" s="106">
        <f t="shared" si="161"/>
        <v>0</v>
      </c>
      <c r="N110" s="106">
        <f t="shared" si="161"/>
        <v>0</v>
      </c>
      <c r="O110" s="135">
        <f t="shared" si="161"/>
        <v>0</v>
      </c>
      <c r="P110" s="135">
        <f t="shared" si="161"/>
        <v>0</v>
      </c>
      <c r="Q110" s="139" t="e">
        <f t="shared" si="153"/>
        <v>#DIV/0!</v>
      </c>
      <c r="R110" s="135">
        <f>SUM(R111:R112)</f>
        <v>0</v>
      </c>
      <c r="S110" s="135">
        <f>SUM(S111:S112)</f>
        <v>0</v>
      </c>
      <c r="T110" s="139" t="e">
        <f t="shared" si="154"/>
        <v>#DIV/0!</v>
      </c>
      <c r="U110" s="142">
        <f t="shared" ref="U110:AR110" si="162">SUM(U111:U112)</f>
        <v>0</v>
      </c>
      <c r="V110" s="142">
        <f t="shared" si="162"/>
        <v>0</v>
      </c>
      <c r="W110" s="142">
        <f t="shared" si="162"/>
        <v>0</v>
      </c>
      <c r="X110" s="142">
        <f t="shared" si="162"/>
        <v>0</v>
      </c>
      <c r="Y110" s="142">
        <f t="shared" si="162"/>
        <v>0</v>
      </c>
      <c r="Z110" s="139"/>
      <c r="AA110" s="142">
        <f t="shared" si="162"/>
        <v>0</v>
      </c>
      <c r="AB110" s="142">
        <f t="shared" si="162"/>
        <v>0</v>
      </c>
      <c r="AC110" s="142">
        <f t="shared" si="162"/>
        <v>0</v>
      </c>
      <c r="AD110" s="142">
        <f t="shared" si="162"/>
        <v>0</v>
      </c>
      <c r="AE110" s="135">
        <f t="shared" si="162"/>
        <v>0</v>
      </c>
      <c r="AF110" s="135">
        <f t="shared" si="162"/>
        <v>0</v>
      </c>
      <c r="AG110" s="135">
        <f t="shared" si="162"/>
        <v>0</v>
      </c>
      <c r="AH110" s="135">
        <f t="shared" si="162"/>
        <v>0</v>
      </c>
      <c r="AI110" s="135">
        <f t="shared" si="162"/>
        <v>0</v>
      </c>
      <c r="AJ110" s="135">
        <f t="shared" si="162"/>
        <v>0</v>
      </c>
      <c r="AK110" s="135">
        <f t="shared" si="162"/>
        <v>0</v>
      </c>
      <c r="AL110" s="135">
        <f t="shared" si="162"/>
        <v>0</v>
      </c>
      <c r="AM110" s="135">
        <f t="shared" si="162"/>
        <v>0</v>
      </c>
      <c r="AN110" s="135">
        <f t="shared" si="162"/>
        <v>0</v>
      </c>
      <c r="AO110" s="135">
        <f t="shared" si="162"/>
        <v>0</v>
      </c>
      <c r="AP110" s="135">
        <f t="shared" si="162"/>
        <v>0</v>
      </c>
      <c r="AQ110" s="106">
        <f t="shared" si="162"/>
        <v>0</v>
      </c>
      <c r="AR110" s="106">
        <f t="shared" si="162"/>
        <v>0</v>
      </c>
      <c r="AS110" s="180"/>
      <c r="AT110" s="183"/>
      <c r="AU110" s="173">
        <f t="shared" si="120"/>
        <v>0</v>
      </c>
      <c r="AV110" s="173">
        <f t="shared" si="121"/>
        <v>0</v>
      </c>
      <c r="AW110" s="174"/>
      <c r="AX110" s="104">
        <f t="shared" si="148"/>
        <v>0</v>
      </c>
      <c r="AY110" s="104">
        <f t="shared" si="149"/>
        <v>0</v>
      </c>
      <c r="AZ110" s="104">
        <f t="shared" si="20"/>
        <v>0</v>
      </c>
      <c r="BA110" s="104">
        <f t="shared" si="21"/>
        <v>0</v>
      </c>
    </row>
    <row r="111" spans="1:53" ht="75.75" customHeight="1">
      <c r="A111" s="237"/>
      <c r="B111" s="246"/>
      <c r="C111" s="255"/>
      <c r="D111" s="258"/>
      <c r="E111" s="105" t="s">
        <v>3</v>
      </c>
      <c r="F111" s="135">
        <f t="shared" si="150"/>
        <v>0</v>
      </c>
      <c r="G111" s="135">
        <f t="shared" si="150"/>
        <v>0</v>
      </c>
      <c r="H111" s="139" t="e">
        <f t="shared" si="151"/>
        <v>#DIV/0!</v>
      </c>
      <c r="I111" s="106"/>
      <c r="J111" s="106"/>
      <c r="K111" s="106"/>
      <c r="L111" s="106"/>
      <c r="M111" s="106"/>
      <c r="N111" s="106"/>
      <c r="O111" s="135"/>
      <c r="P111" s="135"/>
      <c r="Q111" s="139" t="e">
        <f t="shared" si="153"/>
        <v>#DIV/0!</v>
      </c>
      <c r="R111" s="135"/>
      <c r="S111" s="135"/>
      <c r="T111" s="139" t="e">
        <f t="shared" si="154"/>
        <v>#DIV/0!</v>
      </c>
      <c r="U111" s="141"/>
      <c r="V111" s="141"/>
      <c r="W111" s="141"/>
      <c r="X111" s="141"/>
      <c r="Y111" s="141"/>
      <c r="Z111" s="139"/>
      <c r="AA111" s="141"/>
      <c r="AB111" s="141"/>
      <c r="AC111" s="141"/>
      <c r="AD111" s="141"/>
      <c r="AE111" s="143"/>
      <c r="AF111" s="143"/>
      <c r="AG111" s="143"/>
      <c r="AH111" s="143"/>
      <c r="AI111" s="143"/>
      <c r="AJ111" s="135"/>
      <c r="AK111" s="135"/>
      <c r="AL111" s="135"/>
      <c r="AM111" s="143"/>
      <c r="AN111" s="143"/>
      <c r="AO111" s="143"/>
      <c r="AP111" s="135"/>
      <c r="AQ111" s="106"/>
      <c r="AR111" s="106"/>
      <c r="AS111" s="180"/>
      <c r="AT111" s="183"/>
      <c r="AU111" s="173">
        <f t="shared" si="120"/>
        <v>0</v>
      </c>
      <c r="AV111" s="173">
        <f t="shared" si="121"/>
        <v>0</v>
      </c>
      <c r="AW111" s="174"/>
      <c r="AX111" s="104">
        <f t="shared" si="148"/>
        <v>0</v>
      </c>
      <c r="AY111" s="104">
        <f t="shared" si="149"/>
        <v>0</v>
      </c>
      <c r="AZ111" s="104">
        <f t="shared" si="20"/>
        <v>0</v>
      </c>
      <c r="BA111" s="104">
        <f t="shared" si="21"/>
        <v>0</v>
      </c>
    </row>
    <row r="112" spans="1:53" ht="82.5" customHeight="1">
      <c r="A112" s="237"/>
      <c r="B112" s="246"/>
      <c r="C112" s="256"/>
      <c r="D112" s="259"/>
      <c r="E112" s="105" t="s">
        <v>44</v>
      </c>
      <c r="F112" s="135">
        <f t="shared" si="150"/>
        <v>0</v>
      </c>
      <c r="G112" s="135">
        <f t="shared" si="150"/>
        <v>0</v>
      </c>
      <c r="H112" s="139" t="e">
        <f t="shared" si="151"/>
        <v>#DIV/0!</v>
      </c>
      <c r="I112" s="106"/>
      <c r="J112" s="106"/>
      <c r="K112" s="106"/>
      <c r="L112" s="106"/>
      <c r="M112" s="106"/>
      <c r="N112" s="106"/>
      <c r="O112" s="135"/>
      <c r="P112" s="135"/>
      <c r="Q112" s="139" t="e">
        <f t="shared" si="153"/>
        <v>#DIV/0!</v>
      </c>
      <c r="R112" s="135"/>
      <c r="S112" s="135"/>
      <c r="T112" s="139" t="e">
        <f t="shared" si="154"/>
        <v>#DIV/0!</v>
      </c>
      <c r="U112" s="141"/>
      <c r="V112" s="141"/>
      <c r="W112" s="141"/>
      <c r="X112" s="141"/>
      <c r="Y112" s="141"/>
      <c r="Z112" s="139"/>
      <c r="AA112" s="141"/>
      <c r="AB112" s="141"/>
      <c r="AC112" s="141"/>
      <c r="AD112" s="141"/>
      <c r="AE112" s="143"/>
      <c r="AF112" s="143"/>
      <c r="AG112" s="143"/>
      <c r="AH112" s="143"/>
      <c r="AI112" s="143"/>
      <c r="AJ112" s="135"/>
      <c r="AK112" s="135"/>
      <c r="AL112" s="135"/>
      <c r="AM112" s="143"/>
      <c r="AN112" s="143"/>
      <c r="AO112" s="143"/>
      <c r="AP112" s="135"/>
      <c r="AQ112" s="106"/>
      <c r="AR112" s="106"/>
      <c r="AS112" s="180"/>
      <c r="AT112" s="183"/>
      <c r="AU112" s="173">
        <f t="shared" si="120"/>
        <v>0</v>
      </c>
      <c r="AV112" s="173">
        <f t="shared" si="121"/>
        <v>0</v>
      </c>
      <c r="AW112" s="174"/>
      <c r="AX112" s="104">
        <f t="shared" si="148"/>
        <v>0</v>
      </c>
      <c r="AY112" s="104">
        <f t="shared" si="149"/>
        <v>0</v>
      </c>
      <c r="AZ112" s="104">
        <f t="shared" si="20"/>
        <v>0</v>
      </c>
      <c r="BA112" s="104">
        <f t="shared" si="21"/>
        <v>0</v>
      </c>
    </row>
    <row r="113" spans="1:53" ht="15" customHeight="1">
      <c r="A113" s="237" t="s">
        <v>391</v>
      </c>
      <c r="B113" s="246" t="s">
        <v>357</v>
      </c>
      <c r="C113" s="254" t="s">
        <v>330</v>
      </c>
      <c r="D113" s="257" t="s">
        <v>402</v>
      </c>
      <c r="E113" s="105" t="s">
        <v>42</v>
      </c>
      <c r="F113" s="135">
        <f t="shared" si="150"/>
        <v>0</v>
      </c>
      <c r="G113" s="135">
        <f t="shared" si="150"/>
        <v>0</v>
      </c>
      <c r="H113" s="139"/>
      <c r="I113" s="106">
        <f t="shared" ref="I113:P113" si="163">SUM(I114:I115)</f>
        <v>0</v>
      </c>
      <c r="J113" s="106">
        <f t="shared" si="163"/>
        <v>0</v>
      </c>
      <c r="K113" s="106">
        <f t="shared" si="163"/>
        <v>0</v>
      </c>
      <c r="L113" s="106">
        <f t="shared" si="163"/>
        <v>0</v>
      </c>
      <c r="M113" s="106">
        <f t="shared" si="163"/>
        <v>0</v>
      </c>
      <c r="N113" s="106">
        <f t="shared" si="163"/>
        <v>0</v>
      </c>
      <c r="O113" s="135">
        <f t="shared" si="163"/>
        <v>0</v>
      </c>
      <c r="P113" s="135">
        <f t="shared" si="163"/>
        <v>0</v>
      </c>
      <c r="Q113" s="139"/>
      <c r="R113" s="135">
        <f>SUM(R114:R115)</f>
        <v>0</v>
      </c>
      <c r="S113" s="135">
        <f>SUM(S114:S115)</f>
        <v>0</v>
      </c>
      <c r="T113" s="139"/>
      <c r="U113" s="142">
        <f>SUM(U114:U115)</f>
        <v>0</v>
      </c>
      <c r="V113" s="142">
        <f>SUM(V114:V115)</f>
        <v>0</v>
      </c>
      <c r="W113" s="142">
        <f>SUM(W114:W115)</f>
        <v>0</v>
      </c>
      <c r="X113" s="142"/>
      <c r="Y113" s="142"/>
      <c r="Z113" s="139"/>
      <c r="AA113" s="142">
        <f t="shared" ref="AA113:AN113" si="164">SUM(AA114:AA115)</f>
        <v>0</v>
      </c>
      <c r="AB113" s="142">
        <f t="shared" si="164"/>
        <v>0</v>
      </c>
      <c r="AC113" s="142">
        <f t="shared" si="164"/>
        <v>0</v>
      </c>
      <c r="AD113" s="142">
        <f t="shared" si="164"/>
        <v>0</v>
      </c>
      <c r="AE113" s="135">
        <f t="shared" si="164"/>
        <v>0</v>
      </c>
      <c r="AF113" s="135">
        <f t="shared" si="164"/>
        <v>0</v>
      </c>
      <c r="AG113" s="135">
        <f t="shared" si="164"/>
        <v>0</v>
      </c>
      <c r="AH113" s="135">
        <f t="shared" si="164"/>
        <v>0</v>
      </c>
      <c r="AI113" s="135">
        <f t="shared" si="164"/>
        <v>0</v>
      </c>
      <c r="AJ113" s="135">
        <f t="shared" si="164"/>
        <v>0</v>
      </c>
      <c r="AK113" s="135">
        <f t="shared" si="164"/>
        <v>0</v>
      </c>
      <c r="AL113" s="135">
        <f t="shared" si="164"/>
        <v>0</v>
      </c>
      <c r="AM113" s="135">
        <f t="shared" si="164"/>
        <v>0</v>
      </c>
      <c r="AN113" s="135">
        <f t="shared" si="164"/>
        <v>0</v>
      </c>
      <c r="AO113" s="135"/>
      <c r="AP113" s="135">
        <f>SUM(AP114:AP115)</f>
        <v>0</v>
      </c>
      <c r="AQ113" s="106">
        <f>SUM(AQ114:AQ115)</f>
        <v>0</v>
      </c>
      <c r="AR113" s="106">
        <f>SUM(AR114:AR115)</f>
        <v>0</v>
      </c>
      <c r="AS113" s="180"/>
      <c r="AT113" s="183"/>
      <c r="AU113" s="173">
        <f t="shared" si="120"/>
        <v>0</v>
      </c>
      <c r="AV113" s="173">
        <f t="shared" si="121"/>
        <v>0</v>
      </c>
      <c r="AW113" s="174"/>
      <c r="AX113" s="104">
        <f t="shared" si="148"/>
        <v>0</v>
      </c>
      <c r="AY113" s="104">
        <f t="shared" si="149"/>
        <v>0</v>
      </c>
      <c r="AZ113" s="104">
        <f t="shared" si="20"/>
        <v>0</v>
      </c>
      <c r="BA113" s="104">
        <f t="shared" si="21"/>
        <v>0</v>
      </c>
    </row>
    <row r="114" spans="1:53" ht="16.5" customHeight="1">
      <c r="A114" s="237"/>
      <c r="B114" s="246"/>
      <c r="C114" s="255"/>
      <c r="D114" s="258"/>
      <c r="E114" s="105" t="s">
        <v>3</v>
      </c>
      <c r="F114" s="135">
        <f t="shared" si="150"/>
        <v>0</v>
      </c>
      <c r="G114" s="135">
        <f t="shared" si="150"/>
        <v>0</v>
      </c>
      <c r="H114" s="139"/>
      <c r="I114" s="106"/>
      <c r="J114" s="106"/>
      <c r="K114" s="106"/>
      <c r="L114" s="106"/>
      <c r="M114" s="106"/>
      <c r="N114" s="106"/>
      <c r="O114" s="135"/>
      <c r="P114" s="135"/>
      <c r="Q114" s="139"/>
      <c r="R114" s="135"/>
      <c r="S114" s="135"/>
      <c r="T114" s="139"/>
      <c r="U114" s="141"/>
      <c r="V114" s="141"/>
      <c r="W114" s="141"/>
      <c r="X114" s="141"/>
      <c r="Y114" s="141"/>
      <c r="Z114" s="139"/>
      <c r="AA114" s="141"/>
      <c r="AB114" s="141"/>
      <c r="AC114" s="141"/>
      <c r="AD114" s="141"/>
      <c r="AE114" s="143"/>
      <c r="AF114" s="143"/>
      <c r="AG114" s="143"/>
      <c r="AH114" s="143"/>
      <c r="AI114" s="143"/>
      <c r="AJ114" s="135"/>
      <c r="AK114" s="135"/>
      <c r="AL114" s="135"/>
      <c r="AM114" s="143"/>
      <c r="AN114" s="143"/>
      <c r="AO114" s="143"/>
      <c r="AP114" s="135"/>
      <c r="AQ114" s="106"/>
      <c r="AR114" s="106"/>
      <c r="AS114" s="180"/>
      <c r="AT114" s="183"/>
      <c r="AU114" s="173">
        <f t="shared" si="120"/>
        <v>0</v>
      </c>
      <c r="AV114" s="173">
        <f t="shared" si="121"/>
        <v>0</v>
      </c>
      <c r="AW114" s="174"/>
      <c r="AX114" s="104">
        <f t="shared" si="148"/>
        <v>0</v>
      </c>
      <c r="AY114" s="104">
        <f t="shared" si="149"/>
        <v>0</v>
      </c>
      <c r="AZ114" s="104">
        <f t="shared" si="20"/>
        <v>0</v>
      </c>
      <c r="BA114" s="104">
        <f t="shared" si="21"/>
        <v>0</v>
      </c>
    </row>
    <row r="115" spans="1:53" ht="18" customHeight="1">
      <c r="A115" s="237"/>
      <c r="B115" s="246"/>
      <c r="C115" s="256"/>
      <c r="D115" s="259"/>
      <c r="E115" s="105" t="s">
        <v>44</v>
      </c>
      <c r="F115" s="135">
        <f t="shared" si="150"/>
        <v>0</v>
      </c>
      <c r="G115" s="135">
        <f t="shared" si="150"/>
        <v>0</v>
      </c>
      <c r="H115" s="139"/>
      <c r="I115" s="106"/>
      <c r="J115" s="106"/>
      <c r="K115" s="106"/>
      <c r="L115" s="106"/>
      <c r="M115" s="106"/>
      <c r="N115" s="106"/>
      <c r="O115" s="135"/>
      <c r="P115" s="135"/>
      <c r="Q115" s="139"/>
      <c r="R115" s="135"/>
      <c r="S115" s="135"/>
      <c r="T115" s="139"/>
      <c r="U115" s="141"/>
      <c r="V115" s="141"/>
      <c r="W115" s="141"/>
      <c r="X115" s="141"/>
      <c r="Y115" s="141"/>
      <c r="Z115" s="139"/>
      <c r="AA115" s="141"/>
      <c r="AB115" s="141"/>
      <c r="AC115" s="141"/>
      <c r="AD115" s="141"/>
      <c r="AE115" s="143"/>
      <c r="AF115" s="143"/>
      <c r="AG115" s="143"/>
      <c r="AH115" s="143"/>
      <c r="AI115" s="143"/>
      <c r="AJ115" s="135"/>
      <c r="AK115" s="135"/>
      <c r="AL115" s="135"/>
      <c r="AM115" s="143"/>
      <c r="AN115" s="143"/>
      <c r="AO115" s="143"/>
      <c r="AP115" s="135"/>
      <c r="AQ115" s="106"/>
      <c r="AR115" s="106"/>
      <c r="AS115" s="180"/>
      <c r="AT115" s="183"/>
      <c r="AU115" s="173">
        <f t="shared" si="120"/>
        <v>0</v>
      </c>
      <c r="AV115" s="173">
        <f t="shared" si="121"/>
        <v>0</v>
      </c>
      <c r="AW115" s="174"/>
      <c r="AX115" s="104">
        <f t="shared" si="148"/>
        <v>0</v>
      </c>
      <c r="AY115" s="104">
        <f t="shared" si="149"/>
        <v>0</v>
      </c>
      <c r="AZ115" s="104">
        <f t="shared" si="20"/>
        <v>0</v>
      </c>
      <c r="BA115" s="104">
        <f t="shared" si="21"/>
        <v>0</v>
      </c>
    </row>
    <row r="116" spans="1:53" ht="17.25" customHeight="1">
      <c r="A116" s="237" t="s">
        <v>392</v>
      </c>
      <c r="B116" s="246" t="s">
        <v>358</v>
      </c>
      <c r="C116" s="261" t="s">
        <v>289</v>
      </c>
      <c r="D116" s="257" t="s">
        <v>296</v>
      </c>
      <c r="E116" s="105" t="s">
        <v>42</v>
      </c>
      <c r="F116" s="135">
        <f t="shared" si="150"/>
        <v>200</v>
      </c>
      <c r="G116" s="135">
        <f t="shared" si="150"/>
        <v>200</v>
      </c>
      <c r="H116" s="139">
        <f t="shared" si="151"/>
        <v>1</v>
      </c>
      <c r="I116" s="106">
        <f t="shared" ref="I116:P116" si="165">SUM(I117:I118)</f>
        <v>0</v>
      </c>
      <c r="J116" s="106">
        <f t="shared" si="165"/>
        <v>0</v>
      </c>
      <c r="K116" s="106">
        <f t="shared" si="165"/>
        <v>0</v>
      </c>
      <c r="L116" s="106">
        <f t="shared" si="165"/>
        <v>0</v>
      </c>
      <c r="M116" s="106">
        <f t="shared" si="165"/>
        <v>0</v>
      </c>
      <c r="N116" s="106">
        <f t="shared" si="165"/>
        <v>0</v>
      </c>
      <c r="O116" s="135">
        <f t="shared" si="165"/>
        <v>0</v>
      </c>
      <c r="P116" s="135">
        <f t="shared" si="165"/>
        <v>0</v>
      </c>
      <c r="Q116" s="139"/>
      <c r="R116" s="135">
        <f>SUM(R117:R118)</f>
        <v>2.5</v>
      </c>
      <c r="S116" s="135">
        <f>SUM(S117:S118)</f>
        <v>0</v>
      </c>
      <c r="T116" s="139">
        <f t="shared" si="154"/>
        <v>0</v>
      </c>
      <c r="U116" s="142">
        <f t="shared" ref="U116:AR116" si="166">SUM(U117:U118)</f>
        <v>0</v>
      </c>
      <c r="V116" s="142">
        <f t="shared" si="166"/>
        <v>2.5</v>
      </c>
      <c r="W116" s="139" t="e">
        <f t="shared" ref="W116:W118" si="167">V116/U116</f>
        <v>#DIV/0!</v>
      </c>
      <c r="X116" s="142">
        <f t="shared" si="166"/>
        <v>197.5</v>
      </c>
      <c r="Y116" s="142">
        <f t="shared" si="166"/>
        <v>197.5</v>
      </c>
      <c r="Z116" s="139">
        <f t="shared" si="157"/>
        <v>1</v>
      </c>
      <c r="AA116" s="142">
        <f t="shared" si="166"/>
        <v>0</v>
      </c>
      <c r="AB116" s="142">
        <f t="shared" si="166"/>
        <v>0</v>
      </c>
      <c r="AC116" s="142">
        <f t="shared" si="166"/>
        <v>0</v>
      </c>
      <c r="AD116" s="142">
        <f t="shared" si="166"/>
        <v>0</v>
      </c>
      <c r="AE116" s="135">
        <f t="shared" si="166"/>
        <v>0</v>
      </c>
      <c r="AF116" s="135">
        <f t="shared" si="166"/>
        <v>0</v>
      </c>
      <c r="AG116" s="135">
        <f t="shared" si="166"/>
        <v>0</v>
      </c>
      <c r="AH116" s="135">
        <f t="shared" si="166"/>
        <v>0</v>
      </c>
      <c r="AI116" s="135">
        <f t="shared" si="166"/>
        <v>0</v>
      </c>
      <c r="AJ116" s="135">
        <f t="shared" si="166"/>
        <v>0</v>
      </c>
      <c r="AK116" s="135">
        <f t="shared" si="166"/>
        <v>0</v>
      </c>
      <c r="AL116" s="135">
        <f t="shared" si="166"/>
        <v>0</v>
      </c>
      <c r="AM116" s="135">
        <f t="shared" si="166"/>
        <v>0</v>
      </c>
      <c r="AN116" s="135">
        <f t="shared" si="166"/>
        <v>0</v>
      </c>
      <c r="AO116" s="135">
        <f t="shared" si="166"/>
        <v>0</v>
      </c>
      <c r="AP116" s="135">
        <f t="shared" si="166"/>
        <v>0</v>
      </c>
      <c r="AQ116" s="106">
        <f t="shared" si="166"/>
        <v>0</v>
      </c>
      <c r="AR116" s="106">
        <f t="shared" si="166"/>
        <v>0</v>
      </c>
      <c r="AS116" s="180"/>
      <c r="AT116" s="183"/>
      <c r="AU116" s="173">
        <f t="shared" si="120"/>
        <v>200</v>
      </c>
      <c r="AV116" s="173">
        <f t="shared" si="121"/>
        <v>200</v>
      </c>
      <c r="AW116" s="174">
        <f t="shared" si="107"/>
        <v>1</v>
      </c>
      <c r="AX116" s="104">
        <f t="shared" si="148"/>
        <v>0</v>
      </c>
      <c r="AY116" s="104">
        <f t="shared" si="149"/>
        <v>200</v>
      </c>
      <c r="AZ116" s="104">
        <f t="shared" si="20"/>
        <v>0</v>
      </c>
      <c r="BA116" s="104">
        <f t="shared" si="21"/>
        <v>0</v>
      </c>
    </row>
    <row r="117" spans="1:53" ht="16.5" customHeight="1">
      <c r="A117" s="237"/>
      <c r="B117" s="246"/>
      <c r="C117" s="262"/>
      <c r="D117" s="258"/>
      <c r="E117" s="105" t="s">
        <v>3</v>
      </c>
      <c r="F117" s="135">
        <f t="shared" si="150"/>
        <v>0</v>
      </c>
      <c r="G117" s="135">
        <f t="shared" si="150"/>
        <v>0</v>
      </c>
      <c r="H117" s="139"/>
      <c r="I117" s="106"/>
      <c r="J117" s="106"/>
      <c r="K117" s="106"/>
      <c r="L117" s="106"/>
      <c r="M117" s="106"/>
      <c r="N117" s="106"/>
      <c r="O117" s="135"/>
      <c r="P117" s="135"/>
      <c r="Q117" s="139"/>
      <c r="R117" s="135"/>
      <c r="S117" s="135"/>
      <c r="T117" s="139"/>
      <c r="U117" s="143"/>
      <c r="V117" s="143"/>
      <c r="W117" s="143"/>
      <c r="X117" s="143"/>
      <c r="Y117" s="143"/>
      <c r="Z117" s="139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35"/>
      <c r="AK117" s="135"/>
      <c r="AL117" s="135"/>
      <c r="AM117" s="143"/>
      <c r="AN117" s="143"/>
      <c r="AO117" s="143"/>
      <c r="AP117" s="135"/>
      <c r="AQ117" s="106"/>
      <c r="AR117" s="106"/>
      <c r="AS117" s="180"/>
      <c r="AT117" s="183"/>
      <c r="AU117" s="173">
        <f t="shared" si="120"/>
        <v>0</v>
      </c>
      <c r="AV117" s="173">
        <f t="shared" si="121"/>
        <v>0</v>
      </c>
      <c r="AW117" s="174"/>
      <c r="AX117" s="104">
        <f t="shared" si="148"/>
        <v>0</v>
      </c>
      <c r="AY117" s="104">
        <f t="shared" si="149"/>
        <v>0</v>
      </c>
      <c r="AZ117" s="104">
        <f t="shared" si="20"/>
        <v>0</v>
      </c>
      <c r="BA117" s="104">
        <f t="shared" si="21"/>
        <v>0</v>
      </c>
    </row>
    <row r="118" spans="1:53" ht="63.75" customHeight="1">
      <c r="A118" s="237"/>
      <c r="B118" s="246"/>
      <c r="C118" s="263"/>
      <c r="D118" s="259"/>
      <c r="E118" s="105" t="s">
        <v>44</v>
      </c>
      <c r="F118" s="135">
        <f t="shared" si="150"/>
        <v>200</v>
      </c>
      <c r="G118" s="135">
        <f t="shared" si="150"/>
        <v>200</v>
      </c>
      <c r="H118" s="139">
        <f t="shared" si="151"/>
        <v>1</v>
      </c>
      <c r="I118" s="106"/>
      <c r="J118" s="106"/>
      <c r="K118" s="106"/>
      <c r="L118" s="106"/>
      <c r="M118" s="106"/>
      <c r="N118" s="106"/>
      <c r="O118" s="135"/>
      <c r="P118" s="135"/>
      <c r="Q118" s="139"/>
      <c r="R118" s="135">
        <v>2.5</v>
      </c>
      <c r="S118" s="135"/>
      <c r="T118" s="139">
        <f t="shared" si="154"/>
        <v>0</v>
      </c>
      <c r="U118" s="143"/>
      <c r="V118" s="143">
        <v>2.5</v>
      </c>
      <c r="W118" s="139" t="e">
        <f t="shared" si="167"/>
        <v>#DIV/0!</v>
      </c>
      <c r="X118" s="143">
        <v>197.5</v>
      </c>
      <c r="Y118" s="143">
        <v>197.5</v>
      </c>
      <c r="Z118" s="139">
        <f t="shared" si="157"/>
        <v>1</v>
      </c>
      <c r="AA118" s="143"/>
      <c r="AB118" s="143"/>
      <c r="AC118" s="143"/>
      <c r="AD118" s="143">
        <f>10-10</f>
        <v>0</v>
      </c>
      <c r="AE118" s="143"/>
      <c r="AF118" s="143"/>
      <c r="AG118" s="143"/>
      <c r="AH118" s="143"/>
      <c r="AI118" s="143"/>
      <c r="AJ118" s="135"/>
      <c r="AK118" s="135"/>
      <c r="AL118" s="135"/>
      <c r="AM118" s="143"/>
      <c r="AN118" s="143"/>
      <c r="AO118" s="143"/>
      <c r="AP118" s="135"/>
      <c r="AQ118" s="106"/>
      <c r="AR118" s="106"/>
      <c r="AS118" s="183" t="s">
        <v>452</v>
      </c>
      <c r="AT118" s="183"/>
      <c r="AU118" s="173">
        <f t="shared" si="120"/>
        <v>200</v>
      </c>
      <c r="AV118" s="173">
        <f t="shared" si="121"/>
        <v>200</v>
      </c>
      <c r="AW118" s="174">
        <f t="shared" si="107"/>
        <v>1</v>
      </c>
      <c r="AX118" s="104">
        <f t="shared" si="148"/>
        <v>0</v>
      </c>
      <c r="AY118" s="104">
        <f t="shared" si="149"/>
        <v>200</v>
      </c>
      <c r="AZ118" s="104">
        <f t="shared" si="20"/>
        <v>0</v>
      </c>
      <c r="BA118" s="104">
        <f t="shared" si="21"/>
        <v>0</v>
      </c>
    </row>
    <row r="119" spans="1:53" ht="16.5" customHeight="1">
      <c r="A119" s="237" t="s">
        <v>393</v>
      </c>
      <c r="B119" s="260" t="s">
        <v>359</v>
      </c>
      <c r="C119" s="261" t="s">
        <v>280</v>
      </c>
      <c r="D119" s="257" t="s">
        <v>301</v>
      </c>
      <c r="E119" s="105" t="s">
        <v>42</v>
      </c>
      <c r="F119" s="135">
        <f t="shared" si="150"/>
        <v>60</v>
      </c>
      <c r="G119" s="135">
        <f t="shared" si="150"/>
        <v>0</v>
      </c>
      <c r="H119" s="139">
        <f t="shared" si="151"/>
        <v>0</v>
      </c>
      <c r="I119" s="106">
        <f t="shared" ref="I119:P119" si="168">SUM(I120:I121)</f>
        <v>0</v>
      </c>
      <c r="J119" s="106">
        <f t="shared" si="168"/>
        <v>0</v>
      </c>
      <c r="K119" s="106">
        <f t="shared" si="168"/>
        <v>0</v>
      </c>
      <c r="L119" s="106">
        <f t="shared" si="168"/>
        <v>0</v>
      </c>
      <c r="M119" s="106">
        <f t="shared" si="168"/>
        <v>0</v>
      </c>
      <c r="N119" s="106">
        <f t="shared" si="168"/>
        <v>0</v>
      </c>
      <c r="O119" s="135">
        <f t="shared" si="168"/>
        <v>0</v>
      </c>
      <c r="P119" s="135">
        <f t="shared" si="168"/>
        <v>0</v>
      </c>
      <c r="Q119" s="139"/>
      <c r="R119" s="135">
        <f>SUM(R120:R121)</f>
        <v>0</v>
      </c>
      <c r="S119" s="135">
        <f>SUM(S120:S121)</f>
        <v>0</v>
      </c>
      <c r="T119" s="139"/>
      <c r="U119" s="135">
        <f t="shared" ref="U119:AR119" si="169">SUM(U120:U121)</f>
        <v>0</v>
      </c>
      <c r="V119" s="135">
        <f t="shared" si="169"/>
        <v>0</v>
      </c>
      <c r="W119" s="135">
        <f t="shared" si="169"/>
        <v>0</v>
      </c>
      <c r="X119" s="135">
        <f t="shared" si="169"/>
        <v>60</v>
      </c>
      <c r="Y119" s="135">
        <f t="shared" si="169"/>
        <v>0</v>
      </c>
      <c r="Z119" s="139">
        <f t="shared" si="157"/>
        <v>0</v>
      </c>
      <c r="AA119" s="135">
        <f t="shared" si="169"/>
        <v>0</v>
      </c>
      <c r="AB119" s="135">
        <f t="shared" si="169"/>
        <v>0</v>
      </c>
      <c r="AC119" s="135">
        <f t="shared" si="169"/>
        <v>0</v>
      </c>
      <c r="AD119" s="135">
        <f t="shared" si="169"/>
        <v>0</v>
      </c>
      <c r="AE119" s="135">
        <f t="shared" si="169"/>
        <v>0</v>
      </c>
      <c r="AF119" s="135">
        <f t="shared" si="169"/>
        <v>0</v>
      </c>
      <c r="AG119" s="135">
        <f t="shared" si="169"/>
        <v>0</v>
      </c>
      <c r="AH119" s="135">
        <f t="shared" si="169"/>
        <v>0</v>
      </c>
      <c r="AI119" s="135">
        <f t="shared" si="169"/>
        <v>0</v>
      </c>
      <c r="AJ119" s="135">
        <f t="shared" si="169"/>
        <v>0</v>
      </c>
      <c r="AK119" s="135">
        <f t="shared" si="169"/>
        <v>0</v>
      </c>
      <c r="AL119" s="135">
        <f t="shared" si="169"/>
        <v>0</v>
      </c>
      <c r="AM119" s="135">
        <f t="shared" si="169"/>
        <v>0</v>
      </c>
      <c r="AN119" s="135">
        <f t="shared" si="169"/>
        <v>0</v>
      </c>
      <c r="AO119" s="135">
        <f t="shared" si="169"/>
        <v>0</v>
      </c>
      <c r="AP119" s="135">
        <f t="shared" si="169"/>
        <v>0</v>
      </c>
      <c r="AQ119" s="106">
        <f t="shared" si="169"/>
        <v>0</v>
      </c>
      <c r="AR119" s="106">
        <f t="shared" si="169"/>
        <v>0</v>
      </c>
      <c r="AS119" s="180"/>
      <c r="AT119" s="183"/>
      <c r="AU119" s="173">
        <f t="shared" si="120"/>
        <v>60</v>
      </c>
      <c r="AV119" s="173">
        <f t="shared" si="121"/>
        <v>0</v>
      </c>
      <c r="AW119" s="174">
        <f t="shared" si="107"/>
        <v>0</v>
      </c>
      <c r="AX119" s="104">
        <f t="shared" si="148"/>
        <v>0</v>
      </c>
      <c r="AY119" s="104">
        <f t="shared" si="149"/>
        <v>60</v>
      </c>
      <c r="AZ119" s="104">
        <f t="shared" si="20"/>
        <v>0</v>
      </c>
      <c r="BA119" s="104">
        <f t="shared" si="21"/>
        <v>0</v>
      </c>
    </row>
    <row r="120" spans="1:53" ht="16.5" customHeight="1">
      <c r="A120" s="237"/>
      <c r="B120" s="260"/>
      <c r="C120" s="262"/>
      <c r="D120" s="258"/>
      <c r="E120" s="105" t="s">
        <v>3</v>
      </c>
      <c r="F120" s="135">
        <f t="shared" si="150"/>
        <v>0</v>
      </c>
      <c r="G120" s="135">
        <f t="shared" si="150"/>
        <v>0</v>
      </c>
      <c r="H120" s="139"/>
      <c r="I120" s="106"/>
      <c r="J120" s="106"/>
      <c r="K120" s="106"/>
      <c r="L120" s="106"/>
      <c r="M120" s="106"/>
      <c r="N120" s="106"/>
      <c r="O120" s="135"/>
      <c r="P120" s="135"/>
      <c r="Q120" s="139"/>
      <c r="R120" s="135"/>
      <c r="S120" s="135"/>
      <c r="T120" s="139"/>
      <c r="U120" s="143"/>
      <c r="V120" s="143"/>
      <c r="W120" s="143"/>
      <c r="X120" s="143"/>
      <c r="Y120" s="143"/>
      <c r="Z120" s="139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35"/>
      <c r="AK120" s="135"/>
      <c r="AL120" s="135"/>
      <c r="AM120" s="143"/>
      <c r="AN120" s="143"/>
      <c r="AO120" s="143"/>
      <c r="AP120" s="135"/>
      <c r="AQ120" s="106"/>
      <c r="AR120" s="106"/>
      <c r="AS120" s="180"/>
      <c r="AT120" s="183"/>
      <c r="AU120" s="173">
        <f t="shared" si="120"/>
        <v>0</v>
      </c>
      <c r="AV120" s="173">
        <f t="shared" si="121"/>
        <v>0</v>
      </c>
      <c r="AW120" s="174"/>
      <c r="AX120" s="104">
        <f t="shared" si="148"/>
        <v>0</v>
      </c>
      <c r="AY120" s="104">
        <f t="shared" si="149"/>
        <v>0</v>
      </c>
      <c r="AZ120" s="104">
        <f t="shared" si="20"/>
        <v>0</v>
      </c>
      <c r="BA120" s="104">
        <f t="shared" si="21"/>
        <v>0</v>
      </c>
    </row>
    <row r="121" spans="1:53" ht="33.75" customHeight="1">
      <c r="A121" s="237"/>
      <c r="B121" s="260"/>
      <c r="C121" s="263"/>
      <c r="D121" s="259"/>
      <c r="E121" s="105" t="s">
        <v>44</v>
      </c>
      <c r="F121" s="135">
        <f t="shared" si="150"/>
        <v>60</v>
      </c>
      <c r="G121" s="135">
        <f t="shared" si="150"/>
        <v>0</v>
      </c>
      <c r="H121" s="139">
        <f t="shared" si="151"/>
        <v>0</v>
      </c>
      <c r="I121" s="106"/>
      <c r="J121" s="106"/>
      <c r="K121" s="106"/>
      <c r="L121" s="106"/>
      <c r="M121" s="106"/>
      <c r="N121" s="106"/>
      <c r="O121" s="135"/>
      <c r="P121" s="135"/>
      <c r="Q121" s="139"/>
      <c r="R121" s="135"/>
      <c r="S121" s="135"/>
      <c r="T121" s="139"/>
      <c r="U121" s="143"/>
      <c r="V121" s="143"/>
      <c r="W121" s="143"/>
      <c r="X121" s="143">
        <v>60</v>
      </c>
      <c r="Y121" s="143"/>
      <c r="Z121" s="139">
        <f t="shared" si="157"/>
        <v>0</v>
      </c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35"/>
      <c r="AK121" s="135"/>
      <c r="AL121" s="135"/>
      <c r="AM121" s="143"/>
      <c r="AN121" s="143"/>
      <c r="AO121" s="143"/>
      <c r="AP121" s="135"/>
      <c r="AQ121" s="106"/>
      <c r="AR121" s="106"/>
      <c r="AS121" s="180"/>
      <c r="AT121" s="183" t="s">
        <v>421</v>
      </c>
      <c r="AU121" s="173">
        <f t="shared" si="120"/>
        <v>60</v>
      </c>
      <c r="AV121" s="173">
        <f t="shared" si="121"/>
        <v>0</v>
      </c>
      <c r="AW121" s="174">
        <f t="shared" si="107"/>
        <v>0</v>
      </c>
      <c r="AX121" s="104">
        <f t="shared" si="148"/>
        <v>0</v>
      </c>
      <c r="AY121" s="104">
        <f t="shared" si="149"/>
        <v>60</v>
      </c>
      <c r="AZ121" s="104">
        <f t="shared" si="20"/>
        <v>0</v>
      </c>
      <c r="BA121" s="104">
        <f t="shared" si="21"/>
        <v>0</v>
      </c>
    </row>
    <row r="122" spans="1:53" ht="15.75" customHeight="1">
      <c r="A122" s="237" t="s">
        <v>394</v>
      </c>
      <c r="B122" s="267" t="s">
        <v>360</v>
      </c>
      <c r="C122" s="305" t="s">
        <v>280</v>
      </c>
      <c r="D122" s="257" t="s">
        <v>402</v>
      </c>
      <c r="E122" s="105" t="s">
        <v>42</v>
      </c>
      <c r="F122" s="135">
        <f t="shared" ref="F122:G129" si="170">I122+L122+O122+R122+U122+X122+AA122+AD122+AG122+AJ122+AM122+AP122</f>
        <v>0</v>
      </c>
      <c r="G122" s="135">
        <f t="shared" si="170"/>
        <v>0</v>
      </c>
      <c r="H122" s="139"/>
      <c r="I122" s="106">
        <f t="shared" ref="I122:P122" si="171">SUM(I123:I124)</f>
        <v>0</v>
      </c>
      <c r="J122" s="106">
        <f t="shared" si="171"/>
        <v>0</v>
      </c>
      <c r="K122" s="106">
        <f t="shared" si="171"/>
        <v>0</v>
      </c>
      <c r="L122" s="106">
        <f t="shared" si="171"/>
        <v>0</v>
      </c>
      <c r="M122" s="106">
        <f t="shared" si="171"/>
        <v>0</v>
      </c>
      <c r="N122" s="106">
        <f t="shared" si="171"/>
        <v>0</v>
      </c>
      <c r="O122" s="135">
        <f t="shared" si="171"/>
        <v>0</v>
      </c>
      <c r="P122" s="135">
        <f t="shared" si="171"/>
        <v>0</v>
      </c>
      <c r="Q122" s="139"/>
      <c r="R122" s="135">
        <f>SUM(R123:R124)</f>
        <v>0</v>
      </c>
      <c r="S122" s="135">
        <f>SUM(S123:S124)</f>
        <v>0</v>
      </c>
      <c r="T122" s="139"/>
      <c r="U122" s="135">
        <f t="shared" ref="U122:AR122" si="172">SUM(U123:U124)</f>
        <v>0</v>
      </c>
      <c r="V122" s="135">
        <f t="shared" si="172"/>
        <v>0</v>
      </c>
      <c r="W122" s="135">
        <f t="shared" si="172"/>
        <v>0</v>
      </c>
      <c r="X122" s="135">
        <f t="shared" si="172"/>
        <v>0</v>
      </c>
      <c r="Y122" s="135">
        <f t="shared" si="172"/>
        <v>0</v>
      </c>
      <c r="Z122" s="139"/>
      <c r="AA122" s="135">
        <f t="shared" si="172"/>
        <v>0</v>
      </c>
      <c r="AB122" s="135">
        <f t="shared" si="172"/>
        <v>0</v>
      </c>
      <c r="AC122" s="135">
        <f t="shared" si="172"/>
        <v>0</v>
      </c>
      <c r="AD122" s="135">
        <f t="shared" si="172"/>
        <v>0</v>
      </c>
      <c r="AE122" s="135">
        <f t="shared" si="172"/>
        <v>0</v>
      </c>
      <c r="AF122" s="135">
        <f t="shared" si="172"/>
        <v>0</v>
      </c>
      <c r="AG122" s="135">
        <f t="shared" si="172"/>
        <v>0</v>
      </c>
      <c r="AH122" s="135">
        <f t="shared" si="172"/>
        <v>0</v>
      </c>
      <c r="AI122" s="135">
        <f t="shared" si="172"/>
        <v>0</v>
      </c>
      <c r="AJ122" s="135">
        <f t="shared" si="172"/>
        <v>0</v>
      </c>
      <c r="AK122" s="135">
        <f t="shared" si="172"/>
        <v>0</v>
      </c>
      <c r="AL122" s="135">
        <f t="shared" si="172"/>
        <v>0</v>
      </c>
      <c r="AM122" s="135">
        <f t="shared" si="172"/>
        <v>0</v>
      </c>
      <c r="AN122" s="135">
        <f t="shared" si="172"/>
        <v>0</v>
      </c>
      <c r="AO122" s="135">
        <f t="shared" si="172"/>
        <v>0</v>
      </c>
      <c r="AP122" s="135">
        <f t="shared" si="172"/>
        <v>0</v>
      </c>
      <c r="AQ122" s="106">
        <f t="shared" si="172"/>
        <v>0</v>
      </c>
      <c r="AR122" s="106">
        <f t="shared" si="172"/>
        <v>0</v>
      </c>
      <c r="AS122" s="180"/>
      <c r="AT122" s="183"/>
      <c r="AU122" s="173">
        <f t="shared" si="120"/>
        <v>0</v>
      </c>
      <c r="AV122" s="173">
        <f t="shared" si="121"/>
        <v>0</v>
      </c>
      <c r="AW122" s="174"/>
      <c r="AX122" s="104">
        <f t="shared" si="148"/>
        <v>0</v>
      </c>
      <c r="AY122" s="104">
        <f t="shared" si="149"/>
        <v>0</v>
      </c>
      <c r="AZ122" s="104">
        <f t="shared" si="20"/>
        <v>0</v>
      </c>
      <c r="BA122" s="104">
        <f t="shared" si="21"/>
        <v>0</v>
      </c>
    </row>
    <row r="123" spans="1:53" ht="18" customHeight="1">
      <c r="A123" s="237"/>
      <c r="B123" s="267"/>
      <c r="C123" s="306"/>
      <c r="D123" s="258"/>
      <c r="E123" s="105" t="s">
        <v>3</v>
      </c>
      <c r="F123" s="135">
        <f t="shared" si="170"/>
        <v>0</v>
      </c>
      <c r="G123" s="135">
        <f t="shared" si="170"/>
        <v>0</v>
      </c>
      <c r="H123" s="139"/>
      <c r="I123" s="106"/>
      <c r="J123" s="106"/>
      <c r="K123" s="106"/>
      <c r="L123" s="106"/>
      <c r="M123" s="106"/>
      <c r="N123" s="106"/>
      <c r="O123" s="135"/>
      <c r="P123" s="135"/>
      <c r="Q123" s="139"/>
      <c r="R123" s="135"/>
      <c r="S123" s="135"/>
      <c r="T123" s="139"/>
      <c r="U123" s="143"/>
      <c r="V123" s="143"/>
      <c r="W123" s="143"/>
      <c r="X123" s="143"/>
      <c r="Y123" s="143"/>
      <c r="Z123" s="139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35"/>
      <c r="AK123" s="135"/>
      <c r="AL123" s="135"/>
      <c r="AM123" s="143"/>
      <c r="AN123" s="143"/>
      <c r="AO123" s="143"/>
      <c r="AP123" s="135"/>
      <c r="AQ123" s="106"/>
      <c r="AR123" s="106"/>
      <c r="AS123" s="180"/>
      <c r="AT123" s="183"/>
      <c r="AU123" s="173">
        <f t="shared" si="120"/>
        <v>0</v>
      </c>
      <c r="AV123" s="173">
        <f t="shared" si="121"/>
        <v>0</v>
      </c>
      <c r="AW123" s="174"/>
      <c r="AX123" s="104">
        <f t="shared" si="148"/>
        <v>0</v>
      </c>
      <c r="AY123" s="104">
        <f t="shared" si="149"/>
        <v>0</v>
      </c>
      <c r="AZ123" s="104">
        <f t="shared" si="20"/>
        <v>0</v>
      </c>
      <c r="BA123" s="104">
        <f t="shared" si="21"/>
        <v>0</v>
      </c>
    </row>
    <row r="124" spans="1:53" ht="16.5" customHeight="1">
      <c r="A124" s="237"/>
      <c r="B124" s="267"/>
      <c r="C124" s="307"/>
      <c r="D124" s="259"/>
      <c r="E124" s="105" t="s">
        <v>44</v>
      </c>
      <c r="F124" s="135">
        <f t="shared" si="170"/>
        <v>0</v>
      </c>
      <c r="G124" s="135">
        <f t="shared" si="170"/>
        <v>0</v>
      </c>
      <c r="H124" s="139"/>
      <c r="I124" s="106"/>
      <c r="J124" s="106"/>
      <c r="K124" s="106"/>
      <c r="L124" s="106"/>
      <c r="M124" s="106"/>
      <c r="N124" s="106"/>
      <c r="O124" s="135"/>
      <c r="P124" s="135"/>
      <c r="Q124" s="139"/>
      <c r="R124" s="135"/>
      <c r="S124" s="135"/>
      <c r="T124" s="139"/>
      <c r="U124" s="143"/>
      <c r="V124" s="143"/>
      <c r="W124" s="143"/>
      <c r="X124" s="143"/>
      <c r="Y124" s="143"/>
      <c r="Z124" s="139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35"/>
      <c r="AK124" s="135"/>
      <c r="AL124" s="135"/>
      <c r="AM124" s="143"/>
      <c r="AN124" s="143"/>
      <c r="AO124" s="143"/>
      <c r="AP124" s="135"/>
      <c r="AQ124" s="106"/>
      <c r="AR124" s="106"/>
      <c r="AS124" s="180"/>
      <c r="AT124" s="183"/>
      <c r="AU124" s="173">
        <f t="shared" si="120"/>
        <v>0</v>
      </c>
      <c r="AV124" s="173">
        <f t="shared" si="121"/>
        <v>0</v>
      </c>
      <c r="AW124" s="174"/>
      <c r="AX124" s="104">
        <f t="shared" si="148"/>
        <v>0</v>
      </c>
      <c r="AY124" s="104">
        <f t="shared" si="149"/>
        <v>0</v>
      </c>
      <c r="AZ124" s="104">
        <f t="shared" si="20"/>
        <v>0</v>
      </c>
      <c r="BA124" s="104">
        <f t="shared" si="21"/>
        <v>0</v>
      </c>
    </row>
    <row r="125" spans="1:53" ht="16.5" customHeight="1">
      <c r="A125" s="153" t="s">
        <v>324</v>
      </c>
      <c r="B125" s="243" t="s">
        <v>325</v>
      </c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5"/>
      <c r="AU125" s="173">
        <f t="shared" si="120"/>
        <v>0</v>
      </c>
      <c r="AV125" s="173">
        <f t="shared" si="121"/>
        <v>0</v>
      </c>
      <c r="AW125" s="174"/>
      <c r="AX125" s="104">
        <f t="shared" ref="AX125:AX131" si="173">I125+L125+O125</f>
        <v>0</v>
      </c>
      <c r="AY125" s="104">
        <f t="shared" ref="AY125:AY131" si="174">R125+U125+X125</f>
        <v>0</v>
      </c>
      <c r="AZ125" s="104">
        <f t="shared" ref="AZ125:AZ131" si="175">AA125+AD125+AG125</f>
        <v>0</v>
      </c>
      <c r="BA125" s="104">
        <f t="shared" ref="BA125:BA131" si="176">AJ125+AM125+AP125</f>
        <v>0</v>
      </c>
    </row>
    <row r="126" spans="1:53" ht="18" customHeight="1">
      <c r="A126" s="149" t="s">
        <v>326</v>
      </c>
      <c r="B126" s="249" t="s">
        <v>304</v>
      </c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1"/>
      <c r="AU126" s="173">
        <f t="shared" si="120"/>
        <v>0</v>
      </c>
      <c r="AV126" s="173">
        <f t="shared" si="121"/>
        <v>0</v>
      </c>
      <c r="AW126" s="174"/>
      <c r="AX126" s="104">
        <f t="shared" si="173"/>
        <v>0</v>
      </c>
      <c r="AY126" s="104">
        <f t="shared" si="174"/>
        <v>0</v>
      </c>
      <c r="AZ126" s="104">
        <f t="shared" si="175"/>
        <v>0</v>
      </c>
      <c r="BA126" s="104">
        <f t="shared" si="176"/>
        <v>0</v>
      </c>
    </row>
    <row r="127" spans="1:53" ht="16.5" customHeight="1">
      <c r="A127" s="237" t="s">
        <v>395</v>
      </c>
      <c r="B127" s="260" t="s">
        <v>361</v>
      </c>
      <c r="C127" s="261" t="s">
        <v>276</v>
      </c>
      <c r="D127" s="257">
        <v>1.2</v>
      </c>
      <c r="E127" s="105" t="s">
        <v>42</v>
      </c>
      <c r="F127" s="135">
        <f t="shared" si="170"/>
        <v>32607</v>
      </c>
      <c r="G127" s="135">
        <f t="shared" si="170"/>
        <v>12662.57863</v>
      </c>
      <c r="H127" s="139">
        <f t="shared" si="151"/>
        <v>0.38833927162879134</v>
      </c>
      <c r="I127" s="106">
        <f>SUM(I128:I129)</f>
        <v>0</v>
      </c>
      <c r="J127" s="106">
        <f>SUM(J128:J129)</f>
        <v>0</v>
      </c>
      <c r="K127" s="139"/>
      <c r="L127" s="135">
        <f>SUM(L128:L129)</f>
        <v>2300</v>
      </c>
      <c r="M127" s="135">
        <f>SUM(M128:M129)</f>
        <v>2251.4335000000001</v>
      </c>
      <c r="N127" s="139">
        <f t="shared" ref="N127:N128" si="177">M127/L127</f>
        <v>0.97888413043478262</v>
      </c>
      <c r="O127" s="135">
        <f>SUM(O128:O129)</f>
        <v>2800</v>
      </c>
      <c r="P127" s="135">
        <f>SUM(P128:P129)</f>
        <v>2094.8896299999997</v>
      </c>
      <c r="Q127" s="139">
        <f t="shared" si="153"/>
        <v>0.74817486785714271</v>
      </c>
      <c r="R127" s="135">
        <f>SUM(R128:R129)</f>
        <v>3000</v>
      </c>
      <c r="S127" s="135">
        <f>SUM(S128:S129)</f>
        <v>2926.6956300000002</v>
      </c>
      <c r="T127" s="139">
        <f t="shared" si="154"/>
        <v>0.97556521000000007</v>
      </c>
      <c r="U127" s="135">
        <f t="shared" ref="U127:AR127" si="178">SUM(U128:U129)</f>
        <v>3000</v>
      </c>
      <c r="V127" s="135">
        <f t="shared" si="178"/>
        <v>2661.32062</v>
      </c>
      <c r="W127" s="139">
        <f t="shared" ref="W127:W128" si="179">V127/U127</f>
        <v>0.88710687333333327</v>
      </c>
      <c r="X127" s="135">
        <f t="shared" si="178"/>
        <v>2800</v>
      </c>
      <c r="Y127" s="135">
        <f t="shared" si="178"/>
        <v>2728.2392500000001</v>
      </c>
      <c r="Z127" s="139">
        <f t="shared" ref="Z127:Z128" si="180">Y127/X127</f>
        <v>0.97437116071428576</v>
      </c>
      <c r="AA127" s="135">
        <f t="shared" si="178"/>
        <v>1900</v>
      </c>
      <c r="AB127" s="135">
        <f t="shared" si="178"/>
        <v>0</v>
      </c>
      <c r="AC127" s="135">
        <f t="shared" si="178"/>
        <v>0</v>
      </c>
      <c r="AD127" s="135">
        <f t="shared" si="178"/>
        <v>1700</v>
      </c>
      <c r="AE127" s="135">
        <f t="shared" si="178"/>
        <v>0</v>
      </c>
      <c r="AF127" s="135">
        <f t="shared" si="178"/>
        <v>0</v>
      </c>
      <c r="AG127" s="135">
        <f t="shared" si="178"/>
        <v>1800</v>
      </c>
      <c r="AH127" s="135">
        <f t="shared" si="178"/>
        <v>0</v>
      </c>
      <c r="AI127" s="135">
        <f t="shared" si="178"/>
        <v>0</v>
      </c>
      <c r="AJ127" s="135">
        <f t="shared" si="178"/>
        <v>2800</v>
      </c>
      <c r="AK127" s="135">
        <f t="shared" si="178"/>
        <v>0</v>
      </c>
      <c r="AL127" s="135">
        <f t="shared" si="178"/>
        <v>0</v>
      </c>
      <c r="AM127" s="135">
        <f t="shared" si="178"/>
        <v>2800</v>
      </c>
      <c r="AN127" s="135">
        <f t="shared" si="178"/>
        <v>0</v>
      </c>
      <c r="AO127" s="135">
        <f t="shared" si="178"/>
        <v>0</v>
      </c>
      <c r="AP127" s="135">
        <f t="shared" si="178"/>
        <v>7707</v>
      </c>
      <c r="AQ127" s="106">
        <f t="shared" si="178"/>
        <v>0</v>
      </c>
      <c r="AR127" s="106">
        <f t="shared" si="178"/>
        <v>0</v>
      </c>
      <c r="AS127" s="181"/>
      <c r="AT127" s="181"/>
      <c r="AU127" s="173">
        <f t="shared" si="120"/>
        <v>13900</v>
      </c>
      <c r="AV127" s="173">
        <f t="shared" si="121"/>
        <v>12662.57863</v>
      </c>
      <c r="AW127" s="174">
        <f t="shared" si="107"/>
        <v>0.91097687985611508</v>
      </c>
      <c r="AX127" s="104">
        <f t="shared" si="173"/>
        <v>5100</v>
      </c>
      <c r="AY127" s="104">
        <f t="shared" si="174"/>
        <v>8800</v>
      </c>
      <c r="AZ127" s="104">
        <f t="shared" si="175"/>
        <v>5400</v>
      </c>
      <c r="BA127" s="104">
        <f t="shared" si="176"/>
        <v>13307</v>
      </c>
    </row>
    <row r="128" spans="1:53" ht="45.75" customHeight="1">
      <c r="A128" s="237"/>
      <c r="B128" s="260"/>
      <c r="C128" s="262"/>
      <c r="D128" s="258"/>
      <c r="E128" s="105" t="s">
        <v>3</v>
      </c>
      <c r="F128" s="135">
        <f t="shared" si="170"/>
        <v>32607</v>
      </c>
      <c r="G128" s="135">
        <f t="shared" si="170"/>
        <v>12662.57863</v>
      </c>
      <c r="H128" s="139">
        <f t="shared" si="151"/>
        <v>0.38833927162879134</v>
      </c>
      <c r="I128" s="106"/>
      <c r="J128" s="106"/>
      <c r="K128" s="139"/>
      <c r="L128" s="135">
        <v>2300</v>
      </c>
      <c r="M128" s="135">
        <v>2251.4335000000001</v>
      </c>
      <c r="N128" s="139">
        <f t="shared" si="177"/>
        <v>0.97888413043478262</v>
      </c>
      <c r="O128" s="135">
        <v>2800</v>
      </c>
      <c r="P128" s="135">
        <v>2094.8896299999997</v>
      </c>
      <c r="Q128" s="139">
        <f t="shared" si="153"/>
        <v>0.74817486785714271</v>
      </c>
      <c r="R128" s="135">
        <v>3000</v>
      </c>
      <c r="S128" s="135">
        <v>2926.6956300000002</v>
      </c>
      <c r="T128" s="139">
        <f t="shared" si="154"/>
        <v>0.97556521000000007</v>
      </c>
      <c r="U128" s="143">
        <v>3000</v>
      </c>
      <c r="V128" s="143">
        <v>2661.32062</v>
      </c>
      <c r="W128" s="139">
        <f t="shared" si="179"/>
        <v>0.88710687333333327</v>
      </c>
      <c r="X128" s="143">
        <v>2800</v>
      </c>
      <c r="Y128" s="143">
        <v>2728.2392500000001</v>
      </c>
      <c r="Z128" s="139">
        <f t="shared" si="180"/>
        <v>0.97437116071428576</v>
      </c>
      <c r="AA128" s="143">
        <v>1900</v>
      </c>
      <c r="AB128" s="143"/>
      <c r="AC128" s="143"/>
      <c r="AD128" s="143">
        <v>1700</v>
      </c>
      <c r="AE128" s="143"/>
      <c r="AF128" s="143"/>
      <c r="AG128" s="143">
        <v>1800</v>
      </c>
      <c r="AH128" s="143"/>
      <c r="AI128" s="143"/>
      <c r="AJ128" s="135">
        <v>2800</v>
      </c>
      <c r="AK128" s="135"/>
      <c r="AL128" s="135"/>
      <c r="AM128" s="143">
        <v>2800</v>
      </c>
      <c r="AN128" s="143"/>
      <c r="AO128" s="143"/>
      <c r="AP128" s="135">
        <v>7707</v>
      </c>
      <c r="AQ128" s="106"/>
      <c r="AR128" s="106"/>
      <c r="AS128" s="180" t="s">
        <v>460</v>
      </c>
      <c r="AT128" s="182" t="s">
        <v>419</v>
      </c>
      <c r="AU128" s="173">
        <f t="shared" si="120"/>
        <v>13900</v>
      </c>
      <c r="AV128" s="173">
        <f t="shared" si="121"/>
        <v>12662.57863</v>
      </c>
      <c r="AW128" s="174">
        <f t="shared" si="107"/>
        <v>0.91097687985611508</v>
      </c>
      <c r="AX128" s="104">
        <f t="shared" si="173"/>
        <v>5100</v>
      </c>
      <c r="AY128" s="104">
        <f t="shared" si="174"/>
        <v>8800</v>
      </c>
      <c r="AZ128" s="104">
        <f t="shared" si="175"/>
        <v>5400</v>
      </c>
      <c r="BA128" s="104">
        <f t="shared" si="176"/>
        <v>13307</v>
      </c>
    </row>
    <row r="129" spans="1:53" ht="16.5" customHeight="1">
      <c r="A129" s="237"/>
      <c r="B129" s="260"/>
      <c r="C129" s="263"/>
      <c r="D129" s="259"/>
      <c r="E129" s="105" t="s">
        <v>44</v>
      </c>
      <c r="F129" s="135">
        <f t="shared" si="170"/>
        <v>0</v>
      </c>
      <c r="G129" s="135">
        <f t="shared" si="170"/>
        <v>0</v>
      </c>
      <c r="H129" s="139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94"/>
      <c r="V129" s="94"/>
      <c r="W129" s="94"/>
      <c r="X129" s="94"/>
      <c r="Y129" s="94"/>
      <c r="Z129" s="139"/>
      <c r="AA129" s="94"/>
      <c r="AB129" s="94"/>
      <c r="AC129" s="94"/>
      <c r="AD129" s="94"/>
      <c r="AE129" s="94"/>
      <c r="AF129" s="94"/>
      <c r="AG129" s="94"/>
      <c r="AH129" s="94"/>
      <c r="AI129" s="94"/>
      <c r="AJ129" s="106"/>
      <c r="AK129" s="106"/>
      <c r="AL129" s="106"/>
      <c r="AM129" s="94"/>
      <c r="AN129" s="94"/>
      <c r="AO129" s="94"/>
      <c r="AP129" s="106"/>
      <c r="AQ129" s="106"/>
      <c r="AR129" s="106"/>
      <c r="AS129" s="181"/>
      <c r="AT129" s="181"/>
      <c r="AU129" s="173">
        <f t="shared" si="120"/>
        <v>0</v>
      </c>
      <c r="AV129" s="173">
        <f t="shared" si="121"/>
        <v>0</v>
      </c>
      <c r="AW129" s="174"/>
      <c r="AX129" s="104">
        <f t="shared" si="173"/>
        <v>0</v>
      </c>
      <c r="AY129" s="104">
        <f t="shared" si="174"/>
        <v>0</v>
      </c>
      <c r="AZ129" s="104">
        <f t="shared" si="175"/>
        <v>0</v>
      </c>
      <c r="BA129" s="104">
        <f t="shared" si="176"/>
        <v>0</v>
      </c>
    </row>
    <row r="130" spans="1:53" s="108" customFormat="1" ht="18.75">
      <c r="A130" s="153" t="s">
        <v>13</v>
      </c>
      <c r="B130" s="278" t="s">
        <v>327</v>
      </c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80"/>
      <c r="AU130" s="173">
        <f t="shared" si="120"/>
        <v>0</v>
      </c>
      <c r="AV130" s="173">
        <f t="shared" si="121"/>
        <v>0</v>
      </c>
      <c r="AW130" s="174"/>
      <c r="AX130" s="104">
        <f t="shared" si="173"/>
        <v>0</v>
      </c>
      <c r="AY130" s="104">
        <f t="shared" si="174"/>
        <v>0</v>
      </c>
      <c r="AZ130" s="104">
        <f t="shared" si="175"/>
        <v>0</v>
      </c>
      <c r="BA130" s="104">
        <f t="shared" si="176"/>
        <v>0</v>
      </c>
    </row>
    <row r="131" spans="1:53" ht="15" customHeight="1">
      <c r="A131" s="149" t="s">
        <v>328</v>
      </c>
      <c r="B131" s="249" t="s">
        <v>317</v>
      </c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1"/>
      <c r="AU131" s="173">
        <f t="shared" si="120"/>
        <v>0</v>
      </c>
      <c r="AV131" s="173">
        <f t="shared" si="121"/>
        <v>0</v>
      </c>
      <c r="AW131" s="174"/>
      <c r="AX131" s="104">
        <f t="shared" si="173"/>
        <v>0</v>
      </c>
      <c r="AY131" s="104">
        <f t="shared" si="174"/>
        <v>0</v>
      </c>
      <c r="AZ131" s="104">
        <f t="shared" si="175"/>
        <v>0</v>
      </c>
      <c r="BA131" s="104">
        <f t="shared" si="176"/>
        <v>0</v>
      </c>
    </row>
    <row r="132" spans="1:53" ht="21.75" customHeight="1">
      <c r="A132" s="284" t="s">
        <v>396</v>
      </c>
      <c r="B132" s="285" t="s">
        <v>362</v>
      </c>
      <c r="C132" s="261" t="s">
        <v>279</v>
      </c>
      <c r="D132" s="264">
        <v>8</v>
      </c>
      <c r="E132" s="105" t="s">
        <v>42</v>
      </c>
      <c r="F132" s="135">
        <f t="shared" ref="F132:G134" si="181">I132+L132+O132+R132+U132+X132+AA132+AD132+AG132+AJ132+AM132+AP132</f>
        <v>64765.3</v>
      </c>
      <c r="G132" s="135">
        <f t="shared" si="181"/>
        <v>26317.573199999999</v>
      </c>
      <c r="H132" s="139">
        <f t="shared" ref="H132:H137" si="182">G132/F132</f>
        <v>0.4063529884058284</v>
      </c>
      <c r="I132" s="106">
        <f>SUM(I133:I134)</f>
        <v>0</v>
      </c>
      <c r="J132" s="106">
        <f>SUM(J133:J134)</f>
        <v>0</v>
      </c>
      <c r="K132" s="106">
        <f>SUM(K133:K134)</f>
        <v>0</v>
      </c>
      <c r="L132" s="135">
        <f>SUM(L133:L134)</f>
        <v>6601</v>
      </c>
      <c r="M132" s="135">
        <f>SUM(M133:M134)</f>
        <v>1791.5150000000001</v>
      </c>
      <c r="N132" s="139">
        <f t="shared" ref="N132:N137" si="183">M132/L132</f>
        <v>0.27140054537191338</v>
      </c>
      <c r="O132" s="135">
        <f>SUM(O133:O134)</f>
        <v>7346</v>
      </c>
      <c r="P132" s="135">
        <f>SUM(P133:P134)</f>
        <v>3601.3509999999997</v>
      </c>
      <c r="Q132" s="139">
        <f t="shared" ref="Q132:Q137" si="184">P132/O132</f>
        <v>0.49024652872311458</v>
      </c>
      <c r="R132" s="135">
        <f>SUM(R133:R134)</f>
        <v>6784</v>
      </c>
      <c r="S132" s="135">
        <f>SUM(S133:S134)</f>
        <v>6524.0876000000007</v>
      </c>
      <c r="T132" s="139">
        <f t="shared" ref="T132:T137" si="185">S132/R132</f>
        <v>0.96168744103773596</v>
      </c>
      <c r="U132" s="135">
        <f t="shared" ref="U132:AR132" si="186">SUM(U133:U134)</f>
        <v>8120</v>
      </c>
      <c r="V132" s="135">
        <f t="shared" si="186"/>
        <v>7538.8518000000004</v>
      </c>
      <c r="W132" s="139">
        <f t="shared" ref="W132:W134" si="187">V132/U132</f>
        <v>0.92843002463054192</v>
      </c>
      <c r="X132" s="135">
        <f t="shared" si="186"/>
        <v>7246</v>
      </c>
      <c r="Y132" s="135">
        <f t="shared" si="186"/>
        <v>6861.7677999999996</v>
      </c>
      <c r="Z132" s="139">
        <f t="shared" ref="Z132:Z134" si="188">Y132/X132</f>
        <v>0.94697319900634824</v>
      </c>
      <c r="AA132" s="135">
        <f t="shared" si="186"/>
        <v>93</v>
      </c>
      <c r="AB132" s="135">
        <f t="shared" si="186"/>
        <v>0</v>
      </c>
      <c r="AC132" s="135">
        <f t="shared" si="186"/>
        <v>0</v>
      </c>
      <c r="AD132" s="135">
        <f t="shared" si="186"/>
        <v>0</v>
      </c>
      <c r="AE132" s="135">
        <f t="shared" si="186"/>
        <v>0</v>
      </c>
      <c r="AF132" s="135">
        <f t="shared" si="186"/>
        <v>0</v>
      </c>
      <c r="AG132" s="135">
        <f t="shared" si="186"/>
        <v>0</v>
      </c>
      <c r="AH132" s="135">
        <f t="shared" si="186"/>
        <v>0</v>
      </c>
      <c r="AI132" s="135">
        <f t="shared" si="186"/>
        <v>0</v>
      </c>
      <c r="AJ132" s="135">
        <f t="shared" si="186"/>
        <v>8191</v>
      </c>
      <c r="AK132" s="135">
        <f t="shared" si="186"/>
        <v>0</v>
      </c>
      <c r="AL132" s="135">
        <f t="shared" si="186"/>
        <v>0</v>
      </c>
      <c r="AM132" s="135">
        <f t="shared" si="186"/>
        <v>7876</v>
      </c>
      <c r="AN132" s="135">
        <f t="shared" si="186"/>
        <v>0</v>
      </c>
      <c r="AO132" s="135">
        <f t="shared" si="186"/>
        <v>0</v>
      </c>
      <c r="AP132" s="135">
        <f t="shared" si="186"/>
        <v>12508.3</v>
      </c>
      <c r="AQ132" s="106">
        <f t="shared" si="186"/>
        <v>0</v>
      </c>
      <c r="AR132" s="106">
        <f t="shared" si="186"/>
        <v>0</v>
      </c>
      <c r="AS132" s="281" t="s">
        <v>442</v>
      </c>
      <c r="AT132" s="281" t="s">
        <v>420</v>
      </c>
      <c r="AU132" s="173">
        <f t="shared" si="120"/>
        <v>36097</v>
      </c>
      <c r="AV132" s="173">
        <f t="shared" si="121"/>
        <v>26317.573199999999</v>
      </c>
      <c r="AW132" s="174">
        <f t="shared" si="107"/>
        <v>0.7290792365016483</v>
      </c>
      <c r="AX132" s="104">
        <f t="shared" si="148"/>
        <v>13947</v>
      </c>
      <c r="AY132" s="104">
        <f t="shared" si="149"/>
        <v>22150</v>
      </c>
      <c r="AZ132" s="104">
        <f t="shared" si="20"/>
        <v>93</v>
      </c>
      <c r="BA132" s="104">
        <f t="shared" si="21"/>
        <v>28575.3</v>
      </c>
    </row>
    <row r="133" spans="1:53" ht="21.75" customHeight="1">
      <c r="A133" s="284"/>
      <c r="B133" s="286"/>
      <c r="C133" s="262"/>
      <c r="D133" s="265"/>
      <c r="E133" s="105" t="s">
        <v>3</v>
      </c>
      <c r="F133" s="135">
        <f t="shared" si="181"/>
        <v>62148.800000000003</v>
      </c>
      <c r="G133" s="135">
        <f t="shared" si="181"/>
        <v>25517.067000000003</v>
      </c>
      <c r="H133" s="139">
        <f t="shared" si="182"/>
        <v>0.41058020428391218</v>
      </c>
      <c r="I133" s="106"/>
      <c r="J133" s="106"/>
      <c r="K133" s="106"/>
      <c r="L133" s="135">
        <v>6421</v>
      </c>
      <c r="M133" s="135">
        <v>1739.403</v>
      </c>
      <c r="N133" s="139">
        <f t="shared" si="183"/>
        <v>0.27089285158075066</v>
      </c>
      <c r="O133" s="135">
        <v>7106</v>
      </c>
      <c r="P133" s="135">
        <v>3484.7955999999995</v>
      </c>
      <c r="Q133" s="139">
        <f t="shared" si="184"/>
        <v>0.49040185758513927</v>
      </c>
      <c r="R133" s="135">
        <v>6570</v>
      </c>
      <c r="S133" s="135">
        <v>6324.5248000000011</v>
      </c>
      <c r="T133" s="139">
        <f t="shared" si="185"/>
        <v>0.96263695585996967</v>
      </c>
      <c r="U133" s="143">
        <v>7833</v>
      </c>
      <c r="V133" s="143">
        <v>7310.6472000000003</v>
      </c>
      <c r="W133" s="139">
        <f t="shared" si="187"/>
        <v>0.93331382612026048</v>
      </c>
      <c r="X133" s="143">
        <v>7041</v>
      </c>
      <c r="Y133" s="143">
        <v>6657.6963999999998</v>
      </c>
      <c r="Z133" s="139">
        <f t="shared" si="188"/>
        <v>0.94556119869336741</v>
      </c>
      <c r="AA133" s="143">
        <v>93</v>
      </c>
      <c r="AB133" s="143"/>
      <c r="AC133" s="143"/>
      <c r="AD133" s="143"/>
      <c r="AE133" s="143"/>
      <c r="AF133" s="143"/>
      <c r="AG133" s="143"/>
      <c r="AH133" s="143"/>
      <c r="AI133" s="143"/>
      <c r="AJ133" s="135">
        <v>7930</v>
      </c>
      <c r="AK133" s="135"/>
      <c r="AL133" s="135"/>
      <c r="AM133" s="143">
        <v>7637</v>
      </c>
      <c r="AN133" s="143"/>
      <c r="AO133" s="143"/>
      <c r="AP133" s="135">
        <v>11517.8</v>
      </c>
      <c r="AQ133" s="106"/>
      <c r="AR133" s="106"/>
      <c r="AS133" s="282"/>
      <c r="AT133" s="282"/>
      <c r="AU133" s="173">
        <f t="shared" si="120"/>
        <v>34971</v>
      </c>
      <c r="AV133" s="173">
        <f t="shared" si="121"/>
        <v>25517.067000000003</v>
      </c>
      <c r="AW133" s="174">
        <f t="shared" si="107"/>
        <v>0.72966363558376945</v>
      </c>
      <c r="AX133" s="104">
        <f t="shared" si="148"/>
        <v>13527</v>
      </c>
      <c r="AY133" s="104">
        <f t="shared" si="149"/>
        <v>21444</v>
      </c>
      <c r="AZ133" s="104">
        <f t="shared" si="20"/>
        <v>93</v>
      </c>
      <c r="BA133" s="104">
        <f t="shared" si="21"/>
        <v>27084.799999999999</v>
      </c>
    </row>
    <row r="134" spans="1:53" ht="21.75" customHeight="1">
      <c r="A134" s="284"/>
      <c r="B134" s="287"/>
      <c r="C134" s="263"/>
      <c r="D134" s="266"/>
      <c r="E134" s="105" t="s">
        <v>44</v>
      </c>
      <c r="F134" s="135">
        <f t="shared" si="181"/>
        <v>2616.5</v>
      </c>
      <c r="G134" s="135">
        <f t="shared" si="181"/>
        <v>800.50620000000004</v>
      </c>
      <c r="H134" s="139">
        <f t="shared" si="182"/>
        <v>0.30594542327536789</v>
      </c>
      <c r="I134" s="106"/>
      <c r="J134" s="106"/>
      <c r="K134" s="106"/>
      <c r="L134" s="135">
        <v>180</v>
      </c>
      <c r="M134" s="135">
        <v>52.112000000000002</v>
      </c>
      <c r="N134" s="139">
        <f t="shared" si="183"/>
        <v>0.28951111111111111</v>
      </c>
      <c r="O134" s="135">
        <v>240</v>
      </c>
      <c r="P134" s="135">
        <v>116.55539999999999</v>
      </c>
      <c r="Q134" s="139">
        <f t="shared" si="184"/>
        <v>0.48564749999999995</v>
      </c>
      <c r="R134" s="135">
        <v>214</v>
      </c>
      <c r="S134" s="135">
        <v>199.56280000000004</v>
      </c>
      <c r="T134" s="139">
        <f t="shared" si="185"/>
        <v>0.93253644859813101</v>
      </c>
      <c r="U134" s="143">
        <v>287</v>
      </c>
      <c r="V134" s="143">
        <v>228.2046</v>
      </c>
      <c r="W134" s="139">
        <f t="shared" si="187"/>
        <v>0.79513797909407669</v>
      </c>
      <c r="X134" s="143">
        <v>205</v>
      </c>
      <c r="Y134" s="143">
        <v>204.07140000000001</v>
      </c>
      <c r="Z134" s="139">
        <f t="shared" si="188"/>
        <v>0.9954702439024391</v>
      </c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35">
        <v>261</v>
      </c>
      <c r="AK134" s="135"/>
      <c r="AL134" s="135"/>
      <c r="AM134" s="143">
        <v>239</v>
      </c>
      <c r="AN134" s="143"/>
      <c r="AO134" s="143"/>
      <c r="AP134" s="135">
        <f>243.66+746.84</f>
        <v>990.5</v>
      </c>
      <c r="AQ134" s="106"/>
      <c r="AR134" s="106"/>
      <c r="AS134" s="283"/>
      <c r="AT134" s="283"/>
      <c r="AU134" s="173">
        <f t="shared" si="120"/>
        <v>1126</v>
      </c>
      <c r="AV134" s="173">
        <f t="shared" si="121"/>
        <v>800.50620000000004</v>
      </c>
      <c r="AW134" s="174">
        <f t="shared" si="107"/>
        <v>0.7109291296625222</v>
      </c>
      <c r="AX134" s="104">
        <f t="shared" si="148"/>
        <v>420</v>
      </c>
      <c r="AY134" s="104">
        <f t="shared" si="149"/>
        <v>706</v>
      </c>
      <c r="AZ134" s="104">
        <f t="shared" si="20"/>
        <v>0</v>
      </c>
      <c r="BA134" s="104">
        <f t="shared" si="21"/>
        <v>1490.5</v>
      </c>
    </row>
    <row r="135" spans="1:53" s="108" customFormat="1" ht="20.25" customHeight="1">
      <c r="A135" s="288" t="s">
        <v>398</v>
      </c>
      <c r="B135" s="289"/>
      <c r="C135" s="107" t="s">
        <v>42</v>
      </c>
      <c r="D135" s="275"/>
      <c r="E135" s="105" t="s">
        <v>42</v>
      </c>
      <c r="F135" s="136">
        <f>F8+F11+F14+F17+F20+F23+F26+F29+F32+F35+F38+F48+F51+F56+F59+F62+F65+F68+F73+F76+F79+F82+F85+F88+F91+F96+F99+F104+F107+F110+F113+F116+F119+F122+F127+F132</f>
        <v>1386294.21102</v>
      </c>
      <c r="G135" s="136">
        <f t="shared" ref="G135" si="189">G8+G11+G14+G17+G20+G23+G26+G29+G32+G35+G38+G48+G51+G56+G59+G62+G65+G68+G73+G76+G79+G82+G85+G88+G91+G96+G99+G104+G107+G110+G113+G116+G119+G122+G127+G132</f>
        <v>683266.79208000004</v>
      </c>
      <c r="H135" s="140">
        <f t="shared" si="182"/>
        <v>0.49287285963436989</v>
      </c>
      <c r="I135" s="136">
        <f>I8+I11+I14+I17+I20+I23+I26+I29+I32+I35+I38+I48+I51+I56+I59+I62+I65+I68+I73+I76+I79+I82+I85+I88+I91+I96+I99+I104+I107+I110+I113+I116+I119+I122+I127+I132</f>
        <v>25464.15</v>
      </c>
      <c r="J135" s="136">
        <f t="shared" ref="J135" si="190">J8+J11+J14+J17+J20+J23+J26+J29+J32+J35+J38+J48+J51+J56+J59+J62+J65+J68+J73+J76+J79+J82+J85+J88+J91+J96+J99+J104+J107+J110+J113+J116+J119+J122+J127+J132</f>
        <v>25166.541700000002</v>
      </c>
      <c r="K135" s="140">
        <f t="shared" ref="K135:K137" si="191">J135/I135</f>
        <v>0.98831265524276291</v>
      </c>
      <c r="L135" s="136">
        <f>L8+L11+L14+L17+L20+L23+L26+L29+L32+L35+L38+L48+L51+L56+L59+L62+L65+L68+L73+L76+L79+L82+L85+L88+L91+L96+L99+L104+L107+L110+L113+L116+L119+L122+L127+L132</f>
        <v>100193.2761</v>
      </c>
      <c r="M135" s="136">
        <f t="shared" ref="M135" si="192">M8+M11+M14+M17+M20+M23+M26+M29+M32+M35+M38+M48+M51+M56+M59+M62+M65+M68+M73+M76+M79+M82+M85+M88+M91+M96+M99+M104+M107+M110+M113+M116+M119+M122+M127+M132</f>
        <v>93260.154060000015</v>
      </c>
      <c r="N135" s="140">
        <f t="shared" si="183"/>
        <v>0.93080252178718825</v>
      </c>
      <c r="O135" s="136">
        <f>O8+O11+O14+O17+O20+O23+O26+O29+O32+O35+O38+O48+O51+O56+O59+O62+O65+O68+O73+O76+O79+O82+O85+O88+O91+O96+O99+O104+O107+O110+O113+O116+O119+O122+O127+O132</f>
        <v>105624.00744999999</v>
      </c>
      <c r="P135" s="136">
        <f t="shared" ref="P135" si="193">P8+P11+P14+P17+P20+P23+P26+P29+P32+P35+P38+P48+P51+P56+P59+P62+P65+P68+P73+P76+P79+P82+P85+P88+P91+P96+P99+P104+P107+P110+P113+P116+P119+P122+P127+P132</f>
        <v>102330.37167999998</v>
      </c>
      <c r="Q135" s="140">
        <f t="shared" si="184"/>
        <v>0.96881735649389045</v>
      </c>
      <c r="R135" s="136">
        <f>R8+R11+R14+R17+R20+R23+R26+R29+R32+R35+R38+R48+R51+R56+R59+R62+R65+R68+R73+R76+R79+R82+R85+R88+R91+R96+R99+R104+R107+R110+R113+R116+R119+R122+R127+R132</f>
        <v>115513.90000000001</v>
      </c>
      <c r="S135" s="136">
        <f t="shared" ref="S135" si="194">S8+S11+S14+S17+S20+S23+S26+S29+S32+S35+S38+S48+S51+S56+S59+S62+S65+S68+S73+S76+S79+S82+S85+S88+S91+S96+S99+S104+S107+S110+S113+S116+S119+S122+S127+S132</f>
        <v>112729.72537000001</v>
      </c>
      <c r="T135" s="140">
        <f t="shared" si="185"/>
        <v>0.97589749259612912</v>
      </c>
      <c r="U135" s="136">
        <f>U8+U11+U14+U17+U20+U23+U26+U29+U32+U35+U38+U48+U51+U56+U59+U62+U65+U68+U73+U76+U79+U82+U85+U88+U91+U96+U99+U104+U107+U110+U113+U116+U119+U122+U127+U132</f>
        <v>132585.23856</v>
      </c>
      <c r="V135" s="136">
        <f t="shared" ref="V135" si="195">V8+V11+V14+V17+V20+V23+V26+V29+V32+V35+V38+V48+V51+V56+V59+V62+V65+V68+V73+V76+V79+V82+V85+V88+V91+V96+V99+V104+V107+V110+V113+V116+V119+V122+V127+V132</f>
        <v>131151.41334999999</v>
      </c>
      <c r="W135" s="140">
        <f t="shared" ref="W135:W137" si="196">V135/U135</f>
        <v>0.98918563464852727</v>
      </c>
      <c r="X135" s="136">
        <f>X8+X11+X14+X17+X20+X23+X26+X29+X32+X35+X38+X48+X51+X56+X59+X62+X65+X68+X73+X76+X79+X82+X85+X88+X91+X96+X99+X104+X107+X110+X113+X116+X119+X122+X127+X132</f>
        <v>219930.67455999998</v>
      </c>
      <c r="Y135" s="136">
        <f t="shared" ref="Y135" si="197">Y8+Y11+Y14+Y17+Y20+Y23+Y26+Y29+Y32+Y35+Y38+Y48+Y51+Y56+Y59+Y62+Y65+Y68+Y73+Y76+Y79+Y82+Y85+Y88+Y91+Y96+Y99+Y104+Y107+Y110+Y113+Y116+Y119+Y122+Y127+Y132</f>
        <v>218628.58592000004</v>
      </c>
      <c r="Z135" s="140">
        <f>Y135/X135</f>
        <v>0.99407954964624679</v>
      </c>
      <c r="AA135" s="136">
        <f>AA8+AA11+AA14+AA17+AA20+AA23+AA26+AA29+AA32+AA35+AA38+AA48+AA51+AA56+AA59+AA62+AA65+AA68+AA73+AA76+AA79+AA82+AA85+AA88+AA91+AA96+AA99+AA104+AA107+AA110+AA113+AA116+AA119+AA122+AA127+AA132</f>
        <v>157580.54999999999</v>
      </c>
      <c r="AB135" s="136">
        <f t="shared" ref="AB135" si="198">AB8+AB11+AB14+AB17+AB20+AB23+AB26+AB29+AB32+AB35+AB38+AB48+AB51+AB56+AB59+AB62+AB65+AB68+AB73+AB76+AB79+AB82+AB85+AB88+AB91+AB96+AB99+AB104+AB107+AB110+AB113+AB116+AB119+AB122+AB127+AB132</f>
        <v>0</v>
      </c>
      <c r="AC135" s="140">
        <f t="shared" ref="AC135:AC137" si="199">AB135/AA135</f>
        <v>0</v>
      </c>
      <c r="AD135" s="136">
        <f>AD8+AD11+AD14+AD17+AD20+AD23+AD26+AD29+AD32+AD35+AD38+AD48+AD51+AD56+AD59+AD62+AD65+AD68+AD73+AD76+AD79+AD82+AD85+AD88+AD91+AD96+AD99+AD104+AD107+AD110+AD113+AD116+AD119+AD122+AD127+AD132</f>
        <v>101333.84677</v>
      </c>
      <c r="AE135" s="136">
        <f t="shared" ref="AE135" si="200">AE8+AE11+AE14+AE17+AE20+AE23+AE26+AE29+AE32+AE35+AE38+AE48+AE51+AE56+AE59+AE62+AE65+AE68+AE73+AE76+AE79+AE82+AE85+AE88+AE91+AE96+AE99+AE104+AE107+AE110+AE113+AE116+AE119+AE122+AE127+AE132</f>
        <v>0</v>
      </c>
      <c r="AF135" s="140">
        <f t="shared" ref="AF135:AF137" si="201">AE135/AD135</f>
        <v>0</v>
      </c>
      <c r="AG135" s="136">
        <f>AG8+AG11+AG14+AG17+AG20+AG23+AG26+AG29+AG32+AG35+AG38+AG48+AG51+AG56+AG59+AG62+AG65+AG68+AG73+AG76+AG79+AG82+AG85+AG88+AG91+AG96+AG99+AG104+AG107+AG110+AG113+AG116+AG119+AG122+AG127+AG132</f>
        <v>73103.081999999995</v>
      </c>
      <c r="AH135" s="136">
        <f t="shared" ref="AH135" si="202">AH8+AH11+AH14+AH17+AH20+AH23+AH26+AH29+AH32+AH35+AH38+AH48+AH51+AH56+AH59+AH62+AH65+AH68+AH73+AH76+AH79+AH82+AH85+AH88+AH91+AH96+AH99+AH104+AH107+AH110+AH113+AH116+AH119+AH122+AH127+AH132</f>
        <v>0</v>
      </c>
      <c r="AI135" s="140">
        <f t="shared" ref="AI135:AI137" si="203">AH135/AG135</f>
        <v>0</v>
      </c>
      <c r="AJ135" s="136">
        <f>AJ8+AJ11+AJ14+AJ17+AJ20+AJ23+AJ26+AJ29+AJ32+AJ35+AJ38+AJ48+AJ51+AJ56+AJ59+AJ62+AJ65+AJ68+AJ73+AJ76+AJ79+AJ82+AJ85+AJ88+AJ91+AJ96+AJ99+AJ104+AJ107+AJ110+AJ113+AJ116+AJ119+AJ122+AJ127+AJ132</f>
        <v>106775.89000000001</v>
      </c>
      <c r="AK135" s="136">
        <f t="shared" ref="AK135" si="204">AK8+AK11+AK14+AK17+AK20+AK23+AK26+AK29+AK32+AK35+AK38+AK48+AK51+AK56+AK59+AK62+AK65+AK68+AK73+AK76+AK79+AK82+AK85+AK88+AK91+AK96+AK99+AK104+AK107+AK110+AK113+AK116+AK119+AK122+AK127+AK132</f>
        <v>0</v>
      </c>
      <c r="AL135" s="140">
        <f t="shared" ref="AL135:AL137" si="205">AK135/AJ135</f>
        <v>0</v>
      </c>
      <c r="AM135" s="136">
        <f>AM8+AM11+AM14+AM17+AM20+AM23+AM26+AM29+AM32+AM35+AM38+AM48+AM51+AM56+AM59+AM62+AM65+AM68+AM73+AM76+AM79+AM82+AM85+AM88+AM91+AM96+AM99+AM104+AM107+AM110+AM113+AM116+AM119+AM122+AM127+AM132</f>
        <v>85524.584230000008</v>
      </c>
      <c r="AN135" s="136">
        <f t="shared" ref="AN135" si="206">AN8+AN11+AN14+AN17+AN20+AN23+AN26+AN29+AN32+AN35+AN38+AN48+AN51+AN56+AN59+AN62+AN65+AN68+AN73+AN76+AN79+AN82+AN85+AN88+AN91+AN96+AN99+AN104+AN107+AN110+AN113+AN116+AN119+AN122+AN127+AN132</f>
        <v>0</v>
      </c>
      <c r="AO135" s="140">
        <f t="shared" ref="AO135:AO137" si="207">AN135/AM135</f>
        <v>0</v>
      </c>
      <c r="AP135" s="136">
        <f>AP8+AP11+AP14+AP17+AP20+AP23+AP26+AP29+AP32+AP35+AP38+AP48+AP51+AP56+AP59+AP62+AP65+AP68+AP73+AP76+AP79+AP82+AP85+AP88+AP91+AP96+AP99+AP104+AP107+AP110+AP113+AP116+AP119+AP122+AP127+AP132</f>
        <v>162665.01134999996</v>
      </c>
      <c r="AQ135" s="136">
        <f t="shared" ref="AQ135" si="208">AQ8+AQ11+AQ14+AQ17+AQ20+AQ23+AQ26+AQ29+AQ32+AQ35+AQ38+AQ48+AQ51+AQ56+AQ59+AQ62+AQ65+AQ68+AQ73+AQ76+AQ79+AQ82+AQ85+AQ88+AQ91+AQ96+AQ99+AQ104+AQ107+AQ110+AQ113+AQ116+AQ119+AQ122+AQ127+AQ132</f>
        <v>0</v>
      </c>
      <c r="AR135" s="140">
        <f t="shared" ref="AR135:AR137" si="209">AQ135/AP135</f>
        <v>0</v>
      </c>
      <c r="AS135" s="110"/>
      <c r="AT135" s="110"/>
      <c r="AU135" s="173">
        <f t="shared" si="120"/>
        <v>699311.24667000002</v>
      </c>
      <c r="AV135" s="173">
        <f t="shared" si="121"/>
        <v>683266.79208000004</v>
      </c>
      <c r="AW135" s="174">
        <f t="shared" si="107"/>
        <v>0.97705677598293905</v>
      </c>
      <c r="AX135" s="104">
        <f t="shared" ref="AX135:AX137" si="210">I135+L135+O135</f>
        <v>231281.43355000002</v>
      </c>
      <c r="AY135" s="104">
        <f t="shared" ref="AY135:AY137" si="211">R135+U135+X135</f>
        <v>468029.81311999995</v>
      </c>
      <c r="AZ135" s="104">
        <f t="shared" ref="AZ135:AZ137" si="212">AA135+AD135+AG135</f>
        <v>332017.47876999999</v>
      </c>
      <c r="BA135" s="104">
        <f t="shared" ref="BA135:BA137" si="213">AJ135+AM135+AP135</f>
        <v>354965.48557999998</v>
      </c>
    </row>
    <row r="136" spans="1:53" s="108" customFormat="1" ht="18.75">
      <c r="A136" s="290"/>
      <c r="B136" s="291"/>
      <c r="C136" s="111" t="s">
        <v>3</v>
      </c>
      <c r="D136" s="276"/>
      <c r="E136" s="105" t="s">
        <v>3</v>
      </c>
      <c r="F136" s="136">
        <f t="shared" ref="F136:G136" si="214">F9+F12+F15+F18+F21+F24+F27+F30+F33+F36+F39+F49+F52+F57+F60+F63+F66+F69+F74+F77+F80+F83+F86+F89+F92+F97+F100+F105+F108+F111+F114+F117+F120+F123+F128+F133</f>
        <v>1019589.2000000002</v>
      </c>
      <c r="G136" s="136">
        <f t="shared" si="214"/>
        <v>530690.04332000006</v>
      </c>
      <c r="H136" s="140">
        <f t="shared" si="182"/>
        <v>0.52049398259612789</v>
      </c>
      <c r="I136" s="136">
        <f t="shared" ref="I136:J136" si="215">I9+I12+I15+I18+I21+I24+I27+I30+I33+I36+I39+I49+I52+I57+I60+I63+I66+I69+I74+I77+I80+I83+I86+I89+I92+I97+I100+I105+I108+I111+I114+I117+I120+I123+I128+I133</f>
        <v>20122.7</v>
      </c>
      <c r="J136" s="136">
        <f t="shared" si="215"/>
        <v>20121.505660000003</v>
      </c>
      <c r="K136" s="140">
        <f t="shared" si="191"/>
        <v>0.99994064712985842</v>
      </c>
      <c r="L136" s="136">
        <f t="shared" ref="L136:M136" si="216">L9+L12+L15+L18+L21+L24+L27+L30+L33+L36+L39+L49+L52+L57+L60+L63+L66+L69+L74+L77+L80+L83+L86+L89+L92+L97+L100+L105+L108+L111+L114+L117+L120+L123+L128+L133</f>
        <v>78091.600000000006</v>
      </c>
      <c r="M136" s="136">
        <f t="shared" si="216"/>
        <v>73361.754170000015</v>
      </c>
      <c r="N136" s="140">
        <f t="shared" si="183"/>
        <v>0.93943207937857609</v>
      </c>
      <c r="O136" s="136">
        <f t="shared" ref="O136:P136" si="217">O9+O12+O15+O18+O21+O24+O27+O30+O33+O36+O39+O49+O52+O57+O60+O63+O66+O69+O74+O77+O80+O83+O86+O89+O92+O97+O100+O105+O108+O111+O114+O117+O120+O123+O128+O133</f>
        <v>84121.600000000006</v>
      </c>
      <c r="P136" s="136">
        <f t="shared" si="217"/>
        <v>79768.47451</v>
      </c>
      <c r="Q136" s="140">
        <f t="shared" si="184"/>
        <v>0.94825198890653528</v>
      </c>
      <c r="R136" s="136">
        <f t="shared" ref="R136:S136" si="218">R9+R12+R15+R18+R21+R24+R27+R30+R33+R36+R39+R49+R52+R57+R60+R63+R66+R69+R74+R77+R80+R83+R86+R89+R92+R97+R100+R105+R108+R111+R114+R117+R120+R123+R128+R133</f>
        <v>90216.5</v>
      </c>
      <c r="S136" s="136">
        <f t="shared" si="218"/>
        <v>88481.463110000012</v>
      </c>
      <c r="T136" s="140">
        <f t="shared" si="185"/>
        <v>0.98076807579544778</v>
      </c>
      <c r="U136" s="136">
        <f t="shared" ref="U136:V136" si="219">U9+U12+U15+U18+U21+U24+U27+U30+U33+U36+U39+U49+U52+U57+U60+U63+U66+U69+U74+U77+U80+U83+U86+U89+U92+U97+U100+U105+U108+U111+U114+U117+U120+U123+U128+U133</f>
        <v>113619.42049</v>
      </c>
      <c r="V136" s="136">
        <f t="shared" si="219"/>
        <v>111141.42138</v>
      </c>
      <c r="W136" s="140">
        <f t="shared" si="196"/>
        <v>0.97819035602088733</v>
      </c>
      <c r="X136" s="136">
        <f t="shared" ref="X136:Y136" si="220">X9+X12+X15+X18+X21+X24+X27+X30+X33+X36+X39+X49+X52+X57+X60+X63+X66+X69+X74+X77+X80+X83+X86+X89+X92+X97+X100+X105+X108+X111+X114+X117+X120+X123+X128+X133</f>
        <v>158804.81417999999</v>
      </c>
      <c r="Y136" s="136">
        <f t="shared" si="220"/>
        <v>157815.42449</v>
      </c>
      <c r="Z136" s="140">
        <f t="shared" ref="Z136:Z137" si="221">Y136/X136</f>
        <v>0.99376977521047605</v>
      </c>
      <c r="AA136" s="136">
        <f t="shared" ref="AA136:AB136" si="222">AA9+AA12+AA15+AA18+AA21+AA24+AA27+AA30+AA33+AA36+AA39+AA49+AA52+AA57+AA60+AA63+AA66+AA69+AA74+AA77+AA80+AA83+AA86+AA89+AA92+AA97+AA100+AA105+AA108+AA111+AA114+AA117+AA120+AA123+AA128+AA133</f>
        <v>86235.228000000003</v>
      </c>
      <c r="AB136" s="136">
        <f t="shared" si="222"/>
        <v>0</v>
      </c>
      <c r="AC136" s="140">
        <f t="shared" si="199"/>
        <v>0</v>
      </c>
      <c r="AD136" s="136">
        <f t="shared" ref="AD136:AE136" si="223">AD9+AD12+AD15+AD18+AD21+AD24+AD27+AD30+AD33+AD36+AD39+AD49+AD52+AD57+AD60+AD63+AD66+AD69+AD74+AD77+AD80+AD83+AD86+AD89+AD92+AD97+AD100+AD105+AD108+AD111+AD114+AD117+AD120+AD123+AD128+AD133</f>
        <v>50326.142500000002</v>
      </c>
      <c r="AE136" s="136">
        <f t="shared" si="223"/>
        <v>0</v>
      </c>
      <c r="AF136" s="140">
        <f t="shared" si="201"/>
        <v>0</v>
      </c>
      <c r="AG136" s="136">
        <f t="shared" ref="AG136:AH136" si="224">AG9+AG12+AG15+AG18+AG21+AG24+AG27+AG30+AG33+AG36+AG39+AG49+AG52+AG57+AG60+AG63+AG66+AG69+AG74+AG77+AG80+AG83+AG86+AG89+AG92+AG97+AG100+AG105+AG108+AG111+AG114+AG117+AG120+AG123+AG128+AG133</f>
        <v>58993.599999999999</v>
      </c>
      <c r="AH136" s="136">
        <f t="shared" si="224"/>
        <v>0</v>
      </c>
      <c r="AI136" s="140">
        <f t="shared" si="203"/>
        <v>0</v>
      </c>
      <c r="AJ136" s="136">
        <f t="shared" ref="AJ136:AK136" si="225">AJ9+AJ12+AJ15+AJ18+AJ21+AJ24+AJ27+AJ30+AJ33+AJ36+AJ39+AJ49+AJ52+AJ57+AJ60+AJ63+AJ66+AJ69+AJ74+AJ77+AJ80+AJ83+AJ86+AJ89+AJ92+AJ97+AJ100+AJ105+AJ108+AJ111+AJ114+AJ117+AJ120+AJ123+AJ128+AJ133</f>
        <v>84022.7</v>
      </c>
      <c r="AK136" s="136">
        <f t="shared" si="225"/>
        <v>0</v>
      </c>
      <c r="AL136" s="140">
        <f t="shared" si="205"/>
        <v>0</v>
      </c>
      <c r="AM136" s="136">
        <f t="shared" ref="AM136:AN136" si="226">AM9+AM12+AM15+AM18+AM21+AM24+AM27+AM30+AM33+AM36+AM39+AM49+AM52+AM57+AM60+AM63+AM66+AM69+AM74+AM77+AM80+AM83+AM86+AM89+AM92+AM97+AM100+AM105+AM108+AM111+AM114+AM117+AM120+AM123+AM128+AM133</f>
        <v>67766.067320000002</v>
      </c>
      <c r="AN136" s="136">
        <f t="shared" si="226"/>
        <v>0</v>
      </c>
      <c r="AO136" s="140">
        <f t="shared" si="207"/>
        <v>0</v>
      </c>
      <c r="AP136" s="136">
        <f t="shared" ref="AP136:AQ136" si="227">AP9+AP12+AP15+AP18+AP21+AP24+AP27+AP30+AP33+AP36+AP39+AP49+AP52+AP57+AP60+AP63+AP66+AP69+AP74+AP77+AP80+AP83+AP86+AP89+AP92+AP97+AP100+AP105+AP108+AP111+AP114+AP117+AP120+AP123+AP128+AP133</f>
        <v>127268.82751</v>
      </c>
      <c r="AQ136" s="136">
        <f t="shared" si="227"/>
        <v>0</v>
      </c>
      <c r="AR136" s="140">
        <f t="shared" si="209"/>
        <v>0</v>
      </c>
      <c r="AS136" s="110"/>
      <c r="AT136" s="110"/>
      <c r="AU136" s="173">
        <f t="shared" si="120"/>
        <v>544976.63467000006</v>
      </c>
      <c r="AV136" s="173">
        <f t="shared" si="121"/>
        <v>530690.04332000006</v>
      </c>
      <c r="AW136" s="174">
        <f t="shared" si="107"/>
        <v>0.97378494702135077</v>
      </c>
      <c r="AX136" s="104">
        <f t="shared" si="210"/>
        <v>182335.90000000002</v>
      </c>
      <c r="AY136" s="104">
        <f t="shared" si="211"/>
        <v>362640.73466999998</v>
      </c>
      <c r="AZ136" s="104">
        <f t="shared" si="212"/>
        <v>195554.97050000002</v>
      </c>
      <c r="BA136" s="104">
        <f t="shared" si="213"/>
        <v>279057.59482999996</v>
      </c>
    </row>
    <row r="137" spans="1:53" s="108" customFormat="1" ht="18.75">
      <c r="A137" s="292"/>
      <c r="B137" s="293"/>
      <c r="C137" s="111" t="s">
        <v>44</v>
      </c>
      <c r="D137" s="277"/>
      <c r="E137" s="105" t="s">
        <v>44</v>
      </c>
      <c r="F137" s="136">
        <f t="shared" ref="F137:G137" si="228">F10+F13+F16+F19+F22+F25+F28+F31+F34+F37+F40+F50+F53+F58+F61+F64+F67+F70+F75+F78+F81+F84+F87+F90+F93+F98+F101+F106+F109+F112+F115+F118+F121+F124+F129+F134</f>
        <v>366705.01101999998</v>
      </c>
      <c r="G137" s="136">
        <f t="shared" si="228"/>
        <v>152576.74876000002</v>
      </c>
      <c r="H137" s="140">
        <f t="shared" si="182"/>
        <v>0.41607489446518237</v>
      </c>
      <c r="I137" s="136">
        <f t="shared" ref="I137:J137" si="229">I10+I13+I16+I19+I22+I25+I28+I31+I34+I37+I40+I50+I53+I58+I61+I64+I67+I70+I75+I78+I81+I84+I87+I90+I93+I98+I101+I106+I109+I112+I115+I118+I121+I124+I129+I134</f>
        <v>5341.45</v>
      </c>
      <c r="J137" s="136">
        <f t="shared" si="229"/>
        <v>5045.03604</v>
      </c>
      <c r="K137" s="140">
        <f t="shared" si="191"/>
        <v>0.944506836158721</v>
      </c>
      <c r="L137" s="136">
        <f t="shared" ref="L137:M137" si="230">L10+L13+L16+L19+L22+L25+L28+L31+L34+L37+L40+L50+L53+L58+L61+L64+L67+L70+L75+L78+L81+L84+L87+L90+L93+L98+L101+L106+L109+L112+L115+L118+L121+L124+L129+L134</f>
        <v>22101.676099999997</v>
      </c>
      <c r="M137" s="136">
        <f t="shared" si="230"/>
        <v>19898.399890000001</v>
      </c>
      <c r="N137" s="140">
        <f t="shared" si="183"/>
        <v>0.90031180440654468</v>
      </c>
      <c r="O137" s="136">
        <f t="shared" ref="O137:P137" si="231">O10+O13+O16+O19+O22+O25+O28+O31+O34+O37+O40+O50+O53+O58+O61+O64+O67+O70+O75+O78+O81+O84+O87+O90+O93+O98+O101+O106+O109+O112+O115+O118+O121+O124+O129+O134</f>
        <v>21502.407450000002</v>
      </c>
      <c r="P137" s="136">
        <f t="shared" si="231"/>
        <v>22561.89717</v>
      </c>
      <c r="Q137" s="140">
        <f t="shared" si="184"/>
        <v>1.0492730743040588</v>
      </c>
      <c r="R137" s="136">
        <f t="shared" ref="R137:S137" si="232">R10+R13+R16+R19+R22+R25+R28+R31+R34+R37+R40+R50+R53+R58+R61+R64+R67+R70+R75+R78+R81+R84+R87+R90+R93+R98+R101+R106+R109+R112+R115+R118+R121+R124+R129+R134</f>
        <v>25297.399999999998</v>
      </c>
      <c r="S137" s="136">
        <f t="shared" si="232"/>
        <v>24248.262260000003</v>
      </c>
      <c r="T137" s="140">
        <f t="shared" si="185"/>
        <v>0.9585278431775599</v>
      </c>
      <c r="U137" s="136">
        <f t="shared" ref="U137:V137" si="233">U10+U13+U16+U19+U22+U25+U28+U31+U34+U37+U40+U50+U53+U58+U61+U64+U67+U70+U75+U78+U81+U84+U87+U90+U93+U98+U101+U106+U109+U112+U115+U118+U121+U124+U129+U134</f>
        <v>18965.818069999998</v>
      </c>
      <c r="V137" s="136">
        <f t="shared" si="233"/>
        <v>20009.991970000006</v>
      </c>
      <c r="W137" s="140">
        <f t="shared" si="196"/>
        <v>1.0550555687155765</v>
      </c>
      <c r="X137" s="136">
        <f t="shared" ref="X137:Y137" si="234">X10+X13+X16+X19+X22+X25+X28+X31+X34+X37+X40+X50+X53+X58+X61+X64+X67+X70+X75+X78+X81+X84+X87+X90+X93+X98+X101+X106+X109+X112+X115+X118+X121+X124+X129+X134</f>
        <v>61125.860379999998</v>
      </c>
      <c r="Y137" s="136">
        <f t="shared" si="234"/>
        <v>60813.16143</v>
      </c>
      <c r="Z137" s="140">
        <f t="shared" si="221"/>
        <v>0.99488434276334026</v>
      </c>
      <c r="AA137" s="136">
        <f t="shared" ref="AA137:AB137" si="235">AA10+AA13+AA16+AA19+AA22+AA25+AA28+AA31+AA34+AA37+AA40+AA50+AA53+AA58+AA61+AA64+AA67+AA70+AA75+AA78+AA81+AA84+AA87+AA90+AA93+AA98+AA101+AA106+AA109+AA112+AA115+AA118+AA121+AA124+AA129+AA134</f>
        <v>71345.322</v>
      </c>
      <c r="AB137" s="136">
        <f t="shared" si="235"/>
        <v>0</v>
      </c>
      <c r="AC137" s="140">
        <f t="shared" si="199"/>
        <v>0</v>
      </c>
      <c r="AD137" s="136">
        <f t="shared" ref="AD137:AE137" si="236">AD10+AD13+AD16+AD19+AD22+AD25+AD28+AD31+AD34+AD37+AD40+AD50+AD53+AD58+AD61+AD64+AD67+AD70+AD75+AD78+AD81+AD84+AD87+AD90+AD93+AD98+AD101+AD106+AD109+AD112+AD115+AD118+AD121+AD124+AD129+AD134</f>
        <v>51007.704269999995</v>
      </c>
      <c r="AE137" s="136">
        <f t="shared" si="236"/>
        <v>0</v>
      </c>
      <c r="AF137" s="140">
        <f t="shared" si="201"/>
        <v>0</v>
      </c>
      <c r="AG137" s="136">
        <f t="shared" ref="AG137:AH137" si="237">AG10+AG13+AG16+AG19+AG22+AG25+AG28+AG31+AG34+AG37+AG40+AG50+AG53+AG58+AG61+AG64+AG67+AG70+AG75+AG78+AG81+AG84+AG87+AG90+AG93+AG98+AG101+AG106+AG109+AG112+AG115+AG118+AG121+AG124+AG129+AG134</f>
        <v>14109.482</v>
      </c>
      <c r="AH137" s="136">
        <f t="shared" si="237"/>
        <v>0</v>
      </c>
      <c r="AI137" s="140">
        <f t="shared" si="203"/>
        <v>0</v>
      </c>
      <c r="AJ137" s="136">
        <f t="shared" ref="AJ137:AK137" si="238">AJ10+AJ13+AJ16+AJ19+AJ22+AJ25+AJ28+AJ31+AJ34+AJ37+AJ40+AJ50+AJ53+AJ58+AJ61+AJ64+AJ67+AJ70+AJ75+AJ78+AJ81+AJ84+AJ87+AJ90+AJ93+AJ98+AJ101+AJ106+AJ109+AJ112+AJ115+AJ118+AJ121+AJ124+AJ129+AJ134</f>
        <v>22753.19</v>
      </c>
      <c r="AK137" s="136">
        <f t="shared" si="238"/>
        <v>0</v>
      </c>
      <c r="AL137" s="140">
        <f t="shared" si="205"/>
        <v>0</v>
      </c>
      <c r="AM137" s="136">
        <f t="shared" ref="AM137:AN137" si="239">AM10+AM13+AM16+AM19+AM22+AM25+AM28+AM31+AM34+AM37+AM40+AM50+AM53+AM58+AM61+AM64+AM67+AM70+AM75+AM78+AM81+AM84+AM87+AM90+AM93+AM98+AM101+AM106+AM109+AM112+AM115+AM118+AM121+AM124+AM129+AM134</f>
        <v>17758.516909999998</v>
      </c>
      <c r="AN137" s="136">
        <f t="shared" si="239"/>
        <v>0</v>
      </c>
      <c r="AO137" s="140">
        <f t="shared" si="207"/>
        <v>0</v>
      </c>
      <c r="AP137" s="136">
        <f t="shared" ref="AP137:AQ137" si="240">AP10+AP13+AP16+AP19+AP22+AP25+AP28+AP31+AP34+AP37+AP40+AP50+AP53+AP58+AP61+AP64+AP67+AP70+AP75+AP78+AP81+AP84+AP87+AP90+AP93+AP98+AP101+AP106+AP109+AP112+AP115+AP118+AP121+AP124+AP129+AP134</f>
        <v>35396.183839999998</v>
      </c>
      <c r="AQ137" s="136">
        <f t="shared" si="240"/>
        <v>0</v>
      </c>
      <c r="AR137" s="140">
        <f t="shared" si="209"/>
        <v>0</v>
      </c>
      <c r="AS137" s="110"/>
      <c r="AT137" s="110"/>
      <c r="AU137" s="173">
        <f t="shared" si="120"/>
        <v>154334.61199999999</v>
      </c>
      <c r="AV137" s="173">
        <f t="shared" si="121"/>
        <v>152576.74876000002</v>
      </c>
      <c r="AW137" s="174">
        <f t="shared" ref="AW137" si="241">(J137+M137+P137+S137+V137+Y137)/(I137+L137+O137+R137+U137+X137)*100%</f>
        <v>0.98861005177503558</v>
      </c>
      <c r="AX137" s="104">
        <f t="shared" si="210"/>
        <v>48945.53355</v>
      </c>
      <c r="AY137" s="104">
        <f t="shared" si="211"/>
        <v>105389.07845</v>
      </c>
      <c r="AZ137" s="104">
        <f t="shared" si="212"/>
        <v>136462.50826999999</v>
      </c>
      <c r="BA137" s="104">
        <f t="shared" si="213"/>
        <v>75907.890749999991</v>
      </c>
    </row>
    <row r="138" spans="1:53" s="108" customFormat="1" ht="15">
      <c r="A138" s="156"/>
      <c r="B138" s="156"/>
      <c r="C138" s="154"/>
      <c r="D138" s="156"/>
      <c r="E138" s="150"/>
      <c r="F138" s="157"/>
      <c r="G138" s="157"/>
      <c r="H138" s="158"/>
      <c r="I138" s="157"/>
      <c r="J138" s="157"/>
      <c r="K138" s="158"/>
      <c r="L138" s="157"/>
      <c r="M138" s="157"/>
      <c r="N138" s="158"/>
      <c r="O138" s="157"/>
      <c r="P138" s="157"/>
      <c r="Q138" s="158"/>
      <c r="R138" s="157"/>
      <c r="S138" s="157"/>
      <c r="T138" s="158"/>
      <c r="U138" s="157"/>
      <c r="V138" s="157"/>
      <c r="W138" s="158"/>
      <c r="X138" s="157"/>
      <c r="Y138" s="157"/>
      <c r="Z138" s="158"/>
      <c r="AA138" s="157"/>
      <c r="AB138" s="157"/>
      <c r="AC138" s="158"/>
      <c r="AD138" s="157"/>
      <c r="AE138" s="157"/>
      <c r="AF138" s="158"/>
      <c r="AG138" s="157"/>
      <c r="AH138" s="157"/>
      <c r="AI138" s="158"/>
      <c r="AJ138" s="157"/>
      <c r="AK138" s="157"/>
      <c r="AL138" s="158"/>
      <c r="AM138" s="157"/>
      <c r="AN138" s="157"/>
      <c r="AO138" s="158"/>
      <c r="AP138" s="157"/>
      <c r="AQ138" s="157"/>
      <c r="AR138" s="158"/>
      <c r="AS138" s="155"/>
      <c r="AT138" s="155"/>
      <c r="AU138" s="155"/>
      <c r="AV138" s="155"/>
      <c r="AW138" s="148"/>
      <c r="AX138" s="104"/>
      <c r="AY138" s="104"/>
      <c r="AZ138" s="104"/>
      <c r="BA138" s="104"/>
    </row>
    <row r="139" spans="1:53" s="119" customFormat="1" ht="68.25" customHeight="1">
      <c r="A139" s="159"/>
      <c r="B139" s="160" t="s">
        <v>408</v>
      </c>
      <c r="C139" s="160"/>
      <c r="D139" s="160"/>
      <c r="E139" s="161"/>
      <c r="F139" s="162" t="s">
        <v>409</v>
      </c>
      <c r="G139" s="167"/>
      <c r="H139" s="159"/>
      <c r="J139" s="163"/>
      <c r="K139" s="163"/>
      <c r="L139" s="163"/>
      <c r="M139" s="163"/>
      <c r="N139" s="163"/>
      <c r="O139" s="160"/>
      <c r="P139" s="160"/>
      <c r="Q139" s="164" t="s">
        <v>291</v>
      </c>
      <c r="R139" s="160"/>
      <c r="S139" s="98"/>
      <c r="T139" s="98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 t="e">
        <f>AQ13++AQ37+AQ40+AQ98+#REF!+AQ106+AQ109+AQ112+AQ115+AQ118+AQ124+AQ39</f>
        <v>#REF!</v>
      </c>
      <c r="AR139" s="116" t="e">
        <f>AR13++AR37+AR40+AR98+#REF!+AR106+AR109+AR112+AR115+AR118+AR124+AR39</f>
        <v>#REF!</v>
      </c>
      <c r="AS139" s="116"/>
      <c r="AT139" s="102"/>
      <c r="AU139" s="102"/>
      <c r="AV139" s="102"/>
      <c r="AW139" s="102"/>
    </row>
    <row r="140" spans="1:53" s="119" customFormat="1" ht="86.25" hidden="1" customHeight="1">
      <c r="A140" s="159"/>
      <c r="B140" s="160" t="s">
        <v>411</v>
      </c>
      <c r="C140" s="160"/>
      <c r="D140" s="160"/>
      <c r="E140" s="172"/>
      <c r="F140" s="162" t="s">
        <v>412</v>
      </c>
      <c r="G140" s="132"/>
      <c r="H140" s="131"/>
      <c r="J140" s="163"/>
      <c r="K140" s="163"/>
      <c r="L140" s="163"/>
      <c r="M140" s="163"/>
      <c r="N140" s="163"/>
      <c r="O140" s="160"/>
      <c r="P140" s="160"/>
      <c r="R140" s="160"/>
      <c r="S140" s="98"/>
      <c r="T140" s="98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31"/>
      <c r="AK140" s="131"/>
      <c r="AL140" s="131"/>
      <c r="AM140" s="131"/>
      <c r="AN140" s="131"/>
      <c r="AO140" s="131"/>
      <c r="AP140" s="131"/>
      <c r="AQ140" s="117"/>
      <c r="AR140" s="117"/>
      <c r="AS140" s="117"/>
      <c r="AT140" s="102"/>
      <c r="AU140" s="102"/>
      <c r="AV140" s="102"/>
      <c r="AW140" s="102"/>
    </row>
    <row r="141" spans="1:53" ht="80.25" hidden="1" customHeight="1">
      <c r="A141" s="159"/>
      <c r="B141" s="160" t="s">
        <v>265</v>
      </c>
      <c r="C141" s="160"/>
      <c r="D141" s="160"/>
      <c r="E141" s="161"/>
      <c r="F141" s="162" t="s">
        <v>266</v>
      </c>
      <c r="G141" s="165"/>
      <c r="H141" s="160"/>
      <c r="I141" s="119"/>
      <c r="J141" s="163"/>
      <c r="K141" s="163"/>
      <c r="L141" s="163"/>
      <c r="M141" s="163"/>
      <c r="N141" s="163"/>
      <c r="O141" s="160"/>
      <c r="P141" s="160"/>
      <c r="R141" s="160"/>
      <c r="S141" s="98"/>
      <c r="T141" s="98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98">
        <f>AJ140+AM140+AP140</f>
        <v>0</v>
      </c>
      <c r="AK141" s="98"/>
      <c r="AL141" s="98"/>
      <c r="AM141" s="116"/>
      <c r="AN141" s="116"/>
      <c r="AO141" s="116"/>
      <c r="AP141" s="117"/>
      <c r="AQ141" s="117"/>
      <c r="AR141" s="117"/>
      <c r="AS141" s="117"/>
      <c r="AT141" s="102"/>
      <c r="AU141" s="102"/>
      <c r="AV141" s="102"/>
      <c r="AW141" s="102"/>
    </row>
    <row r="142" spans="1:53" ht="45" customHeight="1">
      <c r="A142" s="112"/>
      <c r="B142" s="98" t="s">
        <v>267</v>
      </c>
      <c r="C142" s="98"/>
      <c r="D142" s="98"/>
      <c r="E142" s="133"/>
      <c r="F142" s="115" t="s">
        <v>268</v>
      </c>
      <c r="G142" s="118"/>
      <c r="H142" s="98"/>
      <c r="I142" s="97"/>
      <c r="J142" s="117"/>
      <c r="K142" s="117"/>
      <c r="L142" s="117"/>
      <c r="M142" s="117"/>
      <c r="N142" s="117"/>
      <c r="O142" s="98"/>
      <c r="P142" s="98"/>
      <c r="Q142" s="162" t="s">
        <v>290</v>
      </c>
      <c r="R142" s="98"/>
      <c r="S142" s="98"/>
      <c r="T142" s="98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98"/>
      <c r="AK142" s="98"/>
      <c r="AL142" s="98"/>
      <c r="AM142" s="116"/>
      <c r="AN142" s="116"/>
      <c r="AO142" s="116"/>
      <c r="AP142" s="117"/>
      <c r="AQ142" s="117"/>
      <c r="AR142" s="117"/>
      <c r="AS142" s="117"/>
      <c r="AT142" s="102"/>
      <c r="AU142" s="102"/>
      <c r="AV142" s="102"/>
      <c r="AW142" s="102"/>
    </row>
    <row r="143" spans="1:53" ht="15.75">
      <c r="A143" s="112"/>
      <c r="B143" s="121"/>
      <c r="C143" s="121"/>
      <c r="D143" s="121"/>
      <c r="E143" s="122"/>
      <c r="F143" s="115"/>
      <c r="G143" s="115"/>
      <c r="H143" s="98"/>
      <c r="I143" s="98"/>
      <c r="J143" s="98"/>
      <c r="K143" s="98"/>
      <c r="L143" s="98"/>
      <c r="M143" s="98"/>
      <c r="N143" s="98"/>
      <c r="O143" s="98"/>
      <c r="P143" s="98"/>
      <c r="Q143" s="162" t="s">
        <v>462</v>
      </c>
      <c r="R143" s="98"/>
      <c r="S143" s="98"/>
      <c r="T143" s="98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98"/>
      <c r="AK143" s="98"/>
      <c r="AL143" s="98"/>
      <c r="AM143" s="116"/>
      <c r="AN143" s="116"/>
      <c r="AO143" s="116"/>
      <c r="AP143" s="117"/>
      <c r="AQ143" s="117"/>
      <c r="AR143" s="117"/>
      <c r="AS143" s="117"/>
      <c r="AT143" s="102"/>
      <c r="AU143" s="102"/>
      <c r="AV143" s="102"/>
      <c r="AW143" s="102"/>
    </row>
    <row r="144" spans="1:53" ht="14.25" customHeight="1">
      <c r="A144" s="268" t="s">
        <v>264</v>
      </c>
      <c r="B144" s="268"/>
      <c r="C144" s="150"/>
      <c r="D144" s="150"/>
      <c r="E144" s="122"/>
      <c r="F144" s="123"/>
      <c r="G144" s="123"/>
      <c r="H144" s="113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98"/>
      <c r="AK144" s="98"/>
      <c r="AL144" s="98"/>
      <c r="AM144" s="116"/>
      <c r="AN144" s="116"/>
      <c r="AO144" s="116"/>
      <c r="AP144" s="117"/>
      <c r="AQ144" s="117"/>
      <c r="AR144" s="117"/>
      <c r="AS144" s="117"/>
      <c r="AT144" s="102"/>
      <c r="AU144" s="102"/>
      <c r="AV144" s="102"/>
      <c r="AW144" s="102"/>
    </row>
    <row r="145" spans="1:53" ht="15">
      <c r="A145" s="268" t="s">
        <v>260</v>
      </c>
      <c r="B145" s="268"/>
      <c r="C145" s="268"/>
      <c r="D145" s="268"/>
      <c r="E145" s="268"/>
      <c r="F145" s="268"/>
      <c r="G145" s="268"/>
      <c r="H145" s="26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98"/>
      <c r="AK145" s="98"/>
      <c r="AL145" s="98"/>
      <c r="AM145" s="116"/>
      <c r="AN145" s="116"/>
      <c r="AO145" s="116"/>
      <c r="AP145" s="117"/>
      <c r="AQ145" s="117"/>
      <c r="AR145" s="117"/>
      <c r="AS145" s="117"/>
      <c r="AT145" s="102"/>
      <c r="AU145" s="102"/>
      <c r="AV145" s="102"/>
      <c r="AW145" s="102"/>
    </row>
    <row r="146" spans="1:53" ht="18.75">
      <c r="A146" s="124"/>
      <c r="B146" s="124"/>
      <c r="C146" s="124"/>
      <c r="D146" s="124"/>
      <c r="E146" s="124"/>
      <c r="F146" s="124"/>
      <c r="G146" s="189"/>
      <c r="H146" s="124"/>
      <c r="I146" s="125"/>
      <c r="J146" s="125"/>
      <c r="K146" s="125"/>
      <c r="L146" s="125"/>
      <c r="M146" s="125"/>
      <c r="N146" s="125"/>
      <c r="O146" s="125"/>
      <c r="P146" s="125"/>
      <c r="Q146" s="125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M146" s="127"/>
      <c r="AN146" s="127"/>
      <c r="AO146" s="127"/>
      <c r="AP146" s="128"/>
      <c r="AQ146" s="128"/>
      <c r="AR146" s="128"/>
      <c r="AS146" s="128"/>
    </row>
    <row r="147" spans="1:53" ht="16.5">
      <c r="A147" s="112"/>
      <c r="B147" s="151"/>
      <c r="C147" s="151"/>
      <c r="D147" s="151"/>
      <c r="E147" s="187"/>
      <c r="F147" s="187"/>
      <c r="G147" s="187"/>
      <c r="H147" s="168"/>
      <c r="I147" s="152"/>
      <c r="J147" s="125"/>
      <c r="K147" s="125"/>
      <c r="L147" s="152"/>
      <c r="M147" s="125"/>
      <c r="N147" s="125"/>
      <c r="O147" s="152"/>
      <c r="P147" s="125"/>
      <c r="Q147" s="125"/>
      <c r="R147" s="152"/>
      <c r="U147" s="152"/>
      <c r="V147" s="127"/>
      <c r="W147" s="127"/>
      <c r="X147" s="152"/>
      <c r="Y147" s="127"/>
      <c r="Z147" s="127"/>
      <c r="AA147" s="152"/>
      <c r="AB147" s="127"/>
      <c r="AC147" s="127"/>
      <c r="AD147" s="152"/>
      <c r="AE147" s="127"/>
      <c r="AF147" s="127"/>
      <c r="AG147" s="152"/>
      <c r="AH147" s="127"/>
      <c r="AI147" s="127"/>
      <c r="AJ147" s="152"/>
      <c r="AM147" s="152"/>
      <c r="AN147" s="127"/>
      <c r="AO147" s="127"/>
      <c r="AP147" s="152"/>
      <c r="AQ147" s="128"/>
      <c r="AR147" s="128"/>
      <c r="AS147" s="128"/>
    </row>
    <row r="148" spans="1:53" ht="16.5">
      <c r="A148" s="112"/>
      <c r="B148" s="129"/>
      <c r="C148" s="129"/>
      <c r="D148" s="171"/>
      <c r="E148" s="190">
        <v>1</v>
      </c>
      <c r="F148" s="191">
        <f>F8+F11+F14+F17+F20+F23+F26+F29+F32+F35+F38+F48+F51+F96+F99+F127</f>
        <v>1176971.9770500001</v>
      </c>
      <c r="G148" s="191">
        <f>G8+G11+G14+G17+G20+G23+G26+G29+G32+G35+G38+G48+G51+G96+G99+G127</f>
        <v>607871.11955000006</v>
      </c>
      <c r="H148" s="168"/>
      <c r="I148" s="125"/>
      <c r="J148" s="125"/>
      <c r="K148" s="125"/>
      <c r="L148" s="125"/>
      <c r="M148" s="125"/>
      <c r="N148" s="125"/>
      <c r="O148" s="125"/>
      <c r="P148" s="125"/>
      <c r="Q148" s="125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M148" s="127"/>
      <c r="AN148" s="127"/>
      <c r="AO148" s="127"/>
      <c r="AP148" s="128"/>
      <c r="AQ148" s="128"/>
      <c r="AR148" s="128"/>
      <c r="AS148" s="128"/>
    </row>
    <row r="149" spans="1:53">
      <c r="A149" s="112"/>
      <c r="E149" s="192">
        <v>2</v>
      </c>
      <c r="F149" s="193">
        <f>F56+F59+F62+F65+F68</f>
        <v>680</v>
      </c>
      <c r="G149" s="193">
        <f>G56+G59+G62+G65+G68</f>
        <v>456.72199999999998</v>
      </c>
      <c r="H149" s="169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</row>
    <row r="150" spans="1:53">
      <c r="A150" s="112"/>
      <c r="E150" s="192">
        <v>3</v>
      </c>
      <c r="F150" s="193">
        <f>F73+F76+F79+F82+F85+F88+F91+F132</f>
        <v>187990.93397000001</v>
      </c>
      <c r="G150" s="194">
        <f>G73+G76+G79+G82+G85+G88+G91+G132</f>
        <v>64973.609750000003</v>
      </c>
      <c r="H150" s="170"/>
    </row>
    <row r="151" spans="1:53">
      <c r="A151" s="112"/>
      <c r="E151" s="192">
        <v>4</v>
      </c>
      <c r="F151" s="193">
        <f>F104+F107+F110+F113+F116+F119+F122</f>
        <v>20651.3</v>
      </c>
      <c r="G151" s="193">
        <f>G104+G107+G110+G113+G116+G119+G122</f>
        <v>9965.3407799999986</v>
      </c>
      <c r="H151" s="170"/>
    </row>
    <row r="152" spans="1:53">
      <c r="A152" s="112"/>
      <c r="E152" s="195"/>
      <c r="F152" s="193">
        <f>SUM(F148:F151)</f>
        <v>1386294.21102</v>
      </c>
      <c r="G152" s="193">
        <f>SUM(G148:G151)</f>
        <v>683266.79208000004</v>
      </c>
      <c r="H152" s="170"/>
    </row>
    <row r="153" spans="1:53">
      <c r="A153" s="112"/>
      <c r="E153" s="195"/>
      <c r="F153" s="193"/>
      <c r="G153" s="193"/>
      <c r="H153" s="170"/>
    </row>
    <row r="154" spans="1:53">
      <c r="A154" s="112"/>
      <c r="E154" s="196" t="s">
        <v>429</v>
      </c>
      <c r="F154" s="193">
        <v>9141807.9000000004</v>
      </c>
      <c r="G154" s="193"/>
      <c r="H154" s="170"/>
    </row>
    <row r="155" spans="1:53">
      <c r="A155" s="112"/>
      <c r="E155" s="188"/>
      <c r="F155" s="169"/>
      <c r="G155" s="169"/>
    </row>
    <row r="156" spans="1:53" s="113" customFormat="1">
      <c r="A156" s="112"/>
      <c r="E156" s="114"/>
      <c r="F156" s="120"/>
      <c r="G156" s="120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97"/>
      <c r="AU156" s="97"/>
      <c r="AV156" s="97"/>
      <c r="AW156" s="97"/>
      <c r="AX156" s="97"/>
      <c r="AY156" s="97"/>
      <c r="AZ156" s="97"/>
      <c r="BA156" s="97"/>
    </row>
  </sheetData>
  <mergeCells count="235">
    <mergeCell ref="T43:T45"/>
    <mergeCell ref="U43:U45"/>
    <mergeCell ref="V43:V45"/>
    <mergeCell ref="W43:W45"/>
    <mergeCell ref="X43:X45"/>
    <mergeCell ref="Y43:Y45"/>
    <mergeCell ref="H43:H45"/>
    <mergeCell ref="I43:I45"/>
    <mergeCell ref="J43:J45"/>
    <mergeCell ref="N43:N45"/>
    <mergeCell ref="O43:O45"/>
    <mergeCell ref="P43:P45"/>
    <mergeCell ref="Q43:Q45"/>
    <mergeCell ref="R43:R45"/>
    <mergeCell ref="S43:S45"/>
    <mergeCell ref="K43:K45"/>
    <mergeCell ref="L43:L45"/>
    <mergeCell ref="M43:M45"/>
    <mergeCell ref="AG43:AG45"/>
    <mergeCell ref="AH43:AH45"/>
    <mergeCell ref="AI43:AI45"/>
    <mergeCell ref="AJ43:AJ45"/>
    <mergeCell ref="AK43:AK45"/>
    <mergeCell ref="Z43:Z45"/>
    <mergeCell ref="AA43:AA45"/>
    <mergeCell ref="AB43:AB45"/>
    <mergeCell ref="AC43:AC45"/>
    <mergeCell ref="AD43:AD45"/>
    <mergeCell ref="AE43:AE45"/>
    <mergeCell ref="AL43:AL45"/>
    <mergeCell ref="AM43:AM45"/>
    <mergeCell ref="AN43:AN45"/>
    <mergeCell ref="C122:C124"/>
    <mergeCell ref="D122:D124"/>
    <mergeCell ref="E43:E45"/>
    <mergeCell ref="F43:F45"/>
    <mergeCell ref="G43:G45"/>
    <mergeCell ref="B94:AT94"/>
    <mergeCell ref="B95:AT95"/>
    <mergeCell ref="B102:AT102"/>
    <mergeCell ref="C110:C112"/>
    <mergeCell ref="D110:D112"/>
    <mergeCell ref="C113:C115"/>
    <mergeCell ref="D113:D115"/>
    <mergeCell ref="D65:D67"/>
    <mergeCell ref="C68:C70"/>
    <mergeCell ref="D68:D70"/>
    <mergeCell ref="B47:AT47"/>
    <mergeCell ref="B54:AT54"/>
    <mergeCell ref="B55:AT55"/>
    <mergeCell ref="AO43:AO45"/>
    <mergeCell ref="AP43:AP45"/>
    <mergeCell ref="AF43:AF45"/>
    <mergeCell ref="A73:A75"/>
    <mergeCell ref="B73:B75"/>
    <mergeCell ref="C73:C75"/>
    <mergeCell ref="D73:D75"/>
    <mergeCell ref="A48:A50"/>
    <mergeCell ref="B48:B50"/>
    <mergeCell ref="C48:C50"/>
    <mergeCell ref="D48:D50"/>
    <mergeCell ref="A51:A53"/>
    <mergeCell ref="A56:A58"/>
    <mergeCell ref="B56:B58"/>
    <mergeCell ref="C56:C58"/>
    <mergeCell ref="C51:C53"/>
    <mergeCell ref="D51:D53"/>
    <mergeCell ref="A76:A78"/>
    <mergeCell ref="B76:B78"/>
    <mergeCell ref="C76:C78"/>
    <mergeCell ref="D76:D78"/>
    <mergeCell ref="A91:A93"/>
    <mergeCell ref="B91:B93"/>
    <mergeCell ref="C91:C93"/>
    <mergeCell ref="D91:D93"/>
    <mergeCell ref="C88:C90"/>
    <mergeCell ref="D88:D90"/>
    <mergeCell ref="A85:A87"/>
    <mergeCell ref="B85:B87"/>
    <mergeCell ref="C85:C87"/>
    <mergeCell ref="D85:D87"/>
    <mergeCell ref="A88:A90"/>
    <mergeCell ref="D96:D98"/>
    <mergeCell ref="A65:A67"/>
    <mergeCell ref="B65:B67"/>
    <mergeCell ref="C65:C67"/>
    <mergeCell ref="B71:AT71"/>
    <mergeCell ref="B51:B53"/>
    <mergeCell ref="A68:A70"/>
    <mergeCell ref="B68:B70"/>
    <mergeCell ref="B72:AT72"/>
    <mergeCell ref="D56:D58"/>
    <mergeCell ref="C59:C61"/>
    <mergeCell ref="D59:D61"/>
    <mergeCell ref="A62:A64"/>
    <mergeCell ref="B62:B64"/>
    <mergeCell ref="C62:C64"/>
    <mergeCell ref="D62:D64"/>
    <mergeCell ref="A79:A81"/>
    <mergeCell ref="B79:B81"/>
    <mergeCell ref="C79:C81"/>
    <mergeCell ref="D79:D81"/>
    <mergeCell ref="A82:A84"/>
    <mergeCell ref="B82:B84"/>
    <mergeCell ref="C82:C84"/>
    <mergeCell ref="D82:D84"/>
    <mergeCell ref="B41:AT41"/>
    <mergeCell ref="B42:AT42"/>
    <mergeCell ref="A43:A45"/>
    <mergeCell ref="B43:B45"/>
    <mergeCell ref="AT43:AT45"/>
    <mergeCell ref="C43:C45"/>
    <mergeCell ref="D43:D45"/>
    <mergeCell ref="B46:AT46"/>
    <mergeCell ref="C23:C25"/>
    <mergeCell ref="D23:D25"/>
    <mergeCell ref="A38:A40"/>
    <mergeCell ref="B38:B40"/>
    <mergeCell ref="C38:C40"/>
    <mergeCell ref="D38:D40"/>
    <mergeCell ref="A32:A34"/>
    <mergeCell ref="B32:B34"/>
    <mergeCell ref="C32:C34"/>
    <mergeCell ref="D32:D34"/>
    <mergeCell ref="A35:A37"/>
    <mergeCell ref="B35:B37"/>
    <mergeCell ref="C35:C37"/>
    <mergeCell ref="D35:D37"/>
    <mergeCell ref="A29:A31"/>
    <mergeCell ref="B29:B31"/>
    <mergeCell ref="A145:H145"/>
    <mergeCell ref="D135:D137"/>
    <mergeCell ref="C132:C134"/>
    <mergeCell ref="D132:D134"/>
    <mergeCell ref="B130:AT130"/>
    <mergeCell ref="B131:AT131"/>
    <mergeCell ref="AT132:AT134"/>
    <mergeCell ref="A132:A134"/>
    <mergeCell ref="B125:AT125"/>
    <mergeCell ref="B126:AT126"/>
    <mergeCell ref="A127:A129"/>
    <mergeCell ref="B127:B129"/>
    <mergeCell ref="C127:C129"/>
    <mergeCell ref="D127:D129"/>
    <mergeCell ref="B132:B134"/>
    <mergeCell ref="A135:B137"/>
    <mergeCell ref="AS132:AS134"/>
    <mergeCell ref="A122:A124"/>
    <mergeCell ref="B122:B124"/>
    <mergeCell ref="A144:B144"/>
    <mergeCell ref="B88:B90"/>
    <mergeCell ref="A99:A101"/>
    <mergeCell ref="B99:B101"/>
    <mergeCell ref="C99:C101"/>
    <mergeCell ref="D99:D101"/>
    <mergeCell ref="A59:A61"/>
    <mergeCell ref="B59:B61"/>
    <mergeCell ref="A96:A98"/>
    <mergeCell ref="B96:B98"/>
    <mergeCell ref="C96:C98"/>
    <mergeCell ref="B103:AT103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A113:A115"/>
    <mergeCell ref="B113:B115"/>
    <mergeCell ref="C29:C31"/>
    <mergeCell ref="D29:D31"/>
    <mergeCell ref="A26:A28"/>
    <mergeCell ref="B26:B28"/>
    <mergeCell ref="C26:C28"/>
    <mergeCell ref="D26:D28"/>
    <mergeCell ref="A20:A22"/>
    <mergeCell ref="B20:B22"/>
    <mergeCell ref="C20:C22"/>
    <mergeCell ref="D20:D22"/>
    <mergeCell ref="A23:A25"/>
    <mergeCell ref="B23:B25"/>
    <mergeCell ref="A14:A16"/>
    <mergeCell ref="B14:B16"/>
    <mergeCell ref="C14:C16"/>
    <mergeCell ref="D14:D16"/>
    <mergeCell ref="A17:A19"/>
    <mergeCell ref="B17:B19"/>
    <mergeCell ref="C17:C19"/>
    <mergeCell ref="D17:D19"/>
    <mergeCell ref="A11:A13"/>
    <mergeCell ref="B11:B13"/>
    <mergeCell ref="C11:C13"/>
    <mergeCell ref="D11:D13"/>
    <mergeCell ref="B5:AT5"/>
    <mergeCell ref="B6:AT6"/>
    <mergeCell ref="A8:A10"/>
    <mergeCell ref="B8:B10"/>
    <mergeCell ref="AT8:AT10"/>
    <mergeCell ref="B7:AT7"/>
    <mergeCell ref="AG3:AI3"/>
    <mergeCell ref="AJ3:AL3"/>
    <mergeCell ref="AM3:AO3"/>
    <mergeCell ref="AP3:AR3"/>
    <mergeCell ref="AS3:AS4"/>
    <mergeCell ref="AT3:AT4"/>
    <mergeCell ref="O3:Q3"/>
    <mergeCell ref="R3:T3"/>
    <mergeCell ref="U3:W3"/>
    <mergeCell ref="X3:Z3"/>
    <mergeCell ref="AA3:AC3"/>
    <mergeCell ref="AD3:AF3"/>
    <mergeCell ref="C8:C10"/>
    <mergeCell ref="D8:D10"/>
    <mergeCell ref="A1:Z1"/>
    <mergeCell ref="A2:Z2"/>
    <mergeCell ref="A3:A4"/>
    <mergeCell ref="B3:B4"/>
    <mergeCell ref="C3:C4"/>
    <mergeCell ref="D3:D4"/>
    <mergeCell ref="E3:E4"/>
    <mergeCell ref="F3:H3"/>
    <mergeCell ref="I3:K3"/>
    <mergeCell ref="L3:N3"/>
  </mergeCells>
  <conditionalFormatting sqref="F135:G138 I135:AT138 AU138:AV138">
    <cfRule type="cellIs" dxfId="0" priority="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25" fitToHeight="2" orientation="landscape" r:id="rId1"/>
  <rowBreaks count="1" manualBreakCount="1">
    <brk id="37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1 полугодие</vt:lpstr>
      <vt:lpstr>'Выполнение работ'!Заголовки_для_печати</vt:lpstr>
      <vt:lpstr>'1 полугодие'!Область_печати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2017-07-07T11:25:09Z</cp:lastPrinted>
  <dcterms:created xsi:type="dcterms:W3CDTF">2011-05-17T05:04:33Z</dcterms:created>
  <dcterms:modified xsi:type="dcterms:W3CDTF">2017-07-10T10:50:30Z</dcterms:modified>
</cp:coreProperties>
</file>