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7400" windowHeight="11760" tabRatio="756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_xlnm._FilterDatabase" localSheetId="0" hidden="1">'приложение 1'!$A$11:$T$868</definedName>
    <definedName name="_xlnm._FilterDatabase" localSheetId="1" hidden="1">'приложение 2'!$A$12:$X$309</definedName>
    <definedName name="_xlnm.Print_Titles" localSheetId="0">'приложение 1'!$10:$11</definedName>
    <definedName name="_xlnm.Print_Titles" localSheetId="1">'приложение 2'!$10:$12</definedName>
    <definedName name="_xlnm.Print_Area" localSheetId="0">'приложение 1'!$A$1:$L$869</definedName>
  </definedNames>
  <calcPr fullCalcOnLoad="1"/>
</workbook>
</file>

<file path=xl/sharedStrings.xml><?xml version="1.0" encoding="utf-8"?>
<sst xmlns="http://schemas.openxmlformats.org/spreadsheetml/2006/main" count="5254" uniqueCount="532">
  <si>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</si>
  <si>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</si>
  <si>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</si>
  <si>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</si>
  <si>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</si>
  <si>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</si>
  <si>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</si>
  <si>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</si>
  <si>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</si>
  <si>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</si>
  <si>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</si>
  <si>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</si>
  <si>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</si>
  <si>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</si>
  <si>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</si>
  <si>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</si>
  <si>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</si>
  <si>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</si>
  <si>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</si>
  <si>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</si>
  <si>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</si>
  <si>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</si>
  <si>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</si>
  <si>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</si>
  <si>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</si>
  <si>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</si>
  <si>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</si>
  <si>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</si>
  <si>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</si>
  <si>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</si>
  <si>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</si>
  <si>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</si>
  <si>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</si>
  <si>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</si>
  <si>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</si>
  <si>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</si>
  <si>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</si>
  <si>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</si>
  <si>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</si>
  <si>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</si>
  <si>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</si>
  <si>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</si>
  <si>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</si>
  <si>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</si>
  <si>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</si>
  <si>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</si>
  <si>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</si>
  <si>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</si>
  <si>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</si>
  <si>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</si>
  <si>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</si>
  <si>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</si>
  <si>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</si>
  <si>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</si>
  <si>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</si>
  <si>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</si>
  <si>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</si>
  <si>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</si>
  <si>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</si>
  <si>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</si>
  <si>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</si>
  <si>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</si>
  <si>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</si>
  <si>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</si>
  <si>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</si>
  <si>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</si>
  <si>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</si>
  <si>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</si>
  <si>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</si>
  <si>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</si>
  <si>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</si>
  <si>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</si>
  <si>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</si>
  <si>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</si>
  <si>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</si>
  <si>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</si>
  <si>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</si>
  <si>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</si>
  <si>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</si>
  <si>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</si>
  <si>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</si>
  <si>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</si>
  <si>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</si>
  <si>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</si>
  <si>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</si>
  <si>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</si>
  <si>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</si>
  <si>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</si>
  <si>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</si>
  <si>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</si>
  <si>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</si>
  <si>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</si>
  <si>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</si>
  <si>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</si>
  <si>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</si>
  <si>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</si>
  <si>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</si>
  <si>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1200000</t>
  </si>
  <si>
    <t>Закупка товаров, работ и услуг для государственных (муниципальных)нужд</t>
  </si>
  <si>
    <t>в т.ч. дорожный фонд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</si>
  <si>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</si>
  <si>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</si>
  <si>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"Укрепление пожарной безопасности в городе Урай на 2011-2015 годы"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</si>
  <si>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</si>
  <si>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Муниципальная программа "Информационное общество -Урай" на 2013-2015 годы</t>
  </si>
  <si>
    <t>Муниципальная программа "Капитальный ремонт многоквартирных домов в городе Урай на 2013-2015 годы"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</si>
  <si>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</si>
  <si>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"Энергосбережение и повышение энергетической эффективности в городе Урай на 2010-2015 годы"</t>
  </si>
  <si>
    <t>Муниципальная программа "Культура города Урай" на 2012-2016 годы</t>
  </si>
  <si>
    <t>Муниципальная программа "Молодежь города Урай" на 2011-2015 годы</t>
  </si>
  <si>
    <t xml:space="preserve">Муниципальная программа "Культура города Урай" на 2012-2016 годы </t>
  </si>
  <si>
    <t>Муниципальная программа "Развитие физической культуры и спорта в городе Урай" на 2013-2015 годы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</si>
  <si>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</si>
  <si>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 xml:space="preserve">видам расходов  классификации расходов бюджета городского округа город Урай   </t>
  </si>
  <si>
    <t xml:space="preserve">         Распределение бюджетных ассигнований  по разделам, подразделам, целевым статьям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</si>
  <si>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</si>
  <si>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</si>
  <si>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Предоставление субсидий государственным (муниципальным) бюджетным, автономным учреждениям и иным некоммерческим организациям на реализацию муниципальной программы "Культура города Урай" на 2012-2016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</si>
  <si>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"Культура города Урай" на 2012-2016 годы</t>
  </si>
  <si>
    <t xml:space="preserve">Расходы на обеспечение деятельности (оказание услуг) муниципальных учреждений в рамках реализации муниципальной программы "Культура города Урай" на 2012-2016 годы </t>
  </si>
  <si>
    <t xml:space="preserve">Реализация мероприятий муниципальной программы "Культура города Урай" на 2012-2016 годы </t>
  </si>
  <si>
    <t>Реализация мероприятий муниципальной программы "Развитие физической культуры и спорта в городе Урай" на 2013-2015 годы</t>
  </si>
  <si>
    <t>Субсидии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</si>
  <si>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Реализация мероприятий муниципальной программы "Укрепление пожарной безопасности в городе Урай на 2011-2015 годы"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</si>
  <si>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округе-Югре" на 2014-2020 годы </t>
  </si>
  <si>
    <t>Реализация мероприятий муниципальной программы "Информационное общество -Урай" на 2013-2015 годы</t>
  </si>
  <si>
    <t>Расходы на обеспечение деятельности(оказание муниципальных услуг услуг) муниципальных учреждений муниципальной программы "Информационное общество -Урай" на 2013-2015 годы</t>
  </si>
  <si>
    <t>Реализация мероприятий муниципальной программы "Энергосбережение и повышение энергетической эффективности в городе Урай на 2010-2015 годы"</t>
  </si>
  <si>
    <t>Расходы на обеспечение деятельности (оказание услуг) муниципальных учреждений в рамках реализации муниципальной программы "Развитие физической культуры и спорта города Урай" на 2013-2015 годы</t>
  </si>
  <si>
    <t xml:space="preserve">Расходы на обеспечение деятельности (оказание услуг) муниципальных учреждений в рамках муниципальной программы "Молодежь города Урай" на 2011-2015 годы </t>
  </si>
  <si>
    <t xml:space="preserve">Реализация мероприятий муниципальной программы "Молодежь города Урай" на 2011-2015 годы  </t>
  </si>
  <si>
    <t>Муниципальная программа "Совершенствование и развитие муниципального управления в городе Урай" на 2015-2017 год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</si>
  <si>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</si>
  <si>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</si>
  <si>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Муниципальная программа "Обеспечение градостроительной деятельности на территории города Урай" на 2015-2017 годы</t>
  </si>
  <si>
    <t>Реализация мероприятий подпрограммы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</t>
  </si>
  <si>
    <t>Подпрограмма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</t>
  </si>
  <si>
    <t>Подпрограмма "Обеспечение территории города Урай документами градорегулирования" муниципальной программы "Обеспечение градостроительной деятельности на территории города Урай" на 2015-2017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</si>
  <si>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"Обеспечение градостроительной деятельности на территории города Урай" на 2015-2017 годы</t>
  </si>
  <si>
    <t>Реализация мероприятий подпрограммы "Обеспечение территории города Урай документами градорегулирования" муниципальной программы "Обеспечение градостроительной деятельности на территории города Урай" на 2015-2017 годы</t>
  </si>
  <si>
    <t>Реализация мероприятий подпрограммы "Управление земельными ресурсами" муниципальной программы "Обеспечение градостроительной деятельности на территории города Урай" на 2015-2017 годы</t>
  </si>
  <si>
    <t>Реализация мероприятий подпрограммы "Развитие информационной системы градостроительной деятельности" муниципальной программы "Обеспечение градостроительной деятельности на территории города Урай" на 2015-2017 годы</t>
  </si>
  <si>
    <t>Подпрограмма "Управление земельными ресурсами" муниципальной программы "Обеспечение градостроительной деятельности на территории города Урай" на 2015-2017 годы</t>
  </si>
  <si>
    <t>Подпрограмма "Развитие информационной системы градостроительной деятельности" муниципальной программы "Обеспечение градостроительной деятельности на территории города Урай" на 2015-2017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</si>
  <si>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</si>
  <si>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"Совершенствование и развитие муниципального управления в городе Урай" на 2015-2017 год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</si>
  <si>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</si>
  <si>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</si>
  <si>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</si>
  <si>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</si>
  <si>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</si>
  <si>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</si>
  <si>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</si>
  <si>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</si>
  <si>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</si>
  <si>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</si>
  <si>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</si>
  <si>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</si>
  <si>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</si>
  <si>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</si>
  <si>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</si>
  <si>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</si>
  <si>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</si>
  <si>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</si>
  <si>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</si>
  <si>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</si>
  <si>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</si>
  <si>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</si>
  <si>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</si>
  <si>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</si>
  <si>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Другие общегосударственные вопросы</t>
  </si>
  <si>
    <t>13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</si>
  <si>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</si>
  <si>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Подпрограмма "Создание условий для совершенствования системы муниципального управления"</t>
  </si>
  <si>
    <t>210 0000</t>
  </si>
  <si>
    <t>211 0000</t>
  </si>
  <si>
    <t>Глава муниципального образования</t>
  </si>
  <si>
    <t>211 0203</t>
  </si>
  <si>
    <t>Расходы на обеспечение функций органов местного самоуправления</t>
  </si>
  <si>
    <t>211 0204</t>
  </si>
  <si>
    <t>211 0212</t>
  </si>
  <si>
    <t>211 0225</t>
  </si>
  <si>
    <t>211 0208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</si>
  <si>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</si>
  <si>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</si>
  <si>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130 0000</t>
  </si>
  <si>
    <t>Подпрограмма "Развитие муниципальной службы и резерва управленческих кадров"</t>
  </si>
  <si>
    <t>213 0000</t>
  </si>
  <si>
    <t>213 7000</t>
  </si>
  <si>
    <t>Подпрограмма "Управление и распоряжение муниципальным имуществом муниципального образования город Урай"</t>
  </si>
  <si>
    <t>214 0000</t>
  </si>
  <si>
    <t>214 7000</t>
  </si>
  <si>
    <t>Органы юстиции</t>
  </si>
  <si>
    <t>140 0000</t>
  </si>
  <si>
    <t>140 0059</t>
  </si>
  <si>
    <t xml:space="preserve">Реализация мероприятий в рамках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 </t>
  </si>
  <si>
    <t>140 7000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</si>
  <si>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</si>
  <si>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080 0000</t>
  </si>
  <si>
    <t>Реализация мероприятий муниципальной программы "Реализация национального проекта "Развитие агропромышленного комплекса" на территории города Урай" на 2011-2015 годы</t>
  </si>
  <si>
    <t>080 7000</t>
  </si>
  <si>
    <t>180 0000</t>
  </si>
  <si>
    <t>320 0000</t>
  </si>
  <si>
    <t>320 7000</t>
  </si>
  <si>
    <t xml:space="preserve">Транспорт            </t>
  </si>
  <si>
    <t>Реализация мероприятий муниципальной программы "Совершенствование и развитие сети автомобильных дорог местного значения в границах города Урай" на 2011-2015 годы</t>
  </si>
  <si>
    <t>180 7000</t>
  </si>
  <si>
    <t>Муниципальная программа "Повышение безопасности дорожного движения в городе Урай" на 2013-2017 годы</t>
  </si>
  <si>
    <t>260 0000</t>
  </si>
  <si>
    <t>Реализация мероприятий муниципальной программы "Повышение безопасности дорожного движения в городе Урай" на 2013-2017 годы</t>
  </si>
  <si>
    <t>260 7000</t>
  </si>
  <si>
    <t>250 0000</t>
  </si>
  <si>
    <t>250 7000</t>
  </si>
  <si>
    <t>170 0000</t>
  </si>
  <si>
    <t>170 7000</t>
  </si>
  <si>
    <t>170 0059</t>
  </si>
  <si>
    <t>270 0000</t>
  </si>
  <si>
    <t>271 0000</t>
  </si>
  <si>
    <t>271 0059</t>
  </si>
  <si>
    <t>271 7000</t>
  </si>
  <si>
    <t>272 0000</t>
  </si>
  <si>
    <t>272 7000</t>
  </si>
  <si>
    <t>273 0000</t>
  </si>
  <si>
    <t>273 7000</t>
  </si>
  <si>
    <t>120 0000</t>
  </si>
  <si>
    <t>2016 год</t>
  </si>
  <si>
    <t>2017 год</t>
  </si>
  <si>
    <t/>
  </si>
  <si>
    <t>Субсидии на благоустройство домовых территорий в рамках подпрограммы "Содействие проведению капитального ремонта многоквартирных домов"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 на 2014–2020 годы"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</si>
  <si>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</si>
  <si>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</si>
  <si>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</si>
  <si>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</si>
  <si>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</si>
  <si>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фонды местных администраций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</si>
  <si>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</si>
  <si>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</si>
  <si>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</si>
  <si>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</si>
  <si>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</si>
  <si>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</si>
  <si>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</si>
  <si>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</si>
  <si>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</si>
  <si>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200 0000</t>
  </si>
  <si>
    <t>200 0204</t>
  </si>
  <si>
    <t>200 0074</t>
  </si>
  <si>
    <t>Реализация мероприятий муниципальной программы "Профилактика правонарушений на территории города Урай" на 2015-2017 годы</t>
  </si>
  <si>
    <t>130 7000</t>
  </si>
  <si>
    <t>800 0000</t>
  </si>
  <si>
    <t>Муниципальная программа "Развитие субъектов малого и среднего предпринимательства в городе Урай на 2011-2015 годы"</t>
  </si>
  <si>
    <t>Муниципальная программа "Совершенствование и развитие муниципального управления в городе Урай" на 2015-2017 годы</t>
  </si>
  <si>
    <t>Муниципальная программа "Обустройство городских лесов города Урай на 2009-2018 годы"</t>
  </si>
  <si>
    <t>Реализация мероприятий муниципальной  программы "Обустройство городских лесов города Урай на 2009-2018 годы"</t>
  </si>
  <si>
    <t>090 7000</t>
  </si>
  <si>
    <t>090 0000</t>
  </si>
  <si>
    <t>800 0060</t>
  </si>
  <si>
    <t>Прочие мероприятия</t>
  </si>
  <si>
    <t xml:space="preserve"> Субсидии на модернизацию общедоступных муниципальных библиотек в рамках реализации подпрограммы  "Обеспечение прав граждан на доступ к культурным ценностям и информации" государственной программы "Развитие культуры и туризма в ХМАО-Югре на 2014-2020 годы" </t>
  </si>
  <si>
    <t>050 0059</t>
  </si>
  <si>
    <t>050 0000</t>
  </si>
  <si>
    <t>050 7000</t>
  </si>
  <si>
    <t xml:space="preserve">Расходы на обеспечение деятельности (оказание услуг) муниципальных учреждений </t>
  </si>
  <si>
    <t>Муниципальная программа "Стимулирование жилищного строительства на территории города Урай на 2013-2015"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</si>
  <si>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</si>
  <si>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</si>
  <si>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на выплаты персоналу учреждений</t>
  </si>
  <si>
    <t xml:space="preserve">Фонд оплаты труда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</si>
  <si>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</si>
  <si>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</si>
  <si>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</si>
  <si>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</si>
  <si>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</si>
  <si>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</si>
  <si>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</si>
  <si>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</si>
  <si>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</si>
  <si>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</si>
  <si>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</si>
  <si>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Муниципальная программа "Обеспечение жильем молодых семей и молодых учителей" на 2013-2015 годы</t>
  </si>
  <si>
    <t>Охрана семьи и детства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</si>
  <si>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</si>
  <si>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</si>
  <si>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</si>
  <si>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</si>
  <si>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Субсидии отдельным общественным организациям и иным некоммерческим объединениям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</si>
  <si>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</si>
  <si>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</si>
  <si>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</si>
  <si>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</si>
  <si>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организаций</t>
  </si>
  <si>
    <t>Подпрограмма "Обеспечение условий для реализации образовательных программ"</t>
  </si>
  <si>
    <t>Другие вопросы в области образования</t>
  </si>
  <si>
    <t>Подпрограмма "Организация каникулярного отдыха детей и подростков"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</si>
  <si>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</si>
  <si>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</si>
  <si>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</si>
  <si>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</si>
  <si>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 xml:space="preserve">Другие вопросы в области социальной политики </t>
  </si>
  <si>
    <t>Фонд оплаты труда и страховые взносы</t>
  </si>
  <si>
    <t>Иные выплаты персоналу, за исключением фонда оплаты труда</t>
  </si>
  <si>
    <t>Пенсии</t>
  </si>
  <si>
    <t>211 0069</t>
  </si>
  <si>
    <t>100 0000</t>
  </si>
  <si>
    <t>100 0070</t>
  </si>
  <si>
    <t>110 0000</t>
  </si>
  <si>
    <t>Муниципальная программа "Совершенствование и развитие муниципального управления в городе Урай"на 2015- 2017 год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</si>
  <si>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 в рамках подпрограммы 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</si>
  <si>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Субсидии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</t>
  </si>
  <si>
    <t xml:space="preserve">                        в ведомственной структуре расходов  на 2015 год</t>
  </si>
  <si>
    <t xml:space="preserve"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"Обеспечения мерами государственной поддержкой по улучшению жилищных условий отдельных категорий граждан"государственной программы "Обеспечение доступным и комфортным жильем жителей Ханты-Мансийского автономного округа-Югры в 2014-2020 годах" </t>
  </si>
  <si>
    <t>Реализация мероприятий муниципальной программы "Стимулирование жилищного строительства на территории города Урай на 2013-2015"</t>
  </si>
  <si>
    <t>Субсидия на приобретение жилья, проектирование и строительство объектов инженерной ифраструктуры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округа-Югры в 2014-2020 годах"</t>
  </si>
  <si>
    <t xml:space="preserve">Субвенция на осуществление полномочий пр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 подпрограммы "Обеспечение мерами государственной поддержки по улучшению жилищных условий отдельных категорий граждан"  государственной программы "Обеспечение доступным и комфортным жильем жителей Ханты-Мансийского автономного округа-Югры в 2014-2020 годах" </t>
  </si>
  <si>
    <t>Субвенции на 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подпрограмма"Общее образование. Дополнительное образование детей" государственной программа Развитие образования в Ханты-Мансийском автономном округе-Югре" на 2014-2020 годы</t>
  </si>
  <si>
    <t>Субвенции на выплату единовременного пособия при всех формах устройства детей, лишенных родительского попечения, в семью подпрограммы "Дети Югры" государственная программа "Социальная поддержка жителей Ханты-Мансийского автономного округа – Югры" на 2014 – 2020 годы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</si>
  <si>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</si>
  <si>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</si>
  <si>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ОБ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</si>
  <si>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 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</si>
  <si>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автономном округе" государственной программы "Содействие занятости населения в Ханты-Мансийском автономном округе – Югре на 2014–2020 годы"</t>
  </si>
  <si>
    <t xml:space="preserve">Субсидии на реконструкцию, модернизацию, строительство и капитальный ремонт объектов коммунального комплекса в рамках реализации 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2014 – 2020 годы </t>
  </si>
  <si>
    <t>Субвенциия на осуществление отдельного государственного полномочия Ханты-Мансийского автономного округа-Югры по присвоению спортивных разрядов и квалификационных категорий спортивных судей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округе-Югре на 2014-2020 годы"</t>
  </si>
  <si>
    <t>Субсидия на строительство (реконструкцию), капитальный ремонт и ремонт автомобильных дорог общего пользования местного значения в рамках подпрограммы  "Дорожное хозяйство" государственной программы "Развитие транспортной системы Ханты-Мансийского автономного округа-Югры на 2014-2020 годы"</t>
  </si>
  <si>
    <t>Подпрограмма «Развитие кадрового потенциала» муниципальной программы «Развитие образования города Урай» на 2014-2018 годы</t>
  </si>
  <si>
    <t xml:space="preserve">Иные межбюджетные трансферты на реализациюдополнительных 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автономном округе-Югре" на 2014-2020 годы </t>
  </si>
  <si>
    <t>160 7000</t>
  </si>
  <si>
    <t>110 7000</t>
  </si>
  <si>
    <t>340 0000</t>
  </si>
  <si>
    <t>360 0000</t>
  </si>
  <si>
    <t>274 0000</t>
  </si>
  <si>
    <t>274 7000</t>
  </si>
  <si>
    <t>211 0059</t>
  </si>
  <si>
    <t>250 0059</t>
  </si>
  <si>
    <t>350 0000</t>
  </si>
  <si>
    <t>350 7000</t>
  </si>
  <si>
    <t>021 0000</t>
  </si>
  <si>
    <t>020 0000</t>
  </si>
  <si>
    <t>022 0000</t>
  </si>
  <si>
    <t>021 0059</t>
  </si>
  <si>
    <t>060 0000</t>
  </si>
  <si>
    <t>060 0059</t>
  </si>
  <si>
    <t>023 0059</t>
  </si>
  <si>
    <t>060 7000</t>
  </si>
  <si>
    <t>300 0000</t>
  </si>
  <si>
    <t>300 0059</t>
  </si>
  <si>
    <t>300 7000</t>
  </si>
  <si>
    <t>021 0204</t>
  </si>
  <si>
    <t>021 7000</t>
  </si>
  <si>
    <t>022 7000</t>
  </si>
  <si>
    <t>023 0000</t>
  </si>
  <si>
    <t>023 7000</t>
  </si>
  <si>
    <t>024 0000</t>
  </si>
  <si>
    <t>024 7000</t>
  </si>
  <si>
    <t>4</t>
  </si>
  <si>
    <t>5</t>
  </si>
  <si>
    <r>
      <t>Расходы на обеспечение деятельности</t>
    </r>
    <r>
      <rPr>
        <sz val="9"/>
        <color indexed="8"/>
        <rFont val="Times New Roman"/>
        <family val="1"/>
      </rPr>
      <t>(оказание услуг</t>
    </r>
    <r>
      <rPr>
        <sz val="10"/>
        <color indexed="8"/>
        <rFont val="Times New Roman"/>
        <family val="1"/>
      </rPr>
      <t>) муниципальных организаций</t>
    </r>
  </si>
  <si>
    <t xml:space="preserve">                        в ведомственной сруктуре расходов  на 2016-2017  годы</t>
  </si>
  <si>
    <t>200 0073</t>
  </si>
  <si>
    <t>130 5520</t>
  </si>
  <si>
    <t>130 5589</t>
  </si>
  <si>
    <t xml:space="preserve">Муниципальная программа "Совершенствование и развитие муниципального управления в городе Урай" на 2015-2017 годы </t>
  </si>
  <si>
    <t xml:space="preserve">Реализация мероприятий подпрограммы "Развитие муниципальной службы и резерва управленческих кадров"муниципальной программы "Совершенствование и развитие муниципального управления в городе Урай" на 2015-2017 годы </t>
  </si>
  <si>
    <t xml:space="preserve">Реализация мероприятий подпрограммы "Управление и распоряжение муниципальным имуществом муниципального образования город Урай"муниципальной программы "Совершенствование и развитие муниципального управления в городе Урай" на 2015-2017 годы  </t>
  </si>
  <si>
    <t>211 5930</t>
  </si>
  <si>
    <t>211 5931</t>
  </si>
  <si>
    <t>130 5443</t>
  </si>
  <si>
    <t>130 5431</t>
  </si>
  <si>
    <t>140 5414</t>
  </si>
  <si>
    <t>140 5431</t>
  </si>
  <si>
    <t>211 5604</t>
  </si>
  <si>
    <t>211 6604</t>
  </si>
  <si>
    <t>211 5683</t>
  </si>
  <si>
    <t>Непрограммные расходы</t>
  </si>
  <si>
    <t>800 5522</t>
  </si>
  <si>
    <t>800 5528</t>
  </si>
  <si>
    <t>180 5419</t>
  </si>
  <si>
    <t>180 5431</t>
  </si>
  <si>
    <t>Ведомственная программа "Содержание жилищного, дорожного хозяйства и объектов благоустройства города Урай" на 2015-2017 годы</t>
  </si>
  <si>
    <t xml:space="preserve">Реализация мероприятий ведомственной программы "Содержание жилищного, дорожного хозяйства и объектов благоустройства города Урай" на 2015-2017 годы </t>
  </si>
  <si>
    <t>Реализация мероприятий муниципальной программы "Развитие субъектов малого и среднего предпринимательства в городе Урай на 2011-2015 годы"</t>
  </si>
  <si>
    <t>211 5513</t>
  </si>
  <si>
    <t>110 5404</t>
  </si>
  <si>
    <t>110 5431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</si>
  <si>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годах"(федеральный бюджет)</t>
  </si>
  <si>
    <t>Софинансирование из средств местного бюджета мероприятий по содействию трудоустройству граждан</t>
  </si>
  <si>
    <t xml:space="preserve">Реализация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округе-Югре" на 2014-2020 годы </t>
  </si>
  <si>
    <t>211 7000</t>
  </si>
  <si>
    <t>160 0000</t>
  </si>
  <si>
    <t>340 5431</t>
  </si>
  <si>
    <t>340 6431</t>
  </si>
  <si>
    <t>120 5430</t>
  </si>
  <si>
    <t>120 5431</t>
  </si>
  <si>
    <t>360 5404</t>
  </si>
  <si>
    <t>360 5431</t>
  </si>
  <si>
    <t xml:space="preserve">Расходы на обеспечение деятельности (оказание муниципальных услуг) муниципальных учреждений в рамках реализации  ведомственной программы "Содержание жилищного, дорожного хозяйства и объектов благоустройства города Урай" на 2015-2017 годы </t>
  </si>
  <si>
    <t>120 7000</t>
  </si>
  <si>
    <t>Реализация мероприятий муниципальной программы "Капитальный ремонт и реконструкция систем коммунальной инфраструктуры города Урай на 2014-2020 годы"</t>
  </si>
  <si>
    <t xml:space="preserve">05 </t>
  </si>
  <si>
    <t>Подпрограмма "Создание условий для совершенствования системы муниципального управления" муниципальной программы "Совершенствование и развитие муниципального управления в городе Урай" на 2015-2017 годы</t>
  </si>
  <si>
    <t>274 5431</t>
  </si>
  <si>
    <t xml:space="preserve">Непрограммные расходы </t>
  </si>
  <si>
    <t>800 5529</t>
  </si>
  <si>
    <t>800 5516</t>
  </si>
  <si>
    <t>050 5417</t>
  </si>
  <si>
    <t>Субсидия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Государственная программа "Развитие культуры и туризма в Ханты-Мансийском автономном округе – Югре на 2014 – 2020 годы"</t>
  </si>
  <si>
    <t>050 5431</t>
  </si>
  <si>
    <t>050 5471</t>
  </si>
  <si>
    <t>060 5471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</si>
  <si>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</si>
  <si>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021 5503</t>
  </si>
  <si>
    <t>Подпрограмма "Модернизация образования" муниципальной программы "Развитие образования города Урай" на 2014-2018 годы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</si>
  <si>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</si>
  <si>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021 5502</t>
  </si>
  <si>
    <t xml:space="preserve"> 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</si>
  <si>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021 5506</t>
  </si>
  <si>
    <t>021 5471</t>
  </si>
  <si>
    <t xml:space="preserve"> 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</si>
  <si>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023 5504</t>
  </si>
  <si>
    <t>Реализация мероприятий подпрограммы "Обеспечение условий для реализации образовательных программ" муниципальной программы "Развитие образования города Урай" на 2014-2018 годы</t>
  </si>
  <si>
    <t>Реализация мероприятий подпрограммы «Развитие кадрового потенциала» муниципальной программы «Развитие образования города Урай» на 2014-2018 годыпрограммы</t>
  </si>
  <si>
    <t>Субсидии на оплату стоимости питания детям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</si>
  <si>
    <t>024 5407</t>
  </si>
  <si>
    <t>024 5431</t>
  </si>
  <si>
    <t>Субвенция на организацию отдыха и оздоровление детей 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</si>
  <si>
    <t>024 5510</t>
  </si>
  <si>
    <t>Реализация мероприятий подпрограммы "Организация каникулярного отдыха детей и подростков" муниципальной программы «Развитие образования города Урай» на 2014-2018 годы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</si>
  <si>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программы "Общее образование.Дополнительное образование детей" государственной программы "Развитие образования в ХМАО-Югре на 2014-2020 годы"</t>
  </si>
  <si>
    <t>800 5507</t>
  </si>
  <si>
    <t>050 5144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</si>
  <si>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за счет средств федерального бюджета</t>
  </si>
  <si>
    <t>050 5418</t>
  </si>
  <si>
    <t>211 5517</t>
  </si>
  <si>
    <t>060 5530</t>
  </si>
  <si>
    <t>800 5260</t>
  </si>
  <si>
    <t>800 5508</t>
  </si>
  <si>
    <t>800 5512</t>
  </si>
  <si>
    <t>800 5509</t>
  </si>
  <si>
    <t>800 5511</t>
  </si>
  <si>
    <t>800 5135</t>
  </si>
  <si>
    <t>370 0000</t>
  </si>
  <si>
    <t>370 5440</t>
  </si>
  <si>
    <t>370 5431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</si>
  <si>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</si>
  <si>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</si>
  <si>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       (муниципальным программам и непрограммным направлениям деятельности), </t>
  </si>
  <si>
    <t>Другие вопросы в области физической культуры и спорта</t>
  </si>
  <si>
    <t>Субсидия на развитие общественной инфраструктуры и реализацию приоритетных направлений развития муниципальных образований автономного округа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</si>
  <si>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2014–2020 годы"</t>
  </si>
  <si>
    <t xml:space="preserve"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 </t>
  </si>
  <si>
    <t>Субсидия на обновление материально-технической базы муниципальных детских школ искусств (по видам искусств) в сфере культуры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</t>
  </si>
  <si>
    <t>Субсидия на модернизацию общедоступных муниципальных библиотек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</t>
  </si>
  <si>
    <t xml:space="preserve">Субсидия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жильем жителей ХМАО – Югры в 2014-2020 годах» </t>
  </si>
  <si>
    <t>801 0000</t>
  </si>
  <si>
    <t>Непрограммные расходы, возникшие в связи с окончанием срока действия программ</t>
  </si>
  <si>
    <t>801 5431</t>
  </si>
  <si>
    <t>801 6431</t>
  </si>
  <si>
    <t>801 0059</t>
  </si>
  <si>
    <t>274 5432</t>
  </si>
  <si>
    <t>801 5404</t>
  </si>
  <si>
    <t xml:space="preserve">Непрограммные расходы, возникшие в связи с окончанием срока действия муниципальных программ </t>
  </si>
  <si>
    <t xml:space="preserve">Субсидии на реконструкцию, расширение, модернизацию, строительство и капитальный ремонт объектов коммунального комплекса в рамках реализации 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2014 – 2020 годы </t>
  </si>
  <si>
    <t>801 5471</t>
  </si>
  <si>
    <t>801 5144</t>
  </si>
  <si>
    <t>801 5418</t>
  </si>
  <si>
    <t>801 5417</t>
  </si>
  <si>
    <t xml:space="preserve">Реализация мероприятий ведомственная программа "Содержание жилищного, дорожного хозяйства и объектов благоустройства города Урай" на 2015-2017 годы </t>
  </si>
  <si>
    <t xml:space="preserve">Софинансирование  расходов на оплату стоимости питания детей школьного возраста в оздоровительных лагерях с дневным пребыванием детей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</si>
  <si>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оплату стоимости питания детей школьного возраста в оздоровительных лагерях с дневным пребыванием детей из средств местного бюджета </t>
  </si>
  <si>
    <t>Софинансирование расходов на создание условий для деятельности добровольных формирований населения по охране общественного порядка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</si>
  <si>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создание условий для деятельности добровольных формирований населения по охране общественного порядка из средств местного бюджета </t>
  </si>
  <si>
    <t>130 6443</t>
  </si>
  <si>
    <t>Софинансирование расходов на создание общественных  спасательных постов в местах массового отдыха людей на водных объектах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</si>
  <si>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создание общественных  спасательных постов в местах массового отдыха людей на водных объектах  из средств местного бюджета </t>
  </si>
  <si>
    <t>140 6414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</si>
  <si>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</si>
  <si>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строительство (реконструкцию), капитальный ремонт и ремонт автомобильных дорог общего пользования местного значения из средств местного бюджета </t>
  </si>
  <si>
    <t>180 6419</t>
  </si>
  <si>
    <t xml:space="preserve"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за счет субсидии на развитие общественной инфраструктуры и реализацию приоритетных направлений развития </t>
  </si>
  <si>
    <t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из средств местного бюджета</t>
  </si>
  <si>
    <t>110 6404</t>
  </si>
  <si>
    <t>Софинансирование расходов на капитальный ремонт многоквартирных домов за счет субсидии на развитие общественной инфраструктуры и реализацию приоритетных направлений развития</t>
  </si>
  <si>
    <t>Софинансирование расходов на капитальный ремонт многоквартирных домов из средств местного бюджета</t>
  </si>
  <si>
    <t>Софинансирование расходов на реконструкцию, расширение, модернизацию, строительство объектов коммунального комплекса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</si>
  <si>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реконструкцию, расширение, модернизацию, строительство объектов коммунального комплекса из средств местного бюджета </t>
  </si>
  <si>
    <t>120 6430</t>
  </si>
  <si>
    <t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</si>
  <si>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из средств местного бюджета </t>
  </si>
  <si>
    <t>360 6404</t>
  </si>
  <si>
    <t>Софинансирование расходов на реконструкцию, расширение, модернизацию, строительство и капитальный ремонт объектов коммунального комплекса за счет субсидии на развитие общественной инфраструктуры и реализацию приоритетных направлений развития</t>
  </si>
  <si>
    <t>361 5431</t>
  </si>
  <si>
    <t xml:space="preserve">Софинансирование расходов на реконструкцию, расширение, модернизацию, строительство и капитальный ремонт объектов коммунального комплекса за счет субсидии на развитие общественной инфраструктуры и реализацию приоритетных направлений развития из средств местного бюджета </t>
  </si>
  <si>
    <t>361 6430</t>
  </si>
  <si>
    <t xml:space="preserve">Софинансирование расходов на благоустройство домовых территорий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</si>
  <si>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благоустройство домовых территорий из средств местного бюджета </t>
  </si>
  <si>
    <t>274 6432</t>
  </si>
  <si>
    <t>Софинансирование расходов на обновление материально-технической базы муниципальных детских школ искусств (по видам искусств) в сфере культуры за счет субсидии на развитие общественной инфраструктуры и реализацию приоритетных направлений развития</t>
  </si>
  <si>
    <t>051 5431</t>
  </si>
  <si>
    <t>Софинансирование расходов на обновление материально-технической базы муниципальных детских школ искусств (по видам искусств) в сфере культуры из средств местного бюджета</t>
  </si>
  <si>
    <t>050 6417</t>
  </si>
  <si>
    <t xml:space="preserve">Софинансирование расходов на модернизацию общедоступных муниципальных библиотек за счет субсидии на развитие общественной инфраструктуры и реализацию приоритетных направлений развития </t>
  </si>
  <si>
    <t>Софинансирование расходов на модернизацию общедоступных муниципальных библиотек из средств местного бюджета</t>
  </si>
  <si>
    <t>050 6418</t>
  </si>
  <si>
    <t>Софинансирование мероприятия подпрограммы «Обеспечение жильем молодых семей» федеральной целевой программы «Жилище» на 2011-2015 годы за счет субсидии на развитие общественной инфраструктуры и реализацию приоритетных направлений развития</t>
  </si>
  <si>
    <t>Софинансирование расходов на мероприятия подпрограммы «Обеспечение жильем молодых семей» федеральной целевой программы «Жилище» на 2011-2015 годы из средств местного бюджета</t>
  </si>
  <si>
    <t>370 6440</t>
  </si>
  <si>
    <t>024 6407</t>
  </si>
  <si>
    <t>Софинансирование расходов на содействие развитию исторических и иных местных традиций из средств местного бюджета</t>
  </si>
  <si>
    <t>361 5430</t>
  </si>
  <si>
    <t>Субвенция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«Дети Югры» государственной программы «Социальная поддержка жителей ХМАО – Югры» на 2014–2020 годы</t>
  </si>
  <si>
    <t>Субвенция на осуществление деятельности по опеке и попечительству в рамках подпрограммы «Дети Югры» государственной программы «Социальная поддержка жителей ХМАО – Югры» на 2014–2020 годы</t>
  </si>
  <si>
    <t>Субвенция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исключенности» государственной программы «Социальная поддержка жителей ХМАО – Югры» на 2014–2020 годы</t>
  </si>
  <si>
    <t>Субвенция на 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в рамках подпрограммы «Преодоление социальной исключенности» государственной программы «Социальная поддержка жителей ХМАО – Югры» на 2014–2020 годы</t>
  </si>
  <si>
    <t xml:space="preserve">Субвенция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социально-ориентированным розничным тарифам и сжиженного газа по социально-ориентированным розничным ценам, в рамках подпрограммы  «Обеспечение равных прав потребителей на получение энергетических  ресурсов» государственной программы «Развитие жилищно-коммунального комплекса и повышение энергетической эффективности в ХМАО – Югре на 2014 – 2020 годы»   </t>
  </si>
  <si>
    <t>Субвенция на поддержку животноводства, переработки и реализации продукции животноводства рамках подпрограммы «Развитие животноводства, переработки и реализации продукции животноводства» государственной программы «Развитие агропромышленного комплекса и рынков сельскохозяйственной продукции, сырья и продовольствия в ХМАО-Югре в 2014-2020 годах»</t>
  </si>
  <si>
    <t>Субвенция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«Обеспечение стабильной благополучной эпизоотической обстановки в автономном округе и защита населения от болезней,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ХМАО-Югре в 2014-2020 годах»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</si>
  <si>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ХМАО-Югры в 2014-2020 годах»</t>
  </si>
  <si>
    <t xml:space="preserve">Софинансирование расходов на развитие общественной инфраструктуры и реализацию приоритетных направлений развития </t>
  </si>
  <si>
    <t>243</t>
  </si>
  <si>
    <t>Закупка товаров, работ, услуг в целях капитального ремонта государственного (муниципального ) имущества</t>
  </si>
  <si>
    <t>274 5402</t>
  </si>
  <si>
    <t>274 6402</t>
  </si>
  <si>
    <t xml:space="preserve">Реализация мероприятий подпрограммы "Модернизация образования" муниципальной программы "Развитие образования города Урай" на 2014-2018 годы </t>
  </si>
  <si>
    <t xml:space="preserve"> </t>
  </si>
  <si>
    <t xml:space="preserve">Софинансирование расходов на благоусстройство и озеленение города, благоустройство домовых территорий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</si>
  <si>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благоустройство и озеленение города, благоустройство домовых территорий из средств местного бюджета </t>
  </si>
  <si>
    <t>Комитета по финансам города Урай</t>
  </si>
  <si>
    <t>от 31.12.2014 № 132</t>
  </si>
  <si>
    <t>Приложение №1</t>
  </si>
  <si>
    <t>Приложение № 2</t>
  </si>
  <si>
    <t xml:space="preserve">Прочие мероприятия                                                                                                                                                       </t>
  </si>
  <si>
    <t>800 5683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</si>
</sst>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;[Red]\-#,##0.0;0.0"/>
    <numFmt numFmtId="167" formatCode="000"/>
    <numFmt numFmtId="168" formatCode="00"/>
    <numFmt numFmtId="169" formatCode="&quot;+&quot;\ #,##0.0;&quot;-&quot;\ #,##0.0;&quot;&quot;\ 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91">
    <xf numFmtId="0" fontId="0" fillId="0" borderId="0" xfId="0" applyAlignment="1">
      <alignment/>
    </xf>
    <xf numFmtId="0" fontId="49" fillId="34" borderId="11" xfId="0" applyFont="1" applyFill="1" applyBorder="1" applyAlignment="1">
      <alignment wrapText="1"/>
    </xf>
    <xf numFmtId="0" fontId="50" fillId="34" borderId="11" xfId="0" applyFont="1" applyFill="1" applyBorder="1" applyAlignment="1">
      <alignment/>
    </xf>
    <xf numFmtId="49" fontId="49" fillId="34" borderId="11" xfId="0" applyNumberFormat="1" applyFont="1" applyFill="1" applyBorder="1" applyAlignment="1">
      <alignment horizontal="center"/>
    </xf>
    <xf numFmtId="49" fontId="50" fillId="34" borderId="11" xfId="0" applyNumberFormat="1" applyFont="1" applyFill="1" applyBorder="1" applyAlignment="1">
      <alignment horizontal="center"/>
    </xf>
    <xf numFmtId="0" fontId="50" fillId="34" borderId="11" xfId="0" applyFont="1" applyFill="1" applyBorder="1" applyAlignment="1">
      <alignment horizontal="right"/>
    </xf>
    <xf numFmtId="0" fontId="50" fillId="34" borderId="11" xfId="0" applyFont="1" applyFill="1" applyBorder="1" applyAlignment="1">
      <alignment wrapText="1"/>
    </xf>
    <xf numFmtId="49" fontId="50" fillId="34" borderId="11" xfId="0" applyNumberFormat="1" applyFont="1" applyFill="1" applyBorder="1" applyAlignment="1">
      <alignment horizontal="right" wrapText="1"/>
    </xf>
    <xf numFmtId="164" fontId="50" fillId="34" borderId="11" xfId="0" applyNumberFormat="1" applyFont="1" applyFill="1" applyBorder="1" applyAlignment="1">
      <alignment/>
    </xf>
    <xf numFmtId="49" fontId="49" fillId="34" borderId="11" xfId="0" applyNumberFormat="1" applyFont="1" applyFill="1" applyBorder="1" applyAlignment="1">
      <alignment horizontal="center" wrapText="1"/>
    </xf>
    <xf numFmtId="164" fontId="49" fillId="34" borderId="11" xfId="0" applyNumberFormat="1" applyFont="1" applyFill="1" applyBorder="1" applyAlignment="1">
      <alignment wrapText="1"/>
    </xf>
    <xf numFmtId="0" fontId="49" fillId="34" borderId="11" xfId="0" applyFont="1" applyFill="1" applyBorder="1" applyAlignment="1">
      <alignment horizontal="right"/>
    </xf>
    <xf numFmtId="164" fontId="49" fillId="34" borderId="11" xfId="0" applyNumberFormat="1" applyFont="1" applyFill="1" applyBorder="1" applyAlignment="1">
      <alignment/>
    </xf>
    <xf numFmtId="0" fontId="50" fillId="34" borderId="12" xfId="0" applyFont="1" applyFill="1" applyBorder="1" applyAlignment="1">
      <alignment horizontal="right"/>
    </xf>
    <xf numFmtId="0" fontId="49" fillId="34" borderId="12" xfId="0" applyFont="1" applyFill="1" applyBorder="1" applyAlignment="1">
      <alignment horizontal="right"/>
    </xf>
    <xf numFmtId="0" fontId="49" fillId="34" borderId="11" xfId="0" applyFont="1" applyFill="1" applyBorder="1" applyAlignment="1">
      <alignment horizontal="left" wrapText="1"/>
    </xf>
    <xf numFmtId="49" fontId="50" fillId="34" borderId="13" xfId="0" applyNumberFormat="1" applyFont="1" applyFill="1" applyBorder="1" applyAlignment="1">
      <alignment horizontal="right" wrapText="1"/>
    </xf>
    <xf numFmtId="49" fontId="49" fillId="34" borderId="11" xfId="0" applyNumberFormat="1" applyFont="1" applyFill="1" applyBorder="1" applyAlignment="1">
      <alignment horizontal="left" wrapText="1"/>
    </xf>
    <xf numFmtId="49" fontId="49" fillId="34" borderId="11" xfId="0" applyNumberFormat="1" applyFont="1" applyFill="1" applyBorder="1" applyAlignment="1">
      <alignment horizontal="right" wrapText="1"/>
    </xf>
    <xf numFmtId="0" fontId="49" fillId="34" borderId="13" xfId="0" applyFont="1" applyFill="1" applyBorder="1" applyAlignment="1">
      <alignment wrapText="1"/>
    </xf>
    <xf numFmtId="0" fontId="49" fillId="34" borderId="11" xfId="0" applyNumberFormat="1" applyFont="1" applyFill="1" applyBorder="1" applyAlignment="1">
      <alignment horizontal="left" wrapText="1"/>
    </xf>
    <xf numFmtId="165" fontId="50" fillId="34" borderId="11" xfId="0" applyNumberFormat="1" applyFont="1" applyFill="1" applyBorder="1" applyAlignment="1">
      <alignment/>
    </xf>
    <xf numFmtId="0" fontId="49" fillId="34" borderId="11" xfId="0" applyNumberFormat="1" applyFont="1" applyFill="1" applyBorder="1" applyAlignment="1">
      <alignment wrapText="1"/>
    </xf>
    <xf numFmtId="0" fontId="49" fillId="34" borderId="11" xfId="0" applyFont="1" applyFill="1" applyBorder="1" applyAlignment="1">
      <alignment/>
    </xf>
    <xf numFmtId="165" fontId="49" fillId="34" borderId="11" xfId="0" applyNumberFormat="1" applyFont="1" applyFill="1" applyBorder="1" applyAlignment="1">
      <alignment/>
    </xf>
    <xf numFmtId="165" fontId="49" fillId="34" borderId="11" xfId="0" applyNumberFormat="1" applyFont="1" applyFill="1" applyBorder="1" applyAlignment="1">
      <alignment wrapText="1"/>
    </xf>
    <xf numFmtId="0" fontId="50" fillId="34" borderId="13" xfId="0" applyFont="1" applyFill="1" applyBorder="1" applyAlignment="1">
      <alignment wrapText="1"/>
    </xf>
    <xf numFmtId="49" fontId="49" fillId="34" borderId="11" xfId="52" applyNumberFormat="1" applyFont="1" applyFill="1" applyBorder="1" applyAlignment="1" applyProtection="1">
      <alignment horizontal="left" vertical="center" wrapText="1"/>
      <protection hidden="1"/>
    </xf>
    <xf numFmtId="166" fontId="49" fillId="34" borderId="11" xfId="52" applyNumberFormat="1" applyFont="1" applyFill="1" applyBorder="1" applyAlignment="1" applyProtection="1">
      <alignment horizontal="left" wrapText="1"/>
      <protection hidden="1"/>
    </xf>
    <xf numFmtId="164" fontId="49" fillId="34" borderId="11" xfId="0" applyNumberFormat="1" applyFont="1" applyFill="1" applyBorder="1" applyAlignment="1">
      <alignment horizontal="right"/>
    </xf>
    <xf numFmtId="0" fontId="49" fillId="34" borderId="11" xfId="52" applyNumberFormat="1" applyFont="1" applyFill="1" applyBorder="1" applyAlignment="1" applyProtection="1">
      <alignment horizontal="left" vertical="center" wrapText="1"/>
      <protection hidden="1"/>
    </xf>
    <xf numFmtId="169" fontId="49" fillId="34" borderId="11" xfId="0" applyNumberFormat="1" applyFont="1" applyFill="1" applyBorder="1" applyAlignment="1">
      <alignment horizontal="right"/>
    </xf>
    <xf numFmtId="0" fontId="49" fillId="34" borderId="11" xfId="53" applyNumberFormat="1" applyFont="1" applyFill="1" applyBorder="1" applyAlignment="1" applyProtection="1">
      <alignment wrapText="1"/>
      <protection hidden="1"/>
    </xf>
    <xf numFmtId="0" fontId="50" fillId="34" borderId="0" xfId="0" applyFont="1" applyFill="1" applyAlignment="1">
      <alignment wrapText="1"/>
    </xf>
    <xf numFmtId="0" fontId="49" fillId="34" borderId="0" xfId="0" applyFont="1" applyFill="1" applyAlignment="1">
      <alignment wrapText="1"/>
    </xf>
    <xf numFmtId="0" fontId="49" fillId="34" borderId="0" xfId="0" applyFont="1" applyFill="1" applyAlignment="1">
      <alignment/>
    </xf>
    <xf numFmtId="164" fontId="49" fillId="34" borderId="0" xfId="0" applyNumberFormat="1" applyFont="1" applyFill="1" applyAlignment="1">
      <alignment/>
    </xf>
    <xf numFmtId="165" fontId="50" fillId="34" borderId="0" xfId="0" applyNumberFormat="1" applyFont="1" applyFill="1" applyAlignment="1">
      <alignment/>
    </xf>
    <xf numFmtId="165" fontId="49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164" fontId="49" fillId="34" borderId="0" xfId="0" applyNumberFormat="1" applyFont="1" applyFill="1" applyAlignment="1">
      <alignment wrapText="1"/>
    </xf>
    <xf numFmtId="0" fontId="50" fillId="34" borderId="13" xfId="0" applyFont="1" applyFill="1" applyBorder="1" applyAlignment="1">
      <alignment/>
    </xf>
    <xf numFmtId="165" fontId="50" fillId="34" borderId="11" xfId="0" applyNumberFormat="1" applyFont="1" applyFill="1" applyBorder="1" applyAlignment="1">
      <alignment wrapText="1"/>
    </xf>
    <xf numFmtId="0" fontId="51" fillId="34" borderId="11" xfId="0" applyFont="1" applyFill="1" applyBorder="1" applyAlignment="1">
      <alignment horizontal="center"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 wrapText="1"/>
    </xf>
    <xf numFmtId="0" fontId="53" fillId="34" borderId="0" xfId="0" applyFont="1" applyFill="1" applyAlignment="1">
      <alignment/>
    </xf>
    <xf numFmtId="0" fontId="50" fillId="34" borderId="11" xfId="0" applyFont="1" applyFill="1" applyBorder="1" applyAlignment="1">
      <alignment horizontal="center" wrapText="1"/>
    </xf>
    <xf numFmtId="1" fontId="49" fillId="34" borderId="11" xfId="0" applyNumberFormat="1" applyFont="1" applyFill="1" applyBorder="1" applyAlignment="1">
      <alignment horizontal="center"/>
    </xf>
    <xf numFmtId="0" fontId="54" fillId="34" borderId="11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164" fontId="50" fillId="34" borderId="0" xfId="0" applyNumberFormat="1" applyFont="1" applyFill="1" applyAlignment="1">
      <alignment wrapText="1"/>
    </xf>
    <xf numFmtId="0" fontId="49" fillId="34" borderId="11" xfId="0" applyFont="1" applyFill="1" applyBorder="1" applyAlignment="1">
      <alignment horizontal="right" wrapText="1"/>
    </xf>
    <xf numFmtId="164" fontId="50" fillId="34" borderId="11" xfId="0" applyNumberFormat="1" applyFont="1" applyFill="1" applyBorder="1" applyAlignment="1">
      <alignment wrapText="1"/>
    </xf>
    <xf numFmtId="0" fontId="50" fillId="34" borderId="11" xfId="0" applyFont="1" applyFill="1" applyBorder="1" applyAlignment="1">
      <alignment horizontal="right" wrapText="1"/>
    </xf>
    <xf numFmtId="49" fontId="50" fillId="34" borderId="11" xfId="0" applyNumberFormat="1" applyFont="1" applyFill="1" applyBorder="1" applyAlignment="1">
      <alignment horizontal="center" wrapText="1"/>
    </xf>
    <xf numFmtId="0" fontId="49" fillId="34" borderId="11" xfId="0" applyFont="1" applyFill="1" applyBorder="1" applyAlignment="1">
      <alignment horizontal="center" wrapText="1"/>
    </xf>
    <xf numFmtId="49" fontId="49" fillId="34" borderId="13" xfId="0" applyNumberFormat="1" applyFont="1" applyFill="1" applyBorder="1" applyAlignment="1">
      <alignment horizontal="right" wrapText="1"/>
    </xf>
    <xf numFmtId="43" fontId="51" fillId="34" borderId="0" xfId="60" applyFont="1" applyFill="1" applyAlignment="1">
      <alignment/>
    </xf>
    <xf numFmtId="43" fontId="54" fillId="34" borderId="0" xfId="60" applyFont="1" applyFill="1" applyAlignment="1">
      <alignment/>
    </xf>
    <xf numFmtId="0" fontId="55" fillId="34" borderId="0" xfId="0" applyFont="1" applyFill="1" applyAlignment="1">
      <alignment/>
    </xf>
    <xf numFmtId="0" fontId="56" fillId="34" borderId="11" xfId="0" applyFont="1" applyFill="1" applyBorder="1" applyAlignment="1">
      <alignment horizontal="center"/>
    </xf>
    <xf numFmtId="165" fontId="50" fillId="34" borderId="0" xfId="0" applyNumberFormat="1" applyFont="1" applyFill="1" applyAlignment="1">
      <alignment wrapText="1"/>
    </xf>
    <xf numFmtId="0" fontId="52" fillId="34" borderId="0" xfId="0" applyFont="1" applyFill="1" applyAlignment="1">
      <alignment horizontal="center"/>
    </xf>
    <xf numFmtId="0" fontId="49" fillId="34" borderId="0" xfId="0" applyFont="1" applyFill="1" applyAlignment="1">
      <alignment horizontal="center"/>
    </xf>
    <xf numFmtId="9" fontId="50" fillId="34" borderId="11" xfId="57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/>
    </xf>
    <xf numFmtId="49" fontId="57" fillId="34" borderId="11" xfId="0" applyNumberFormat="1" applyFont="1" applyFill="1" applyBorder="1" applyAlignment="1">
      <alignment horizontal="right" wrapText="1"/>
    </xf>
    <xf numFmtId="165" fontId="49" fillId="34" borderId="0" xfId="0" applyNumberFormat="1" applyFont="1" applyFill="1" applyAlignment="1">
      <alignment wrapText="1"/>
    </xf>
    <xf numFmtId="166" fontId="49" fillId="34" borderId="11" xfId="52" applyNumberFormat="1" applyFont="1" applyFill="1" applyBorder="1" applyAlignment="1" applyProtection="1">
      <alignment horizontal="left" vertical="center" wrapText="1"/>
      <protection hidden="1"/>
    </xf>
    <xf numFmtId="4" fontId="49" fillId="34" borderId="0" xfId="0" applyNumberFormat="1" applyFont="1" applyFill="1" applyAlignment="1">
      <alignment/>
    </xf>
    <xf numFmtId="4" fontId="50" fillId="34" borderId="0" xfId="0" applyNumberFormat="1" applyFont="1" applyFill="1" applyAlignment="1">
      <alignment/>
    </xf>
    <xf numFmtId="167" fontId="49" fillId="34" borderId="11" xfId="52" applyNumberFormat="1" applyFont="1" applyFill="1" applyBorder="1" applyAlignment="1" applyProtection="1">
      <alignment horizontal="center" wrapText="1"/>
      <protection hidden="1"/>
    </xf>
    <xf numFmtId="168" fontId="49" fillId="34" borderId="11" xfId="52" applyNumberFormat="1" applyFont="1" applyFill="1" applyBorder="1" applyAlignment="1" applyProtection="1">
      <alignment horizontal="center" wrapText="1"/>
      <protection hidden="1"/>
    </xf>
    <xf numFmtId="49" fontId="49" fillId="34" borderId="11" xfId="52" applyNumberFormat="1" applyFont="1" applyFill="1" applyBorder="1" applyAlignment="1" applyProtection="1">
      <alignment horizontal="center" wrapText="1"/>
      <protection hidden="1"/>
    </xf>
    <xf numFmtId="167" fontId="51" fillId="34" borderId="11" xfId="52" applyNumberFormat="1" applyFont="1" applyFill="1" applyBorder="1" applyAlignment="1" applyProtection="1">
      <alignment horizontal="center" wrapText="1"/>
      <protection hidden="1"/>
    </xf>
    <xf numFmtId="164" fontId="50" fillId="34" borderId="0" xfId="0" applyNumberFormat="1" applyFont="1" applyFill="1" applyAlignment="1">
      <alignment/>
    </xf>
    <xf numFmtId="0" fontId="52" fillId="34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 wrapText="1"/>
    </xf>
    <xf numFmtId="0" fontId="53" fillId="34" borderId="0" xfId="0" applyFont="1" applyFill="1" applyAlignment="1">
      <alignment horizontal="center" wrapText="1"/>
    </xf>
    <xf numFmtId="0" fontId="49" fillId="34" borderId="0" xfId="0" applyFont="1" applyFill="1" applyAlignment="1">
      <alignment horizontal="center"/>
    </xf>
    <xf numFmtId="0" fontId="49" fillId="34" borderId="0" xfId="0" applyFont="1" applyFill="1" applyAlignment="1">
      <alignment horizontal="right"/>
    </xf>
    <xf numFmtId="0" fontId="58" fillId="34" borderId="0" xfId="0" applyFont="1" applyFill="1" applyAlignment="1">
      <alignment/>
    </xf>
    <xf numFmtId="0" fontId="55" fillId="34" borderId="0" xfId="0" applyFont="1" applyFill="1" applyAlignment="1">
      <alignment horizontal="right"/>
    </xf>
    <xf numFmtId="9" fontId="50" fillId="34" borderId="11" xfId="57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6" fillId="34" borderId="11" xfId="0" applyFont="1" applyFill="1" applyBorder="1" applyAlignment="1">
      <alignment horizontal="center" wrapText="1"/>
    </xf>
    <xf numFmtId="43" fontId="56" fillId="34" borderId="11" xfId="60" applyFont="1" applyFill="1" applyBorder="1" applyAlignment="1">
      <alignment horizontal="center"/>
    </xf>
    <xf numFmtId="0" fontId="50" fillId="34" borderId="1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91;&#1084;&#1072;\&#1082;&#1086;&#1088;&#1088;&#1077;&#1082;&#1090;&#1080;&#1088;&#1086;&#1074;&#1082;&#1072;%20&#8470;30%20&#1086;&#1090;%2009.06.2014\&#1082;&#1086;&#1088;&#1088;&#1077;&#1082;&#1090;&#1080;&#1088;&#1086;&#1074;&#1082;&#1072;%20&#1073;&#1102;&#1076;&#1078;&#1077;&#1090;&#1072;%20&#1085;&#1072;%20&#1080;&#1102;&#1085;&#1100;%202014%20&#1074;%20&#1044;&#1091;&#1084;&#1091;\&#1055;&#1088;&#1080;&#1083;&#1086;&#1078;&#1077;&#1085;&#1080;&#1077;%20&#8470;1,6,&#8470;7,&#8470;8,&#8470;9%20(2014%20&#1075;&#1086;&#1076;)(&#1087;&#1086;&#1083;&#1085;&#1099;&#1081;%20&#1074;&#1072;&#1088;&#1080;&#1072;&#1085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7">
        <row r="465">
          <cell r="J465">
            <v>0</v>
          </cell>
          <cell r="K465">
            <v>0</v>
          </cell>
          <cell r="L465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886"/>
  <sheetViews>
    <sheetView tabSelected="1" view="pageBreakPreview" zoomScale="73" zoomScaleSheetLayoutView="73" zoomScalePageLayoutView="0" workbookViewId="0" topLeftCell="A1">
      <pane ySplit="11" topLeftCell="A507" activePane="bottomLeft" state="frozen"/>
      <selection pane="topLeft" activeCell="A1" sqref="A1"/>
      <selection pane="bottomLeft" activeCell="A1" sqref="A1:L869"/>
    </sheetView>
  </sheetViews>
  <sheetFormatPr defaultColWidth="9.140625" defaultRowHeight="12.75"/>
  <cols>
    <col min="1" max="1" width="4.140625" style="35" customWidth="1"/>
    <col min="2" max="2" width="31.8515625" style="35" customWidth="1"/>
    <col min="3" max="3" width="4.421875" style="35" customWidth="1"/>
    <col min="4" max="4" width="4.8515625" style="35" customWidth="1"/>
    <col min="5" max="5" width="4.28125" style="35" customWidth="1"/>
    <col min="6" max="6" width="9.140625" style="35" customWidth="1"/>
    <col min="7" max="7" width="5.7109375" style="35" customWidth="1"/>
    <col min="8" max="8" width="12.28125" style="39" customWidth="1"/>
    <col min="9" max="9" width="14.140625" style="35" customWidth="1"/>
    <col min="10" max="10" width="12.8515625" style="35" customWidth="1"/>
    <col min="11" max="11" width="14.7109375" style="35" customWidth="1"/>
    <col min="12" max="12" width="12.28125" style="35" customWidth="1"/>
    <col min="13" max="13" width="11.28125" style="35" bestFit="1" customWidth="1"/>
    <col min="14" max="14" width="9.7109375" style="35" bestFit="1" customWidth="1"/>
    <col min="15" max="15" width="9.28125" style="35" bestFit="1" customWidth="1"/>
    <col min="16" max="19" width="9.140625" style="35" customWidth="1"/>
    <col min="20" max="20" width="9.28125" style="35" bestFit="1" customWidth="1"/>
    <col min="21" max="16384" width="9.140625" style="35" customWidth="1"/>
  </cols>
  <sheetData>
    <row r="1" spans="11:12" ht="16.5" customHeight="1">
      <c r="K1" s="83" t="s">
        <v>528</v>
      </c>
      <c r="L1" s="83"/>
    </row>
    <row r="2" spans="10:12" ht="12.75">
      <c r="J2" s="83" t="s">
        <v>526</v>
      </c>
      <c r="K2" s="83"/>
      <c r="L2" s="83"/>
    </row>
    <row r="3" spans="11:12" ht="12.75">
      <c r="K3" s="83" t="s">
        <v>527</v>
      </c>
      <c r="L3" s="83"/>
    </row>
    <row r="4" ht="18.75" customHeight="1"/>
    <row r="5" spans="1:12" ht="17.25" customHeight="1">
      <c r="A5" s="78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4.25" customHeight="1">
      <c r="A6" s="80" t="s">
        <v>445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5.75">
      <c r="A7" s="78" t="s">
        <v>113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.75">
      <c r="A8" s="78" t="s">
        <v>309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</row>
    <row r="9" spans="1:12" ht="27" customHeight="1">
      <c r="A9" s="44" t="s">
        <v>12</v>
      </c>
      <c r="B9" s="45"/>
      <c r="C9" s="45"/>
      <c r="D9" s="46"/>
      <c r="E9" s="46"/>
      <c r="F9" s="46"/>
      <c r="G9" s="46"/>
      <c r="H9" s="44"/>
      <c r="I9" s="46"/>
      <c r="J9" s="63"/>
      <c r="K9" s="46"/>
      <c r="L9" s="64" t="s">
        <v>11</v>
      </c>
    </row>
    <row r="10" spans="1:12" ht="100.5" customHeight="1">
      <c r="A10" s="66" t="s">
        <v>1</v>
      </c>
      <c r="B10" s="61" t="s">
        <v>3</v>
      </c>
      <c r="C10" s="67" t="s">
        <v>10</v>
      </c>
      <c r="D10" s="67" t="s">
        <v>6</v>
      </c>
      <c r="E10" s="67" t="s">
        <v>7</v>
      </c>
      <c r="F10" s="67" t="s">
        <v>8</v>
      </c>
      <c r="G10" s="65" t="s">
        <v>9</v>
      </c>
      <c r="H10" s="47" t="s">
        <v>4</v>
      </c>
      <c r="I10" s="47" t="s">
        <v>5</v>
      </c>
      <c r="J10" s="47" t="s">
        <v>115</v>
      </c>
      <c r="K10" s="47" t="s">
        <v>116</v>
      </c>
      <c r="L10" s="47" t="s">
        <v>13</v>
      </c>
    </row>
    <row r="11" spans="1:12" s="50" customFormat="1" ht="12.75">
      <c r="A11" s="43">
        <v>1</v>
      </c>
      <c r="B11" s="43">
        <v>2</v>
      </c>
      <c r="C11" s="43">
        <v>3</v>
      </c>
      <c r="D11" s="3" t="s">
        <v>354</v>
      </c>
      <c r="E11" s="3" t="s">
        <v>355</v>
      </c>
      <c r="F11" s="43">
        <v>6</v>
      </c>
      <c r="G11" s="43">
        <v>7</v>
      </c>
      <c r="H11" s="49">
        <v>8</v>
      </c>
      <c r="I11" s="43">
        <v>9</v>
      </c>
      <c r="J11" s="43">
        <v>10</v>
      </c>
      <c r="K11" s="43">
        <v>11</v>
      </c>
      <c r="L11" s="43">
        <v>12</v>
      </c>
    </row>
    <row r="12" spans="1:12" s="39" customFormat="1" ht="15" customHeight="1" hidden="1">
      <c r="A12" s="5" t="s">
        <v>147</v>
      </c>
      <c r="B12" s="6" t="s">
        <v>148</v>
      </c>
      <c r="C12" s="7" t="s">
        <v>149</v>
      </c>
      <c r="D12" s="4"/>
      <c r="E12" s="4"/>
      <c r="F12" s="4"/>
      <c r="G12" s="4"/>
      <c r="H12" s="8">
        <f aca="true" t="shared" si="0" ref="H12:H57">I12+J12+K12+L12</f>
        <v>29281.2</v>
      </c>
      <c r="I12" s="8">
        <f>I13</f>
        <v>29281.2</v>
      </c>
      <c r="J12" s="8">
        <f>J13</f>
        <v>0</v>
      </c>
      <c r="K12" s="8">
        <f>K13</f>
        <v>0</v>
      </c>
      <c r="L12" s="8">
        <f>L13</f>
        <v>0</v>
      </c>
    </row>
    <row r="13" spans="1:13" s="33" customFormat="1" ht="18" customHeight="1" hidden="1">
      <c r="A13" s="54"/>
      <c r="B13" s="6" t="s">
        <v>150</v>
      </c>
      <c r="C13" s="6"/>
      <c r="D13" s="55" t="s">
        <v>14</v>
      </c>
      <c r="E13" s="55" t="s">
        <v>15</v>
      </c>
      <c r="F13" s="55"/>
      <c r="G13" s="55"/>
      <c r="H13" s="53">
        <f t="shared" si="0"/>
        <v>29281.2</v>
      </c>
      <c r="I13" s="53">
        <f>I14+I22+I41</f>
        <v>29281.2</v>
      </c>
      <c r="J13" s="53">
        <f>J14+J22+J41</f>
        <v>0</v>
      </c>
      <c r="K13" s="53">
        <f>K14+K22+K41</f>
        <v>0</v>
      </c>
      <c r="L13" s="53">
        <f>L14+L22+L41</f>
        <v>0</v>
      </c>
      <c r="M13" s="51"/>
    </row>
    <row r="14" spans="1:12" s="33" customFormat="1" ht="47.25" customHeight="1" hidden="1">
      <c r="A14" s="54"/>
      <c r="B14" s="6" t="s">
        <v>151</v>
      </c>
      <c r="C14" s="6"/>
      <c r="D14" s="55" t="s">
        <v>14</v>
      </c>
      <c r="E14" s="55" t="s">
        <v>16</v>
      </c>
      <c r="F14" s="55"/>
      <c r="G14" s="55"/>
      <c r="H14" s="53">
        <f>SUM(I14:L14)</f>
        <v>4012.8</v>
      </c>
      <c r="I14" s="53">
        <f>I15</f>
        <v>4012.8</v>
      </c>
      <c r="J14" s="53">
        <f>J15</f>
        <v>0</v>
      </c>
      <c r="K14" s="53">
        <f>K15</f>
        <v>0</v>
      </c>
      <c r="L14" s="53">
        <f>L15</f>
        <v>0</v>
      </c>
    </row>
    <row r="15" spans="1:13" s="34" customFormat="1" ht="54.75" customHeight="1" hidden="1">
      <c r="A15" s="52"/>
      <c r="B15" s="1" t="s">
        <v>251</v>
      </c>
      <c r="C15" s="1"/>
      <c r="D15" s="9" t="s">
        <v>14</v>
      </c>
      <c r="E15" s="9" t="s">
        <v>16</v>
      </c>
      <c r="F15" s="9" t="s">
        <v>174</v>
      </c>
      <c r="G15" s="9"/>
      <c r="H15" s="10">
        <f>SUM(I15:L15)</f>
        <v>4012.8</v>
      </c>
      <c r="I15" s="10">
        <f>I16</f>
        <v>4012.8</v>
      </c>
      <c r="J15" s="10">
        <f aca="true" t="shared" si="1" ref="J15:L16">J16</f>
        <v>0</v>
      </c>
      <c r="K15" s="10">
        <f t="shared" si="1"/>
        <v>0</v>
      </c>
      <c r="L15" s="10">
        <f t="shared" si="1"/>
        <v>0</v>
      </c>
      <c r="M15" s="40"/>
    </row>
    <row r="16" spans="1:13" s="34" customFormat="1" ht="39.75" customHeight="1" hidden="1">
      <c r="A16" s="52"/>
      <c r="B16" s="1" t="s">
        <v>173</v>
      </c>
      <c r="C16" s="1"/>
      <c r="D16" s="9" t="s">
        <v>14</v>
      </c>
      <c r="E16" s="9" t="s">
        <v>16</v>
      </c>
      <c r="F16" s="9" t="s">
        <v>175</v>
      </c>
      <c r="G16" s="9"/>
      <c r="H16" s="10">
        <f>SUM(I16:L16)</f>
        <v>4012.8</v>
      </c>
      <c r="I16" s="10">
        <f>I17</f>
        <v>4012.8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40"/>
    </row>
    <row r="17" spans="1:12" s="34" customFormat="1" ht="15.75" customHeight="1" hidden="1">
      <c r="A17" s="52"/>
      <c r="B17" s="1" t="s">
        <v>176</v>
      </c>
      <c r="C17" s="1"/>
      <c r="D17" s="9" t="s">
        <v>14</v>
      </c>
      <c r="E17" s="9" t="s">
        <v>16</v>
      </c>
      <c r="F17" s="9" t="s">
        <v>177</v>
      </c>
      <c r="G17" s="9"/>
      <c r="H17" s="53">
        <f t="shared" si="0"/>
        <v>4012.8</v>
      </c>
      <c r="I17" s="10">
        <f>I18</f>
        <v>4012.8</v>
      </c>
      <c r="J17" s="10">
        <f>J18</f>
        <v>0</v>
      </c>
      <c r="K17" s="10">
        <f>K18</f>
        <v>0</v>
      </c>
      <c r="L17" s="10">
        <f>L18</f>
        <v>0</v>
      </c>
    </row>
    <row r="18" spans="1:12" s="34" customFormat="1" ht="90" customHeight="1" hidden="1">
      <c r="A18" s="52"/>
      <c r="B18" s="1" t="s">
        <v>56</v>
      </c>
      <c r="C18" s="1"/>
      <c r="D18" s="9" t="s">
        <v>14</v>
      </c>
      <c r="E18" s="9" t="s">
        <v>16</v>
      </c>
      <c r="F18" s="9" t="s">
        <v>177</v>
      </c>
      <c r="G18" s="9" t="s">
        <v>57</v>
      </c>
      <c r="H18" s="53">
        <f>I18+J18+K18+L18</f>
        <v>4012.8</v>
      </c>
      <c r="I18" s="10">
        <f>I19</f>
        <v>4012.8</v>
      </c>
      <c r="J18" s="10">
        <f>J19</f>
        <v>0</v>
      </c>
      <c r="K18" s="10">
        <f>K19</f>
        <v>0</v>
      </c>
      <c r="L18" s="10">
        <f>L19</f>
        <v>0</v>
      </c>
    </row>
    <row r="19" spans="1:12" s="34" customFormat="1" ht="37.5" customHeight="1" hidden="1">
      <c r="A19" s="52"/>
      <c r="B19" s="1" t="s">
        <v>152</v>
      </c>
      <c r="C19" s="1"/>
      <c r="D19" s="9" t="s">
        <v>14</v>
      </c>
      <c r="E19" s="9" t="s">
        <v>16</v>
      </c>
      <c r="F19" s="9" t="s">
        <v>177</v>
      </c>
      <c r="G19" s="9" t="s">
        <v>153</v>
      </c>
      <c r="H19" s="53">
        <f t="shared" si="0"/>
        <v>4012.8</v>
      </c>
      <c r="I19" s="10">
        <f>I20+I21</f>
        <v>4012.8</v>
      </c>
      <c r="J19" s="10">
        <f>J20+J21</f>
        <v>0</v>
      </c>
      <c r="K19" s="10">
        <f>K20+K21</f>
        <v>0</v>
      </c>
      <c r="L19" s="10">
        <f>L20+L21</f>
        <v>0</v>
      </c>
    </row>
    <row r="20" spans="1:12" s="34" customFormat="1" ht="51" hidden="1">
      <c r="A20" s="52"/>
      <c r="B20" s="1" t="s">
        <v>154</v>
      </c>
      <c r="C20" s="1"/>
      <c r="D20" s="9" t="s">
        <v>14</v>
      </c>
      <c r="E20" s="9" t="s">
        <v>16</v>
      </c>
      <c r="F20" s="9" t="s">
        <v>177</v>
      </c>
      <c r="G20" s="9" t="s">
        <v>155</v>
      </c>
      <c r="H20" s="53">
        <f t="shared" si="0"/>
        <v>3880.8</v>
      </c>
      <c r="I20" s="10">
        <v>3880.8</v>
      </c>
      <c r="J20" s="10">
        <v>0</v>
      </c>
      <c r="K20" s="10">
        <v>0</v>
      </c>
      <c r="L20" s="10">
        <v>0</v>
      </c>
    </row>
    <row r="21" spans="1:12" s="34" customFormat="1" ht="51" hidden="1">
      <c r="A21" s="52"/>
      <c r="B21" s="1" t="s">
        <v>156</v>
      </c>
      <c r="C21" s="1"/>
      <c r="D21" s="9" t="s">
        <v>14</v>
      </c>
      <c r="E21" s="9" t="s">
        <v>16</v>
      </c>
      <c r="F21" s="9" t="s">
        <v>177</v>
      </c>
      <c r="G21" s="9" t="s">
        <v>157</v>
      </c>
      <c r="H21" s="53">
        <f t="shared" si="0"/>
        <v>132</v>
      </c>
      <c r="I21" s="10">
        <v>132</v>
      </c>
      <c r="J21" s="10">
        <v>0</v>
      </c>
      <c r="K21" s="10">
        <v>0</v>
      </c>
      <c r="L21" s="10">
        <v>0</v>
      </c>
    </row>
    <row r="22" spans="1:13" s="33" customFormat="1" ht="76.5" hidden="1">
      <c r="A22" s="54"/>
      <c r="B22" s="6" t="s">
        <v>158</v>
      </c>
      <c r="C22" s="6"/>
      <c r="D22" s="55" t="s">
        <v>14</v>
      </c>
      <c r="E22" s="55" t="s">
        <v>17</v>
      </c>
      <c r="F22" s="55"/>
      <c r="G22" s="55"/>
      <c r="H22" s="53">
        <f t="shared" si="0"/>
        <v>15571.6</v>
      </c>
      <c r="I22" s="53">
        <f>I23</f>
        <v>15571.6</v>
      </c>
      <c r="J22" s="53">
        <f>J23</f>
        <v>0</v>
      </c>
      <c r="K22" s="53">
        <f>K23</f>
        <v>0</v>
      </c>
      <c r="L22" s="53">
        <f>L23</f>
        <v>0</v>
      </c>
      <c r="M22" s="51"/>
    </row>
    <row r="23" spans="1:12" s="34" customFormat="1" ht="51" hidden="1">
      <c r="A23" s="52"/>
      <c r="B23" s="1" t="s">
        <v>251</v>
      </c>
      <c r="C23" s="6"/>
      <c r="D23" s="9" t="s">
        <v>14</v>
      </c>
      <c r="E23" s="9" t="s">
        <v>17</v>
      </c>
      <c r="F23" s="9" t="s">
        <v>174</v>
      </c>
      <c r="G23" s="55"/>
      <c r="H23" s="53">
        <f>H24</f>
        <v>15571.6</v>
      </c>
      <c r="I23" s="10">
        <f>I24</f>
        <v>15571.6</v>
      </c>
      <c r="J23" s="10">
        <f aca="true" t="shared" si="2" ref="J23:L24">J24</f>
        <v>0</v>
      </c>
      <c r="K23" s="10">
        <f t="shared" si="2"/>
        <v>0</v>
      </c>
      <c r="L23" s="10">
        <f t="shared" si="2"/>
        <v>0</v>
      </c>
    </row>
    <row r="24" spans="1:12" s="34" customFormat="1" ht="38.25" hidden="1">
      <c r="A24" s="52"/>
      <c r="B24" s="1" t="s">
        <v>173</v>
      </c>
      <c r="C24" s="1"/>
      <c r="D24" s="9" t="s">
        <v>14</v>
      </c>
      <c r="E24" s="9" t="s">
        <v>17</v>
      </c>
      <c r="F24" s="9" t="s">
        <v>175</v>
      </c>
      <c r="G24" s="9"/>
      <c r="H24" s="53">
        <f>I24+J24+K24+L24</f>
        <v>15571.6</v>
      </c>
      <c r="I24" s="10">
        <f>I25+I36</f>
        <v>15571.6</v>
      </c>
      <c r="J24" s="10">
        <f t="shared" si="2"/>
        <v>0</v>
      </c>
      <c r="K24" s="10">
        <f t="shared" si="2"/>
        <v>0</v>
      </c>
      <c r="L24" s="10">
        <f t="shared" si="2"/>
        <v>0</v>
      </c>
    </row>
    <row r="25" spans="1:12" s="34" customFormat="1" ht="25.5" hidden="1">
      <c r="A25" s="52"/>
      <c r="B25" s="1" t="s">
        <v>178</v>
      </c>
      <c r="C25" s="1"/>
      <c r="D25" s="9" t="s">
        <v>14</v>
      </c>
      <c r="E25" s="9" t="s">
        <v>17</v>
      </c>
      <c r="F25" s="9" t="s">
        <v>179</v>
      </c>
      <c r="G25" s="9"/>
      <c r="H25" s="53">
        <f t="shared" si="0"/>
        <v>10130.7</v>
      </c>
      <c r="I25" s="10">
        <f>I26+I30+I33</f>
        <v>10130.7</v>
      </c>
      <c r="J25" s="10">
        <f aca="true" t="shared" si="3" ref="J25:L26">J26</f>
        <v>0</v>
      </c>
      <c r="K25" s="10">
        <f t="shared" si="3"/>
        <v>0</v>
      </c>
      <c r="L25" s="10">
        <f t="shared" si="3"/>
        <v>0</v>
      </c>
    </row>
    <row r="26" spans="1:12" s="34" customFormat="1" ht="93" customHeight="1" hidden="1">
      <c r="A26" s="52"/>
      <c r="B26" s="1" t="s">
        <v>56</v>
      </c>
      <c r="C26" s="1"/>
      <c r="D26" s="9" t="s">
        <v>14</v>
      </c>
      <c r="E26" s="9" t="s">
        <v>17</v>
      </c>
      <c r="F26" s="9" t="s">
        <v>179</v>
      </c>
      <c r="G26" s="9" t="s">
        <v>57</v>
      </c>
      <c r="H26" s="53">
        <f t="shared" si="0"/>
        <v>9430.7</v>
      </c>
      <c r="I26" s="10">
        <f>I27</f>
        <v>9430.7</v>
      </c>
      <c r="J26" s="10">
        <f t="shared" si="3"/>
        <v>0</v>
      </c>
      <c r="K26" s="10">
        <f t="shared" si="3"/>
        <v>0</v>
      </c>
      <c r="L26" s="10">
        <f t="shared" si="3"/>
        <v>0</v>
      </c>
    </row>
    <row r="27" spans="1:12" s="34" customFormat="1" ht="39.75" customHeight="1" hidden="1">
      <c r="A27" s="52"/>
      <c r="B27" s="1" t="s">
        <v>152</v>
      </c>
      <c r="C27" s="1"/>
      <c r="D27" s="9" t="s">
        <v>14</v>
      </c>
      <c r="E27" s="9" t="s">
        <v>17</v>
      </c>
      <c r="F27" s="9" t="s">
        <v>179</v>
      </c>
      <c r="G27" s="9" t="s">
        <v>153</v>
      </c>
      <c r="H27" s="53">
        <f>I27+J27+K27+L27</f>
        <v>9430.7</v>
      </c>
      <c r="I27" s="10">
        <f>I28+I29</f>
        <v>9430.7</v>
      </c>
      <c r="J27" s="10">
        <f>J28+J29</f>
        <v>0</v>
      </c>
      <c r="K27" s="10">
        <f>K28+K29</f>
        <v>0</v>
      </c>
      <c r="L27" s="10">
        <f>L28+L29</f>
        <v>0</v>
      </c>
    </row>
    <row r="28" spans="1:12" s="34" customFormat="1" ht="51" hidden="1">
      <c r="A28" s="52"/>
      <c r="B28" s="1" t="s">
        <v>154</v>
      </c>
      <c r="C28" s="1"/>
      <c r="D28" s="9" t="s">
        <v>14</v>
      </c>
      <c r="E28" s="9" t="s">
        <v>17</v>
      </c>
      <c r="F28" s="9" t="s">
        <v>179</v>
      </c>
      <c r="G28" s="9" t="s">
        <v>155</v>
      </c>
      <c r="H28" s="53">
        <f t="shared" si="0"/>
        <v>8644.2</v>
      </c>
      <c r="I28" s="10">
        <v>8644.2</v>
      </c>
      <c r="J28" s="10">
        <v>0</v>
      </c>
      <c r="K28" s="10">
        <v>0</v>
      </c>
      <c r="L28" s="10">
        <v>0</v>
      </c>
    </row>
    <row r="29" spans="1:12" s="34" customFormat="1" ht="51" hidden="1">
      <c r="A29" s="52"/>
      <c r="B29" s="1" t="s">
        <v>156</v>
      </c>
      <c r="C29" s="1"/>
      <c r="D29" s="9" t="s">
        <v>14</v>
      </c>
      <c r="E29" s="9" t="s">
        <v>17</v>
      </c>
      <c r="F29" s="9" t="s">
        <v>179</v>
      </c>
      <c r="G29" s="9" t="s">
        <v>157</v>
      </c>
      <c r="H29" s="53">
        <f t="shared" si="0"/>
        <v>786.5</v>
      </c>
      <c r="I29" s="10">
        <v>786.5</v>
      </c>
      <c r="J29" s="10">
        <v>0</v>
      </c>
      <c r="K29" s="10">
        <v>0</v>
      </c>
      <c r="L29" s="10">
        <v>0</v>
      </c>
    </row>
    <row r="30" spans="1:12" s="34" customFormat="1" ht="38.25" hidden="1">
      <c r="A30" s="52"/>
      <c r="B30" s="1" t="s">
        <v>88</v>
      </c>
      <c r="C30" s="1"/>
      <c r="D30" s="9" t="s">
        <v>14</v>
      </c>
      <c r="E30" s="9" t="s">
        <v>17</v>
      </c>
      <c r="F30" s="9" t="s">
        <v>179</v>
      </c>
      <c r="G30" s="9" t="s">
        <v>59</v>
      </c>
      <c r="H30" s="53">
        <f t="shared" si="0"/>
        <v>650</v>
      </c>
      <c r="I30" s="10">
        <f>I31</f>
        <v>650</v>
      </c>
      <c r="J30" s="10">
        <f aca="true" t="shared" si="4" ref="J30:L31">J31</f>
        <v>0</v>
      </c>
      <c r="K30" s="10">
        <f t="shared" si="4"/>
        <v>0</v>
      </c>
      <c r="L30" s="10">
        <f t="shared" si="4"/>
        <v>0</v>
      </c>
    </row>
    <row r="31" spans="1:12" s="34" customFormat="1" ht="38.25" hidden="1">
      <c r="A31" s="52"/>
      <c r="B31" s="1" t="s">
        <v>159</v>
      </c>
      <c r="C31" s="1"/>
      <c r="D31" s="9" t="s">
        <v>14</v>
      </c>
      <c r="E31" s="9" t="s">
        <v>17</v>
      </c>
      <c r="F31" s="9" t="s">
        <v>179</v>
      </c>
      <c r="G31" s="9" t="s">
        <v>61</v>
      </c>
      <c r="H31" s="53">
        <f t="shared" si="0"/>
        <v>650</v>
      </c>
      <c r="I31" s="10">
        <f>I32</f>
        <v>650</v>
      </c>
      <c r="J31" s="10">
        <f t="shared" si="4"/>
        <v>0</v>
      </c>
      <c r="K31" s="10">
        <f t="shared" si="4"/>
        <v>0</v>
      </c>
      <c r="L31" s="10">
        <f t="shared" si="4"/>
        <v>0</v>
      </c>
    </row>
    <row r="32" spans="1:12" s="34" customFormat="1" ht="39.75" customHeight="1" hidden="1">
      <c r="A32" s="52"/>
      <c r="B32" s="1" t="s">
        <v>62</v>
      </c>
      <c r="C32" s="1"/>
      <c r="D32" s="9" t="s">
        <v>14</v>
      </c>
      <c r="E32" s="9" t="s">
        <v>17</v>
      </c>
      <c r="F32" s="9" t="s">
        <v>179</v>
      </c>
      <c r="G32" s="9" t="s">
        <v>63</v>
      </c>
      <c r="H32" s="53">
        <f t="shared" si="0"/>
        <v>650</v>
      </c>
      <c r="I32" s="10">
        <v>650</v>
      </c>
      <c r="J32" s="10">
        <v>0</v>
      </c>
      <c r="K32" s="10">
        <v>0</v>
      </c>
      <c r="L32" s="10">
        <v>0</v>
      </c>
    </row>
    <row r="33" spans="1:12" s="34" customFormat="1" ht="12.75" hidden="1">
      <c r="A33" s="11"/>
      <c r="B33" s="32" t="s">
        <v>73</v>
      </c>
      <c r="C33" s="7"/>
      <c r="D33" s="9" t="s">
        <v>14</v>
      </c>
      <c r="E33" s="9" t="s">
        <v>17</v>
      </c>
      <c r="F33" s="9" t="s">
        <v>179</v>
      </c>
      <c r="G33" s="3" t="s">
        <v>74</v>
      </c>
      <c r="H33" s="8">
        <f t="shared" si="0"/>
        <v>50</v>
      </c>
      <c r="I33" s="12">
        <f>I34</f>
        <v>50</v>
      </c>
      <c r="J33" s="12">
        <f aca="true" t="shared" si="5" ref="J33:L34">J34</f>
        <v>0</v>
      </c>
      <c r="K33" s="12">
        <f t="shared" si="5"/>
        <v>0</v>
      </c>
      <c r="L33" s="12">
        <f t="shared" si="5"/>
        <v>0</v>
      </c>
    </row>
    <row r="34" spans="1:12" s="34" customFormat="1" ht="25.5" hidden="1">
      <c r="A34" s="11"/>
      <c r="B34" s="32" t="s">
        <v>75</v>
      </c>
      <c r="C34" s="7"/>
      <c r="D34" s="9" t="s">
        <v>14</v>
      </c>
      <c r="E34" s="9" t="s">
        <v>17</v>
      </c>
      <c r="F34" s="9" t="s">
        <v>179</v>
      </c>
      <c r="G34" s="3" t="s">
        <v>76</v>
      </c>
      <c r="H34" s="8">
        <f t="shared" si="0"/>
        <v>50</v>
      </c>
      <c r="I34" s="12">
        <f>I35</f>
        <v>50</v>
      </c>
      <c r="J34" s="12">
        <f t="shared" si="5"/>
        <v>0</v>
      </c>
      <c r="K34" s="12">
        <f t="shared" si="5"/>
        <v>0</v>
      </c>
      <c r="L34" s="12">
        <f t="shared" si="5"/>
        <v>0</v>
      </c>
    </row>
    <row r="35" spans="1:12" s="34" customFormat="1" ht="26.25" hidden="1">
      <c r="A35" s="11"/>
      <c r="B35" s="32" t="s">
        <v>77</v>
      </c>
      <c r="C35" s="68"/>
      <c r="D35" s="9" t="s">
        <v>14</v>
      </c>
      <c r="E35" s="9" t="s">
        <v>17</v>
      </c>
      <c r="F35" s="9" t="s">
        <v>179</v>
      </c>
      <c r="G35" s="3" t="s">
        <v>78</v>
      </c>
      <c r="H35" s="8">
        <f t="shared" si="0"/>
        <v>50</v>
      </c>
      <c r="I35" s="12">
        <v>50</v>
      </c>
      <c r="J35" s="12">
        <v>0</v>
      </c>
      <c r="K35" s="12">
        <v>0</v>
      </c>
      <c r="L35" s="12">
        <v>0</v>
      </c>
    </row>
    <row r="36" spans="1:12" s="34" customFormat="1" ht="25.5" hidden="1">
      <c r="A36" s="52"/>
      <c r="B36" s="1" t="s">
        <v>160</v>
      </c>
      <c r="C36" s="1"/>
      <c r="D36" s="9" t="s">
        <v>14</v>
      </c>
      <c r="E36" s="9" t="s">
        <v>17</v>
      </c>
      <c r="F36" s="9" t="s">
        <v>180</v>
      </c>
      <c r="G36" s="9"/>
      <c r="H36" s="53">
        <f t="shared" si="0"/>
        <v>5440.9</v>
      </c>
      <c r="I36" s="10">
        <f>I37</f>
        <v>5440.9</v>
      </c>
      <c r="J36" s="10">
        <f aca="true" t="shared" si="6" ref="J36:L37">J37</f>
        <v>0</v>
      </c>
      <c r="K36" s="10">
        <f t="shared" si="6"/>
        <v>0</v>
      </c>
      <c r="L36" s="10">
        <f t="shared" si="6"/>
        <v>0</v>
      </c>
    </row>
    <row r="37" spans="1:12" s="34" customFormat="1" ht="89.25" hidden="1">
      <c r="A37" s="52"/>
      <c r="B37" s="1" t="s">
        <v>56</v>
      </c>
      <c r="C37" s="1"/>
      <c r="D37" s="9" t="s">
        <v>14</v>
      </c>
      <c r="E37" s="9" t="s">
        <v>17</v>
      </c>
      <c r="F37" s="9" t="s">
        <v>180</v>
      </c>
      <c r="G37" s="9" t="s">
        <v>57</v>
      </c>
      <c r="H37" s="53">
        <f t="shared" si="0"/>
        <v>5440.9</v>
      </c>
      <c r="I37" s="10">
        <f>I38</f>
        <v>5440.9</v>
      </c>
      <c r="J37" s="10">
        <f t="shared" si="6"/>
        <v>0</v>
      </c>
      <c r="K37" s="10">
        <f t="shared" si="6"/>
        <v>0</v>
      </c>
      <c r="L37" s="10">
        <f t="shared" si="6"/>
        <v>0</v>
      </c>
    </row>
    <row r="38" spans="1:12" s="34" customFormat="1" ht="39.75" customHeight="1" hidden="1">
      <c r="A38" s="52"/>
      <c r="B38" s="1" t="s">
        <v>152</v>
      </c>
      <c r="C38" s="1"/>
      <c r="D38" s="9" t="s">
        <v>14</v>
      </c>
      <c r="E38" s="9" t="s">
        <v>17</v>
      </c>
      <c r="F38" s="9" t="s">
        <v>180</v>
      </c>
      <c r="G38" s="9" t="s">
        <v>153</v>
      </c>
      <c r="H38" s="53">
        <f t="shared" si="0"/>
        <v>5440.9</v>
      </c>
      <c r="I38" s="10">
        <f>I39+I40</f>
        <v>5440.9</v>
      </c>
      <c r="J38" s="10">
        <f>J39+J40</f>
        <v>0</v>
      </c>
      <c r="K38" s="10">
        <f>K39+K40</f>
        <v>0</v>
      </c>
      <c r="L38" s="10">
        <f>L39+L40</f>
        <v>0</v>
      </c>
    </row>
    <row r="39" spans="1:12" s="34" customFormat="1" ht="51" hidden="1">
      <c r="A39" s="52"/>
      <c r="B39" s="1" t="s">
        <v>154</v>
      </c>
      <c r="C39" s="1"/>
      <c r="D39" s="9" t="s">
        <v>14</v>
      </c>
      <c r="E39" s="9" t="s">
        <v>17</v>
      </c>
      <c r="F39" s="9" t="s">
        <v>180</v>
      </c>
      <c r="G39" s="9" t="s">
        <v>155</v>
      </c>
      <c r="H39" s="53">
        <f t="shared" si="0"/>
        <v>5190.9</v>
      </c>
      <c r="I39" s="10">
        <f>5486.7-295.8</f>
        <v>5190.9</v>
      </c>
      <c r="J39" s="10">
        <v>0</v>
      </c>
      <c r="K39" s="10">
        <v>0</v>
      </c>
      <c r="L39" s="10">
        <v>0</v>
      </c>
    </row>
    <row r="40" spans="1:12" s="34" customFormat="1" ht="51" hidden="1">
      <c r="A40" s="52"/>
      <c r="B40" s="1" t="s">
        <v>156</v>
      </c>
      <c r="C40" s="1"/>
      <c r="D40" s="9" t="s">
        <v>14</v>
      </c>
      <c r="E40" s="9" t="s">
        <v>17</v>
      </c>
      <c r="F40" s="9" t="s">
        <v>180</v>
      </c>
      <c r="G40" s="9" t="s">
        <v>157</v>
      </c>
      <c r="H40" s="53">
        <f t="shared" si="0"/>
        <v>250</v>
      </c>
      <c r="I40" s="10">
        <v>250</v>
      </c>
      <c r="J40" s="10">
        <v>0</v>
      </c>
      <c r="K40" s="10">
        <v>0</v>
      </c>
      <c r="L40" s="10">
        <v>0</v>
      </c>
    </row>
    <row r="41" spans="1:12" s="33" customFormat="1" ht="68.25" customHeight="1" hidden="1">
      <c r="A41" s="54"/>
      <c r="B41" s="6" t="s">
        <v>161</v>
      </c>
      <c r="C41" s="6"/>
      <c r="D41" s="4" t="s">
        <v>14</v>
      </c>
      <c r="E41" s="4" t="s">
        <v>162</v>
      </c>
      <c r="F41" s="4"/>
      <c r="G41" s="4"/>
      <c r="H41" s="8">
        <f>SUM(I41:L41)</f>
        <v>9696.8</v>
      </c>
      <c r="I41" s="8">
        <f>I42</f>
        <v>9696.8</v>
      </c>
      <c r="J41" s="8">
        <f>J42</f>
        <v>0</v>
      </c>
      <c r="K41" s="8">
        <f>K42</f>
        <v>0</v>
      </c>
      <c r="L41" s="8">
        <f>L42</f>
        <v>0</v>
      </c>
    </row>
    <row r="42" spans="1:12" s="33" customFormat="1" ht="51" hidden="1">
      <c r="A42" s="54"/>
      <c r="B42" s="1" t="s">
        <v>131</v>
      </c>
      <c r="C42" s="6"/>
      <c r="D42" s="9" t="s">
        <v>14</v>
      </c>
      <c r="E42" s="9" t="s">
        <v>162</v>
      </c>
      <c r="F42" s="9" t="s">
        <v>174</v>
      </c>
      <c r="G42" s="4"/>
      <c r="H42" s="8">
        <f>SUM(I42:L42)</f>
        <v>9696.8</v>
      </c>
      <c r="I42" s="12">
        <f>I43</f>
        <v>9696.8</v>
      </c>
      <c r="J42" s="12">
        <f aca="true" t="shared" si="7" ref="J42:L43">J43</f>
        <v>0</v>
      </c>
      <c r="K42" s="12">
        <f t="shared" si="7"/>
        <v>0</v>
      </c>
      <c r="L42" s="12">
        <f t="shared" si="7"/>
        <v>0</v>
      </c>
    </row>
    <row r="43" spans="1:12" s="33" customFormat="1" ht="38.25" hidden="1">
      <c r="A43" s="54"/>
      <c r="B43" s="1" t="s">
        <v>173</v>
      </c>
      <c r="C43" s="1"/>
      <c r="D43" s="9" t="s">
        <v>14</v>
      </c>
      <c r="E43" s="9" t="s">
        <v>162</v>
      </c>
      <c r="F43" s="9" t="s">
        <v>175</v>
      </c>
      <c r="G43" s="4"/>
      <c r="H43" s="8">
        <f>SUM(I43:L43)</f>
        <v>9696.8</v>
      </c>
      <c r="I43" s="12">
        <f>I44+I52</f>
        <v>9696.8</v>
      </c>
      <c r="J43" s="12">
        <f t="shared" si="7"/>
        <v>0</v>
      </c>
      <c r="K43" s="12">
        <f t="shared" si="7"/>
        <v>0</v>
      </c>
      <c r="L43" s="12">
        <f t="shared" si="7"/>
        <v>0</v>
      </c>
    </row>
    <row r="44" spans="1:12" s="33" customFormat="1" ht="25.5" hidden="1">
      <c r="A44" s="54"/>
      <c r="B44" s="1" t="s">
        <v>178</v>
      </c>
      <c r="C44" s="1"/>
      <c r="D44" s="9" t="s">
        <v>14</v>
      </c>
      <c r="E44" s="9" t="s">
        <v>162</v>
      </c>
      <c r="F44" s="9" t="s">
        <v>179</v>
      </c>
      <c r="G44" s="4"/>
      <c r="H44" s="8">
        <f>SUM(I44:L44)</f>
        <v>5767.3</v>
      </c>
      <c r="I44" s="12">
        <f>I45+I49</f>
        <v>5767.3</v>
      </c>
      <c r="J44" s="12">
        <f>J45+J49</f>
        <v>0</v>
      </c>
      <c r="K44" s="12">
        <f>K45+K49</f>
        <v>0</v>
      </c>
      <c r="L44" s="12">
        <f>L45+L49</f>
        <v>0</v>
      </c>
    </row>
    <row r="45" spans="1:12" s="34" customFormat="1" ht="91.5" customHeight="1" hidden="1">
      <c r="A45" s="52"/>
      <c r="B45" s="1" t="s">
        <v>56</v>
      </c>
      <c r="C45" s="1"/>
      <c r="D45" s="9" t="s">
        <v>14</v>
      </c>
      <c r="E45" s="9" t="s">
        <v>162</v>
      </c>
      <c r="F45" s="9" t="s">
        <v>179</v>
      </c>
      <c r="G45" s="3" t="s">
        <v>57</v>
      </c>
      <c r="H45" s="8">
        <f aca="true" t="shared" si="8" ref="H45:H51">I45+J45+K45+L45</f>
        <v>5483.3</v>
      </c>
      <c r="I45" s="12">
        <f>I46</f>
        <v>5483.3</v>
      </c>
      <c r="J45" s="12">
        <f>J46</f>
        <v>0</v>
      </c>
      <c r="K45" s="12">
        <f>K46</f>
        <v>0</v>
      </c>
      <c r="L45" s="12">
        <f>L46</f>
        <v>0</v>
      </c>
    </row>
    <row r="46" spans="1:12" s="34" customFormat="1" ht="38.25" hidden="1">
      <c r="A46" s="52"/>
      <c r="B46" s="1" t="s">
        <v>152</v>
      </c>
      <c r="C46" s="1"/>
      <c r="D46" s="9" t="s">
        <v>14</v>
      </c>
      <c r="E46" s="9" t="s">
        <v>162</v>
      </c>
      <c r="F46" s="9" t="s">
        <v>179</v>
      </c>
      <c r="G46" s="3" t="s">
        <v>153</v>
      </c>
      <c r="H46" s="8">
        <f t="shared" si="8"/>
        <v>5483.3</v>
      </c>
      <c r="I46" s="12">
        <f>I47+I48</f>
        <v>5483.3</v>
      </c>
      <c r="J46" s="12">
        <f>J47+J48</f>
        <v>0</v>
      </c>
      <c r="K46" s="12">
        <f>K47+K48</f>
        <v>0</v>
      </c>
      <c r="L46" s="12">
        <f>L47+L48</f>
        <v>0</v>
      </c>
    </row>
    <row r="47" spans="1:12" s="34" customFormat="1" ht="51" hidden="1">
      <c r="A47" s="52"/>
      <c r="B47" s="1" t="s">
        <v>154</v>
      </c>
      <c r="C47" s="1"/>
      <c r="D47" s="9" t="s">
        <v>14</v>
      </c>
      <c r="E47" s="9" t="s">
        <v>162</v>
      </c>
      <c r="F47" s="9" t="s">
        <v>179</v>
      </c>
      <c r="G47" s="3" t="s">
        <v>155</v>
      </c>
      <c r="H47" s="8">
        <f t="shared" si="8"/>
        <v>5104.8</v>
      </c>
      <c r="I47" s="12">
        <f>4350.7+754.1</f>
        <v>5104.8</v>
      </c>
      <c r="J47" s="12">
        <v>0</v>
      </c>
      <c r="K47" s="12">
        <v>0</v>
      </c>
      <c r="L47" s="12">
        <v>0</v>
      </c>
    </row>
    <row r="48" spans="1:12" s="34" customFormat="1" ht="51" hidden="1">
      <c r="A48" s="52"/>
      <c r="B48" s="1" t="s">
        <v>156</v>
      </c>
      <c r="C48" s="1"/>
      <c r="D48" s="9" t="s">
        <v>14</v>
      </c>
      <c r="E48" s="9" t="s">
        <v>162</v>
      </c>
      <c r="F48" s="9" t="s">
        <v>179</v>
      </c>
      <c r="G48" s="3" t="s">
        <v>157</v>
      </c>
      <c r="H48" s="8">
        <f t="shared" si="8"/>
        <v>378.5</v>
      </c>
      <c r="I48" s="12">
        <v>378.5</v>
      </c>
      <c r="J48" s="12">
        <v>0</v>
      </c>
      <c r="K48" s="12">
        <v>0</v>
      </c>
      <c r="L48" s="12">
        <v>0</v>
      </c>
    </row>
    <row r="49" spans="1:12" s="34" customFormat="1" ht="25.5" hidden="1">
      <c r="A49" s="52"/>
      <c r="B49" s="1" t="s">
        <v>58</v>
      </c>
      <c r="C49" s="1"/>
      <c r="D49" s="9" t="s">
        <v>14</v>
      </c>
      <c r="E49" s="9" t="s">
        <v>162</v>
      </c>
      <c r="F49" s="9" t="s">
        <v>179</v>
      </c>
      <c r="G49" s="3" t="s">
        <v>59</v>
      </c>
      <c r="H49" s="8">
        <f t="shared" si="8"/>
        <v>284</v>
      </c>
      <c r="I49" s="12">
        <f>I50</f>
        <v>284</v>
      </c>
      <c r="J49" s="12">
        <f aca="true" t="shared" si="9" ref="I49:L50">J50</f>
        <v>0</v>
      </c>
      <c r="K49" s="12">
        <f t="shared" si="9"/>
        <v>0</v>
      </c>
      <c r="L49" s="12">
        <f t="shared" si="9"/>
        <v>0</v>
      </c>
    </row>
    <row r="50" spans="1:12" s="34" customFormat="1" ht="38.25" hidden="1">
      <c r="A50" s="52"/>
      <c r="B50" s="1" t="s">
        <v>159</v>
      </c>
      <c r="C50" s="1"/>
      <c r="D50" s="9" t="s">
        <v>14</v>
      </c>
      <c r="E50" s="9" t="s">
        <v>162</v>
      </c>
      <c r="F50" s="9" t="s">
        <v>179</v>
      </c>
      <c r="G50" s="3" t="s">
        <v>61</v>
      </c>
      <c r="H50" s="8">
        <f t="shared" si="8"/>
        <v>284</v>
      </c>
      <c r="I50" s="12">
        <f t="shared" si="9"/>
        <v>284</v>
      </c>
      <c r="J50" s="12">
        <f t="shared" si="9"/>
        <v>0</v>
      </c>
      <c r="K50" s="12">
        <f t="shared" si="9"/>
        <v>0</v>
      </c>
      <c r="L50" s="12">
        <f t="shared" si="9"/>
        <v>0</v>
      </c>
    </row>
    <row r="51" spans="1:12" s="34" customFormat="1" ht="38.25" hidden="1">
      <c r="A51" s="52"/>
      <c r="B51" s="1" t="s">
        <v>62</v>
      </c>
      <c r="C51" s="1"/>
      <c r="D51" s="9" t="s">
        <v>14</v>
      </c>
      <c r="E51" s="9" t="s">
        <v>162</v>
      </c>
      <c r="F51" s="9" t="s">
        <v>179</v>
      </c>
      <c r="G51" s="3" t="s">
        <v>63</v>
      </c>
      <c r="H51" s="8">
        <f t="shared" si="8"/>
        <v>284</v>
      </c>
      <c r="I51" s="12">
        <v>284</v>
      </c>
      <c r="J51" s="12">
        <v>0</v>
      </c>
      <c r="K51" s="12">
        <v>0</v>
      </c>
      <c r="L51" s="12">
        <v>0</v>
      </c>
    </row>
    <row r="52" spans="1:12" s="34" customFormat="1" ht="38.25" hidden="1">
      <c r="A52" s="52"/>
      <c r="B52" s="1" t="s">
        <v>163</v>
      </c>
      <c r="C52" s="1"/>
      <c r="D52" s="3" t="s">
        <v>14</v>
      </c>
      <c r="E52" s="3" t="s">
        <v>162</v>
      </c>
      <c r="F52" s="3" t="s">
        <v>181</v>
      </c>
      <c r="G52" s="3"/>
      <c r="H52" s="8">
        <f>I52+J52+K52+L52</f>
        <v>3929.5</v>
      </c>
      <c r="I52" s="12">
        <f>I53</f>
        <v>3929.5</v>
      </c>
      <c r="J52" s="12">
        <f aca="true" t="shared" si="10" ref="I52:L53">J53</f>
        <v>0</v>
      </c>
      <c r="K52" s="12">
        <f t="shared" si="10"/>
        <v>0</v>
      </c>
      <c r="L52" s="12">
        <f t="shared" si="10"/>
        <v>0</v>
      </c>
    </row>
    <row r="53" spans="1:14" s="34" customFormat="1" ht="89.25" hidden="1">
      <c r="A53" s="52"/>
      <c r="B53" s="1" t="s">
        <v>56</v>
      </c>
      <c r="C53" s="1"/>
      <c r="D53" s="3" t="s">
        <v>14</v>
      </c>
      <c r="E53" s="3" t="s">
        <v>162</v>
      </c>
      <c r="F53" s="3" t="s">
        <v>181</v>
      </c>
      <c r="G53" s="3" t="s">
        <v>57</v>
      </c>
      <c r="H53" s="8">
        <f>I53+J53+K53+L53</f>
        <v>3929.5</v>
      </c>
      <c r="I53" s="12">
        <f t="shared" si="10"/>
        <v>3929.5</v>
      </c>
      <c r="J53" s="12">
        <f t="shared" si="10"/>
        <v>0</v>
      </c>
      <c r="K53" s="12">
        <f t="shared" si="10"/>
        <v>0</v>
      </c>
      <c r="L53" s="12">
        <f t="shared" si="10"/>
        <v>0</v>
      </c>
      <c r="N53" s="40"/>
    </row>
    <row r="54" spans="1:12" s="34" customFormat="1" ht="38.25" hidden="1">
      <c r="A54" s="52"/>
      <c r="B54" s="1" t="s">
        <v>152</v>
      </c>
      <c r="C54" s="1"/>
      <c r="D54" s="3" t="s">
        <v>14</v>
      </c>
      <c r="E54" s="3" t="s">
        <v>162</v>
      </c>
      <c r="F54" s="3" t="s">
        <v>181</v>
      </c>
      <c r="G54" s="3" t="s">
        <v>153</v>
      </c>
      <c r="H54" s="8">
        <f>I54+J54+K54+L54</f>
        <v>3929.5</v>
      </c>
      <c r="I54" s="12">
        <f>I55+I56</f>
        <v>3929.5</v>
      </c>
      <c r="J54" s="12">
        <f>J55+J56</f>
        <v>0</v>
      </c>
      <c r="K54" s="12">
        <f>K55+K56</f>
        <v>0</v>
      </c>
      <c r="L54" s="12">
        <f>L55+L56</f>
        <v>0</v>
      </c>
    </row>
    <row r="55" spans="1:12" s="34" customFormat="1" ht="51" hidden="1">
      <c r="A55" s="52"/>
      <c r="B55" s="1" t="s">
        <v>154</v>
      </c>
      <c r="C55" s="1"/>
      <c r="D55" s="3" t="s">
        <v>14</v>
      </c>
      <c r="E55" s="3" t="s">
        <v>162</v>
      </c>
      <c r="F55" s="3" t="s">
        <v>181</v>
      </c>
      <c r="G55" s="3" t="s">
        <v>155</v>
      </c>
      <c r="H55" s="8">
        <f>I55+J55+K55+L55</f>
        <v>3729.5</v>
      </c>
      <c r="I55" s="12">
        <v>3729.5</v>
      </c>
      <c r="J55" s="12">
        <v>0</v>
      </c>
      <c r="K55" s="12">
        <v>0</v>
      </c>
      <c r="L55" s="12">
        <v>0</v>
      </c>
    </row>
    <row r="56" spans="1:12" s="34" customFormat="1" ht="51" hidden="1">
      <c r="A56" s="52"/>
      <c r="B56" s="1" t="s">
        <v>156</v>
      </c>
      <c r="C56" s="1"/>
      <c r="D56" s="3" t="s">
        <v>14</v>
      </c>
      <c r="E56" s="3" t="s">
        <v>162</v>
      </c>
      <c r="F56" s="3" t="s">
        <v>181</v>
      </c>
      <c r="G56" s="3" t="s">
        <v>157</v>
      </c>
      <c r="H56" s="8">
        <f>I56+J56+K56+L56</f>
        <v>200</v>
      </c>
      <c r="I56" s="12">
        <v>200</v>
      </c>
      <c r="J56" s="12">
        <v>0</v>
      </c>
      <c r="K56" s="12">
        <v>0</v>
      </c>
      <c r="L56" s="12">
        <v>0</v>
      </c>
    </row>
    <row r="57" spans="1:14" s="34" customFormat="1" ht="16.5" customHeight="1">
      <c r="A57" s="5" t="s">
        <v>164</v>
      </c>
      <c r="B57" s="6" t="s">
        <v>165</v>
      </c>
      <c r="C57" s="7" t="s">
        <v>166</v>
      </c>
      <c r="D57" s="4"/>
      <c r="E57" s="4"/>
      <c r="F57" s="4"/>
      <c r="G57" s="4"/>
      <c r="H57" s="8">
        <f t="shared" si="0"/>
        <v>2.2737367544323206E-13</v>
      </c>
      <c r="I57" s="8">
        <f>I58+I165+I332+I491+I549</f>
        <v>-1130.3999999999999</v>
      </c>
      <c r="J57" s="8">
        <f>J58+J165+J332+J491+J549</f>
        <v>0</v>
      </c>
      <c r="K57" s="8">
        <f>K58+K165+K332+K491+K549</f>
        <v>1130.4</v>
      </c>
      <c r="L57" s="8">
        <f>L58+L165+L332+L491+L549</f>
        <v>0</v>
      </c>
      <c r="N57" s="69"/>
    </row>
    <row r="58" spans="1:12" s="33" customFormat="1" ht="18" customHeight="1">
      <c r="A58" s="5"/>
      <c r="B58" s="2" t="s">
        <v>150</v>
      </c>
      <c r="C58" s="6"/>
      <c r="D58" s="4" t="s">
        <v>14</v>
      </c>
      <c r="E58" s="4" t="s">
        <v>15</v>
      </c>
      <c r="F58" s="4"/>
      <c r="G58" s="4"/>
      <c r="H58" s="8">
        <f>I58+J58+K58+L58</f>
        <v>0</v>
      </c>
      <c r="I58" s="8">
        <f>I91</f>
        <v>0</v>
      </c>
      <c r="J58" s="8">
        <f>J91</f>
        <v>0</v>
      </c>
      <c r="K58" s="8">
        <f>K91</f>
        <v>0</v>
      </c>
      <c r="L58" s="8">
        <f>L91</f>
        <v>0</v>
      </c>
    </row>
    <row r="59" spans="1:13" s="33" customFormat="1" ht="51" hidden="1">
      <c r="A59" s="5"/>
      <c r="B59" s="6" t="s">
        <v>167</v>
      </c>
      <c r="C59" s="7"/>
      <c r="D59" s="4" t="s">
        <v>14</v>
      </c>
      <c r="E59" s="4" t="s">
        <v>16</v>
      </c>
      <c r="F59" s="4"/>
      <c r="G59" s="4"/>
      <c r="H59" s="8">
        <f>SUM(I59:L59)</f>
        <v>16156.7</v>
      </c>
      <c r="I59" s="8">
        <f>I60</f>
        <v>16156.7</v>
      </c>
      <c r="J59" s="8">
        <f>J60</f>
        <v>0</v>
      </c>
      <c r="K59" s="8">
        <f>K60</f>
        <v>0</v>
      </c>
      <c r="L59" s="8">
        <f>L60</f>
        <v>0</v>
      </c>
      <c r="M59" s="62"/>
    </row>
    <row r="60" spans="1:13" s="33" customFormat="1" ht="51" hidden="1">
      <c r="A60" s="5"/>
      <c r="B60" s="1" t="s">
        <v>251</v>
      </c>
      <c r="C60" s="6"/>
      <c r="D60" s="3" t="s">
        <v>14</v>
      </c>
      <c r="E60" s="3" t="s">
        <v>16</v>
      </c>
      <c r="F60" s="9" t="s">
        <v>174</v>
      </c>
      <c r="G60" s="4"/>
      <c r="H60" s="8">
        <f>SUM(I60:L60)</f>
        <v>16156.7</v>
      </c>
      <c r="I60" s="12">
        <f>I61</f>
        <v>16156.7</v>
      </c>
      <c r="J60" s="12">
        <f aca="true" t="shared" si="11" ref="J60:L61">J61</f>
        <v>0</v>
      </c>
      <c r="K60" s="12">
        <f t="shared" si="11"/>
        <v>0</v>
      </c>
      <c r="L60" s="12">
        <f t="shared" si="11"/>
        <v>0</v>
      </c>
      <c r="M60" s="62"/>
    </row>
    <row r="61" spans="1:13" s="33" customFormat="1" ht="43.5" customHeight="1" hidden="1">
      <c r="A61" s="5"/>
      <c r="B61" s="1" t="s">
        <v>173</v>
      </c>
      <c r="C61" s="1"/>
      <c r="D61" s="3" t="s">
        <v>14</v>
      </c>
      <c r="E61" s="3" t="s">
        <v>16</v>
      </c>
      <c r="F61" s="9" t="s">
        <v>175</v>
      </c>
      <c r="G61" s="4"/>
      <c r="H61" s="8">
        <f>SUM(I61:L61)</f>
        <v>16156.7</v>
      </c>
      <c r="I61" s="12">
        <f>I62</f>
        <v>16156.7</v>
      </c>
      <c r="J61" s="12">
        <f t="shared" si="11"/>
        <v>0</v>
      </c>
      <c r="K61" s="12">
        <f t="shared" si="11"/>
        <v>0</v>
      </c>
      <c r="L61" s="12">
        <f t="shared" si="11"/>
        <v>0</v>
      </c>
      <c r="M61" s="62"/>
    </row>
    <row r="62" spans="1:14" s="33" customFormat="1" ht="26.25" customHeight="1" hidden="1">
      <c r="A62" s="5"/>
      <c r="B62" s="1" t="s">
        <v>178</v>
      </c>
      <c r="C62" s="1"/>
      <c r="D62" s="3" t="s">
        <v>14</v>
      </c>
      <c r="E62" s="3" t="s">
        <v>16</v>
      </c>
      <c r="F62" s="9" t="s">
        <v>179</v>
      </c>
      <c r="G62" s="4"/>
      <c r="H62" s="8">
        <f>SUM(I62:L62)</f>
        <v>16156.7</v>
      </c>
      <c r="I62" s="12">
        <f>I63+I67</f>
        <v>16156.7</v>
      </c>
      <c r="J62" s="12">
        <f>J63+J67</f>
        <v>0</v>
      </c>
      <c r="K62" s="12">
        <f>K63+K67</f>
        <v>0</v>
      </c>
      <c r="L62" s="12">
        <f>L63+L67</f>
        <v>0</v>
      </c>
      <c r="M62" s="62"/>
      <c r="N62" s="51"/>
    </row>
    <row r="63" spans="1:12" s="34" customFormat="1" ht="89.25" hidden="1">
      <c r="A63" s="11"/>
      <c r="B63" s="1" t="s">
        <v>56</v>
      </c>
      <c r="C63" s="7"/>
      <c r="D63" s="3" t="s">
        <v>14</v>
      </c>
      <c r="E63" s="3" t="s">
        <v>16</v>
      </c>
      <c r="F63" s="9" t="s">
        <v>179</v>
      </c>
      <c r="G63" s="3" t="s">
        <v>57</v>
      </c>
      <c r="H63" s="8">
        <f aca="true" t="shared" si="12" ref="H63:H70">I63+J63+K63+L63</f>
        <v>15846.7</v>
      </c>
      <c r="I63" s="12">
        <f>I64</f>
        <v>15846.7</v>
      </c>
      <c r="J63" s="12">
        <f>J64</f>
        <v>0</v>
      </c>
      <c r="K63" s="12">
        <f>K64</f>
        <v>0</v>
      </c>
      <c r="L63" s="12">
        <f>L64</f>
        <v>0</v>
      </c>
    </row>
    <row r="64" spans="1:12" s="34" customFormat="1" ht="39" customHeight="1" hidden="1">
      <c r="A64" s="11"/>
      <c r="B64" s="1" t="s">
        <v>152</v>
      </c>
      <c r="C64" s="7"/>
      <c r="D64" s="3" t="s">
        <v>14</v>
      </c>
      <c r="E64" s="3" t="s">
        <v>16</v>
      </c>
      <c r="F64" s="9" t="s">
        <v>179</v>
      </c>
      <c r="G64" s="3" t="s">
        <v>153</v>
      </c>
      <c r="H64" s="8">
        <f t="shared" si="12"/>
        <v>15846.7</v>
      </c>
      <c r="I64" s="12">
        <f>I65+I66</f>
        <v>15846.7</v>
      </c>
      <c r="J64" s="12">
        <f>J65+J66</f>
        <v>0</v>
      </c>
      <c r="K64" s="12">
        <f>K65+K66</f>
        <v>0</v>
      </c>
      <c r="L64" s="12">
        <f>L65+L66</f>
        <v>0</v>
      </c>
    </row>
    <row r="65" spans="1:12" s="34" customFormat="1" ht="51" hidden="1">
      <c r="A65" s="11"/>
      <c r="B65" s="1" t="s">
        <v>154</v>
      </c>
      <c r="C65" s="7"/>
      <c r="D65" s="3" t="s">
        <v>14</v>
      </c>
      <c r="E65" s="3" t="s">
        <v>16</v>
      </c>
      <c r="F65" s="9" t="s">
        <v>179</v>
      </c>
      <c r="G65" s="3" t="s">
        <v>155</v>
      </c>
      <c r="H65" s="8">
        <f t="shared" si="12"/>
        <v>15346.7</v>
      </c>
      <c r="I65" s="12">
        <v>15346.7</v>
      </c>
      <c r="J65" s="12">
        <v>0</v>
      </c>
      <c r="K65" s="12">
        <v>0</v>
      </c>
      <c r="L65" s="12">
        <v>0</v>
      </c>
    </row>
    <row r="66" spans="1:12" s="34" customFormat="1" ht="51" hidden="1">
      <c r="A66" s="11"/>
      <c r="B66" s="1" t="s">
        <v>156</v>
      </c>
      <c r="C66" s="7"/>
      <c r="D66" s="3" t="s">
        <v>14</v>
      </c>
      <c r="E66" s="3" t="s">
        <v>16</v>
      </c>
      <c r="F66" s="9" t="s">
        <v>179</v>
      </c>
      <c r="G66" s="3" t="s">
        <v>157</v>
      </c>
      <c r="H66" s="8">
        <f t="shared" si="12"/>
        <v>500</v>
      </c>
      <c r="I66" s="12">
        <v>500</v>
      </c>
      <c r="J66" s="12">
        <v>0</v>
      </c>
      <c r="K66" s="12">
        <v>0</v>
      </c>
      <c r="L66" s="12">
        <v>0</v>
      </c>
    </row>
    <row r="67" spans="1:12" s="34" customFormat="1" ht="38.25" hidden="1">
      <c r="A67" s="11"/>
      <c r="B67" s="1" t="s">
        <v>88</v>
      </c>
      <c r="C67" s="7"/>
      <c r="D67" s="3" t="s">
        <v>14</v>
      </c>
      <c r="E67" s="3" t="s">
        <v>16</v>
      </c>
      <c r="F67" s="9" t="s">
        <v>179</v>
      </c>
      <c r="G67" s="3" t="s">
        <v>59</v>
      </c>
      <c r="H67" s="8">
        <f t="shared" si="12"/>
        <v>310</v>
      </c>
      <c r="I67" s="12">
        <f>I68</f>
        <v>310</v>
      </c>
      <c r="J67" s="12">
        <f>J68</f>
        <v>0</v>
      </c>
      <c r="K67" s="12">
        <f>K68</f>
        <v>0</v>
      </c>
      <c r="L67" s="12">
        <f>L68</f>
        <v>0</v>
      </c>
    </row>
    <row r="68" spans="1:12" s="34" customFormat="1" ht="42" customHeight="1" hidden="1">
      <c r="A68" s="11"/>
      <c r="B68" s="1" t="s">
        <v>60</v>
      </c>
      <c r="C68" s="7"/>
      <c r="D68" s="3" t="s">
        <v>14</v>
      </c>
      <c r="E68" s="3" t="s">
        <v>16</v>
      </c>
      <c r="F68" s="9" t="s">
        <v>179</v>
      </c>
      <c r="G68" s="3" t="s">
        <v>61</v>
      </c>
      <c r="H68" s="8">
        <f t="shared" si="12"/>
        <v>310</v>
      </c>
      <c r="I68" s="12">
        <f>I69+I70</f>
        <v>310</v>
      </c>
      <c r="J68" s="12">
        <f>J69+J70</f>
        <v>0</v>
      </c>
      <c r="K68" s="12">
        <f>K69+K70</f>
        <v>0</v>
      </c>
      <c r="L68" s="12">
        <f>L69+L70</f>
        <v>0</v>
      </c>
    </row>
    <row r="69" spans="1:12" s="34" customFormat="1" ht="42" customHeight="1" hidden="1">
      <c r="A69" s="11"/>
      <c r="B69" s="1" t="s">
        <v>65</v>
      </c>
      <c r="C69" s="7"/>
      <c r="D69" s="3" t="s">
        <v>14</v>
      </c>
      <c r="E69" s="3" t="s">
        <v>16</v>
      </c>
      <c r="F69" s="9" t="s">
        <v>179</v>
      </c>
      <c r="G69" s="3" t="s">
        <v>64</v>
      </c>
      <c r="H69" s="8">
        <f t="shared" si="12"/>
        <v>80</v>
      </c>
      <c r="I69" s="12">
        <v>80</v>
      </c>
      <c r="J69" s="12">
        <v>0</v>
      </c>
      <c r="K69" s="12">
        <v>0</v>
      </c>
      <c r="L69" s="12">
        <v>0</v>
      </c>
    </row>
    <row r="70" spans="1:12" s="34" customFormat="1" ht="43.5" customHeight="1" hidden="1">
      <c r="A70" s="11"/>
      <c r="B70" s="1" t="s">
        <v>62</v>
      </c>
      <c r="C70" s="7"/>
      <c r="D70" s="3" t="s">
        <v>14</v>
      </c>
      <c r="E70" s="3" t="s">
        <v>16</v>
      </c>
      <c r="F70" s="9" t="s">
        <v>179</v>
      </c>
      <c r="G70" s="3" t="s">
        <v>63</v>
      </c>
      <c r="H70" s="8">
        <f t="shared" si="12"/>
        <v>230</v>
      </c>
      <c r="I70" s="12">
        <v>230</v>
      </c>
      <c r="J70" s="12">
        <v>0</v>
      </c>
      <c r="K70" s="12">
        <v>0</v>
      </c>
      <c r="L70" s="12">
        <v>0</v>
      </c>
    </row>
    <row r="71" spans="1:12" s="33" customFormat="1" ht="76.5" hidden="1">
      <c r="A71" s="5"/>
      <c r="B71" s="6" t="s">
        <v>168</v>
      </c>
      <c r="C71" s="7"/>
      <c r="D71" s="4" t="s">
        <v>14</v>
      </c>
      <c r="E71" s="4" t="s">
        <v>18</v>
      </c>
      <c r="F71" s="4"/>
      <c r="G71" s="4"/>
      <c r="H71" s="8">
        <f>SUM(I71:L71)</f>
        <v>174591.2</v>
      </c>
      <c r="I71" s="8">
        <f>I72</f>
        <v>174591.2</v>
      </c>
      <c r="J71" s="8">
        <f>J72</f>
        <v>0</v>
      </c>
      <c r="K71" s="8">
        <f>K72</f>
        <v>0</v>
      </c>
      <c r="L71" s="8">
        <f>L72</f>
        <v>0</v>
      </c>
    </row>
    <row r="72" spans="1:12" s="33" customFormat="1" ht="51" hidden="1">
      <c r="A72" s="5"/>
      <c r="B72" s="1" t="s">
        <v>251</v>
      </c>
      <c r="C72" s="6"/>
      <c r="D72" s="3" t="s">
        <v>14</v>
      </c>
      <c r="E72" s="3" t="s">
        <v>18</v>
      </c>
      <c r="F72" s="9" t="s">
        <v>174</v>
      </c>
      <c r="G72" s="4"/>
      <c r="H72" s="8">
        <f>SUM(I72:L72)</f>
        <v>174591.2</v>
      </c>
      <c r="I72" s="12">
        <f>I73</f>
        <v>174591.2</v>
      </c>
      <c r="J72" s="12">
        <f aca="true" t="shared" si="13" ref="J72:L73">J73</f>
        <v>0</v>
      </c>
      <c r="K72" s="12">
        <f t="shared" si="13"/>
        <v>0</v>
      </c>
      <c r="L72" s="12">
        <f t="shared" si="13"/>
        <v>0</v>
      </c>
    </row>
    <row r="73" spans="1:12" s="33" customFormat="1" ht="38.25" hidden="1">
      <c r="A73" s="5"/>
      <c r="B73" s="1" t="s">
        <v>173</v>
      </c>
      <c r="C73" s="1"/>
      <c r="D73" s="3" t="s">
        <v>14</v>
      </c>
      <c r="E73" s="3" t="s">
        <v>18</v>
      </c>
      <c r="F73" s="9" t="s">
        <v>175</v>
      </c>
      <c r="G73" s="4"/>
      <c r="H73" s="8">
        <f>SUM(I73:L73)</f>
        <v>174591.2</v>
      </c>
      <c r="I73" s="12">
        <f>I74+I86</f>
        <v>174591.2</v>
      </c>
      <c r="J73" s="12">
        <f t="shared" si="13"/>
        <v>0</v>
      </c>
      <c r="K73" s="12">
        <f t="shared" si="13"/>
        <v>0</v>
      </c>
      <c r="L73" s="12">
        <f t="shared" si="13"/>
        <v>0</v>
      </c>
    </row>
    <row r="74" spans="1:12" s="33" customFormat="1" ht="25.5" hidden="1">
      <c r="A74" s="5"/>
      <c r="B74" s="1" t="s">
        <v>178</v>
      </c>
      <c r="C74" s="1"/>
      <c r="D74" s="3" t="s">
        <v>14</v>
      </c>
      <c r="E74" s="3" t="s">
        <v>18</v>
      </c>
      <c r="F74" s="9" t="s">
        <v>179</v>
      </c>
      <c r="G74" s="4"/>
      <c r="H74" s="8">
        <f>SUM(I74:L74)</f>
        <v>170582.5</v>
      </c>
      <c r="I74" s="12">
        <f>I75+I79+I83</f>
        <v>170582.5</v>
      </c>
      <c r="J74" s="12">
        <f>J75+J79+J83</f>
        <v>0</v>
      </c>
      <c r="K74" s="12">
        <f>K75+K79+K83</f>
        <v>0</v>
      </c>
      <c r="L74" s="12">
        <f>L75+L79+L83</f>
        <v>0</v>
      </c>
    </row>
    <row r="75" spans="1:12" s="34" customFormat="1" ht="93.75" customHeight="1" hidden="1">
      <c r="A75" s="11"/>
      <c r="B75" s="1" t="s">
        <v>56</v>
      </c>
      <c r="C75" s="7"/>
      <c r="D75" s="3" t="s">
        <v>14</v>
      </c>
      <c r="E75" s="3" t="s">
        <v>18</v>
      </c>
      <c r="F75" s="9" t="s">
        <v>179</v>
      </c>
      <c r="G75" s="3" t="s">
        <v>57</v>
      </c>
      <c r="H75" s="8">
        <f aca="true" t="shared" si="14" ref="H75:H120">I75+J75+K75+L75</f>
        <v>156131.9</v>
      </c>
      <c r="I75" s="12">
        <f>I76</f>
        <v>156131.9</v>
      </c>
      <c r="J75" s="12">
        <f>J76</f>
        <v>0</v>
      </c>
      <c r="K75" s="12">
        <f>K76</f>
        <v>0</v>
      </c>
      <c r="L75" s="12">
        <f>L76</f>
        <v>0</v>
      </c>
    </row>
    <row r="76" spans="1:12" s="34" customFormat="1" ht="39.75" customHeight="1" hidden="1">
      <c r="A76" s="11"/>
      <c r="B76" s="1" t="s">
        <v>152</v>
      </c>
      <c r="C76" s="7"/>
      <c r="D76" s="3" t="s">
        <v>14</v>
      </c>
      <c r="E76" s="3" t="s">
        <v>18</v>
      </c>
      <c r="F76" s="9" t="s">
        <v>179</v>
      </c>
      <c r="G76" s="3" t="s">
        <v>153</v>
      </c>
      <c r="H76" s="8">
        <f t="shared" si="14"/>
        <v>156131.9</v>
      </c>
      <c r="I76" s="12">
        <f>I77+I78</f>
        <v>156131.9</v>
      </c>
      <c r="J76" s="12">
        <f>J77+J78</f>
        <v>0</v>
      </c>
      <c r="K76" s="12">
        <f>K77+K78</f>
        <v>0</v>
      </c>
      <c r="L76" s="12">
        <f>L77+L78</f>
        <v>0</v>
      </c>
    </row>
    <row r="77" spans="1:12" s="34" customFormat="1" ht="51" hidden="1">
      <c r="A77" s="11"/>
      <c r="B77" s="1" t="s">
        <v>154</v>
      </c>
      <c r="C77" s="7"/>
      <c r="D77" s="3" t="s">
        <v>14</v>
      </c>
      <c r="E77" s="3" t="s">
        <v>18</v>
      </c>
      <c r="F77" s="9" t="s">
        <v>179</v>
      </c>
      <c r="G77" s="3" t="s">
        <v>155</v>
      </c>
      <c r="H77" s="8">
        <f t="shared" si="14"/>
        <v>149751.4</v>
      </c>
      <c r="I77" s="12">
        <f>151677-1925.6</f>
        <v>149751.4</v>
      </c>
      <c r="J77" s="12">
        <v>0</v>
      </c>
      <c r="K77" s="12">
        <v>0</v>
      </c>
      <c r="L77" s="12">
        <v>0</v>
      </c>
    </row>
    <row r="78" spans="1:12" s="34" customFormat="1" ht="51" hidden="1">
      <c r="A78" s="11"/>
      <c r="B78" s="1" t="s">
        <v>156</v>
      </c>
      <c r="C78" s="7"/>
      <c r="D78" s="3" t="s">
        <v>14</v>
      </c>
      <c r="E78" s="3" t="s">
        <v>18</v>
      </c>
      <c r="F78" s="9" t="s">
        <v>179</v>
      </c>
      <c r="G78" s="3" t="s">
        <v>157</v>
      </c>
      <c r="H78" s="8">
        <f t="shared" si="14"/>
        <v>6380.5</v>
      </c>
      <c r="I78" s="12">
        <v>6380.5</v>
      </c>
      <c r="J78" s="12">
        <v>0</v>
      </c>
      <c r="K78" s="12">
        <v>0</v>
      </c>
      <c r="L78" s="12">
        <v>0</v>
      </c>
    </row>
    <row r="79" spans="1:12" s="34" customFormat="1" ht="30" customHeight="1" hidden="1">
      <c r="A79" s="11"/>
      <c r="B79" s="1" t="s">
        <v>58</v>
      </c>
      <c r="C79" s="7"/>
      <c r="D79" s="3" t="s">
        <v>14</v>
      </c>
      <c r="E79" s="3" t="s">
        <v>18</v>
      </c>
      <c r="F79" s="9" t="s">
        <v>179</v>
      </c>
      <c r="G79" s="3" t="s">
        <v>59</v>
      </c>
      <c r="H79" s="8">
        <f t="shared" si="14"/>
        <v>13552.4</v>
      </c>
      <c r="I79" s="12">
        <f>I80</f>
        <v>13552.4</v>
      </c>
      <c r="J79" s="12">
        <f>J80</f>
        <v>0</v>
      </c>
      <c r="K79" s="12">
        <f>K80</f>
        <v>0</v>
      </c>
      <c r="L79" s="12">
        <f>L80</f>
        <v>0</v>
      </c>
    </row>
    <row r="80" spans="1:12" s="34" customFormat="1" ht="44.25" customHeight="1" hidden="1">
      <c r="A80" s="11"/>
      <c r="B80" s="1" t="s">
        <v>60</v>
      </c>
      <c r="C80" s="7"/>
      <c r="D80" s="3" t="s">
        <v>14</v>
      </c>
      <c r="E80" s="3" t="s">
        <v>18</v>
      </c>
      <c r="F80" s="9" t="s">
        <v>179</v>
      </c>
      <c r="G80" s="3" t="s">
        <v>61</v>
      </c>
      <c r="H80" s="8">
        <f t="shared" si="14"/>
        <v>13552.4</v>
      </c>
      <c r="I80" s="12">
        <f>I81+I82</f>
        <v>13552.4</v>
      </c>
      <c r="J80" s="12">
        <f>J81+J82</f>
        <v>0</v>
      </c>
      <c r="K80" s="12">
        <f>K81+K82</f>
        <v>0</v>
      </c>
      <c r="L80" s="12">
        <f>L81+L82</f>
        <v>0</v>
      </c>
    </row>
    <row r="81" spans="1:12" s="34" customFormat="1" ht="44.25" customHeight="1" hidden="1">
      <c r="A81" s="11"/>
      <c r="B81" s="1" t="s">
        <v>65</v>
      </c>
      <c r="C81" s="7"/>
      <c r="D81" s="3" t="s">
        <v>14</v>
      </c>
      <c r="E81" s="3" t="s">
        <v>18</v>
      </c>
      <c r="F81" s="9" t="s">
        <v>179</v>
      </c>
      <c r="G81" s="3" t="s">
        <v>64</v>
      </c>
      <c r="H81" s="8">
        <f t="shared" si="14"/>
        <v>3385</v>
      </c>
      <c r="I81" s="12">
        <v>3385</v>
      </c>
      <c r="J81" s="12">
        <v>0</v>
      </c>
      <c r="K81" s="12">
        <v>0</v>
      </c>
      <c r="L81" s="12">
        <v>0</v>
      </c>
    </row>
    <row r="82" spans="1:12" s="34" customFormat="1" ht="38.25" hidden="1">
      <c r="A82" s="11"/>
      <c r="B82" s="1" t="s">
        <v>62</v>
      </c>
      <c r="C82" s="7"/>
      <c r="D82" s="3" t="s">
        <v>14</v>
      </c>
      <c r="E82" s="3" t="s">
        <v>18</v>
      </c>
      <c r="F82" s="9" t="s">
        <v>179</v>
      </c>
      <c r="G82" s="3" t="s">
        <v>63</v>
      </c>
      <c r="H82" s="8">
        <f t="shared" si="14"/>
        <v>10167.4</v>
      </c>
      <c r="I82" s="12">
        <v>10167.4</v>
      </c>
      <c r="J82" s="12">
        <v>0</v>
      </c>
      <c r="K82" s="12">
        <v>0</v>
      </c>
      <c r="L82" s="12">
        <v>0</v>
      </c>
    </row>
    <row r="83" spans="1:12" s="34" customFormat="1" ht="12.75" hidden="1">
      <c r="A83" s="11"/>
      <c r="B83" s="32" t="s">
        <v>73</v>
      </c>
      <c r="C83" s="7"/>
      <c r="D83" s="3" t="s">
        <v>14</v>
      </c>
      <c r="E83" s="3" t="s">
        <v>18</v>
      </c>
      <c r="F83" s="9" t="s">
        <v>179</v>
      </c>
      <c r="G83" s="3" t="s">
        <v>74</v>
      </c>
      <c r="H83" s="8">
        <f t="shared" si="14"/>
        <v>898.2</v>
      </c>
      <c r="I83" s="12">
        <f>I84</f>
        <v>898.2</v>
      </c>
      <c r="J83" s="12">
        <f aca="true" t="shared" si="15" ref="J83:L84">J84</f>
        <v>0</v>
      </c>
      <c r="K83" s="12">
        <f t="shared" si="15"/>
        <v>0</v>
      </c>
      <c r="L83" s="12">
        <f t="shared" si="15"/>
        <v>0</v>
      </c>
    </row>
    <row r="84" spans="1:12" s="34" customFormat="1" ht="25.5" hidden="1">
      <c r="A84" s="11"/>
      <c r="B84" s="32" t="s">
        <v>75</v>
      </c>
      <c r="C84" s="7"/>
      <c r="D84" s="3" t="s">
        <v>14</v>
      </c>
      <c r="E84" s="3" t="s">
        <v>18</v>
      </c>
      <c r="F84" s="9" t="s">
        <v>179</v>
      </c>
      <c r="G84" s="3" t="s">
        <v>76</v>
      </c>
      <c r="H84" s="8">
        <f t="shared" si="14"/>
        <v>898.2</v>
      </c>
      <c r="I84" s="12">
        <f>I85</f>
        <v>898.2</v>
      </c>
      <c r="J84" s="12">
        <f t="shared" si="15"/>
        <v>0</v>
      </c>
      <c r="K84" s="12">
        <f t="shared" si="15"/>
        <v>0</v>
      </c>
      <c r="L84" s="12">
        <f t="shared" si="15"/>
        <v>0</v>
      </c>
    </row>
    <row r="85" spans="1:12" s="34" customFormat="1" ht="30" customHeight="1" hidden="1">
      <c r="A85" s="11"/>
      <c r="B85" s="32" t="s">
        <v>77</v>
      </c>
      <c r="C85" s="7"/>
      <c r="D85" s="3" t="s">
        <v>14</v>
      </c>
      <c r="E85" s="3" t="s">
        <v>18</v>
      </c>
      <c r="F85" s="9" t="s">
        <v>179</v>
      </c>
      <c r="G85" s="3" t="s">
        <v>78</v>
      </c>
      <c r="H85" s="8">
        <f t="shared" si="14"/>
        <v>898.2</v>
      </c>
      <c r="I85" s="12">
        <f>782+116.2</f>
        <v>898.2</v>
      </c>
      <c r="J85" s="12">
        <v>0</v>
      </c>
      <c r="K85" s="12">
        <v>0</v>
      </c>
      <c r="L85" s="12"/>
    </row>
    <row r="86" spans="1:12" s="34" customFormat="1" ht="54.75" customHeight="1" hidden="1">
      <c r="A86" s="11"/>
      <c r="B86" s="1" t="s">
        <v>169</v>
      </c>
      <c r="C86" s="7"/>
      <c r="D86" s="3" t="s">
        <v>14</v>
      </c>
      <c r="E86" s="3" t="s">
        <v>18</v>
      </c>
      <c r="F86" s="3" t="s">
        <v>182</v>
      </c>
      <c r="G86" s="3"/>
      <c r="H86" s="8">
        <f t="shared" si="14"/>
        <v>4008.7</v>
      </c>
      <c r="I86" s="12">
        <f aca="true" t="shared" si="16" ref="I86:L87">I87</f>
        <v>4008.7</v>
      </c>
      <c r="J86" s="12">
        <f t="shared" si="16"/>
        <v>0</v>
      </c>
      <c r="K86" s="12">
        <f t="shared" si="16"/>
        <v>0</v>
      </c>
      <c r="L86" s="12">
        <f t="shared" si="16"/>
        <v>0</v>
      </c>
    </row>
    <row r="87" spans="1:12" s="34" customFormat="1" ht="89.25" hidden="1">
      <c r="A87" s="11"/>
      <c r="B87" s="1" t="s">
        <v>56</v>
      </c>
      <c r="C87" s="7"/>
      <c r="D87" s="3" t="s">
        <v>14</v>
      </c>
      <c r="E87" s="3" t="s">
        <v>18</v>
      </c>
      <c r="F87" s="3" t="s">
        <v>182</v>
      </c>
      <c r="G87" s="3" t="s">
        <v>57</v>
      </c>
      <c r="H87" s="8">
        <f t="shared" si="14"/>
        <v>4008.7</v>
      </c>
      <c r="I87" s="12">
        <f t="shared" si="16"/>
        <v>4008.7</v>
      </c>
      <c r="J87" s="12">
        <f t="shared" si="16"/>
        <v>0</v>
      </c>
      <c r="K87" s="12">
        <f t="shared" si="16"/>
        <v>0</v>
      </c>
      <c r="L87" s="12">
        <f t="shared" si="16"/>
        <v>0</v>
      </c>
    </row>
    <row r="88" spans="1:12" s="34" customFormat="1" ht="37.5" customHeight="1" hidden="1">
      <c r="A88" s="11"/>
      <c r="B88" s="1" t="s">
        <v>152</v>
      </c>
      <c r="C88" s="7"/>
      <c r="D88" s="3" t="s">
        <v>14</v>
      </c>
      <c r="E88" s="3" t="s">
        <v>18</v>
      </c>
      <c r="F88" s="3" t="s">
        <v>182</v>
      </c>
      <c r="G88" s="3" t="s">
        <v>153</v>
      </c>
      <c r="H88" s="8">
        <f t="shared" si="14"/>
        <v>4008.7</v>
      </c>
      <c r="I88" s="12">
        <f>I89+I90</f>
        <v>4008.7</v>
      </c>
      <c r="J88" s="12">
        <f>J89+J90</f>
        <v>0</v>
      </c>
      <c r="K88" s="12">
        <f>K89+K90</f>
        <v>0</v>
      </c>
      <c r="L88" s="12">
        <f>L89+L90</f>
        <v>0</v>
      </c>
    </row>
    <row r="89" spans="1:12" s="34" customFormat="1" ht="51" hidden="1">
      <c r="A89" s="11"/>
      <c r="B89" s="1" t="s">
        <v>154</v>
      </c>
      <c r="C89" s="7"/>
      <c r="D89" s="3" t="s">
        <v>14</v>
      </c>
      <c r="E89" s="3" t="s">
        <v>18</v>
      </c>
      <c r="F89" s="3" t="s">
        <v>182</v>
      </c>
      <c r="G89" s="3" t="s">
        <v>155</v>
      </c>
      <c r="H89" s="8">
        <f t="shared" si="14"/>
        <v>3908.7</v>
      </c>
      <c r="I89" s="12">
        <v>3908.7</v>
      </c>
      <c r="J89" s="12">
        <v>0</v>
      </c>
      <c r="K89" s="12">
        <v>0</v>
      </c>
      <c r="L89" s="12">
        <v>0</v>
      </c>
    </row>
    <row r="90" spans="1:12" s="34" customFormat="1" ht="51" hidden="1">
      <c r="A90" s="11"/>
      <c r="B90" s="1" t="s">
        <v>156</v>
      </c>
      <c r="C90" s="7"/>
      <c r="D90" s="3" t="s">
        <v>14</v>
      </c>
      <c r="E90" s="3" t="s">
        <v>18</v>
      </c>
      <c r="F90" s="3" t="s">
        <v>182</v>
      </c>
      <c r="G90" s="3" t="s">
        <v>157</v>
      </c>
      <c r="H90" s="8">
        <f t="shared" si="14"/>
        <v>100</v>
      </c>
      <c r="I90" s="12">
        <v>100</v>
      </c>
      <c r="J90" s="12">
        <v>0</v>
      </c>
      <c r="K90" s="12">
        <v>0</v>
      </c>
      <c r="L90" s="12">
        <v>0</v>
      </c>
    </row>
    <row r="91" spans="1:12" s="33" customFormat="1" ht="24.75" customHeight="1">
      <c r="A91" s="5"/>
      <c r="B91" s="6" t="s">
        <v>170</v>
      </c>
      <c r="C91" s="7"/>
      <c r="D91" s="4" t="s">
        <v>14</v>
      </c>
      <c r="E91" s="4" t="s">
        <v>171</v>
      </c>
      <c r="F91" s="4"/>
      <c r="G91" s="4"/>
      <c r="H91" s="8">
        <f t="shared" si="14"/>
        <v>0</v>
      </c>
      <c r="I91" s="8">
        <f>I111+I122</f>
        <v>0</v>
      </c>
      <c r="J91" s="8">
        <f>J111+J122</f>
        <v>0</v>
      </c>
      <c r="K91" s="8">
        <f>K111+K122</f>
        <v>0</v>
      </c>
      <c r="L91" s="8">
        <f>L111+L122</f>
        <v>0</v>
      </c>
    </row>
    <row r="92" spans="1:12" s="34" customFormat="1" ht="51" customHeight="1" hidden="1">
      <c r="A92" s="14"/>
      <c r="B92" s="1" t="s">
        <v>184</v>
      </c>
      <c r="C92" s="57"/>
      <c r="D92" s="3" t="s">
        <v>14</v>
      </c>
      <c r="E92" s="3" t="s">
        <v>171</v>
      </c>
      <c r="F92" s="3" t="s">
        <v>185</v>
      </c>
      <c r="G92" s="3"/>
      <c r="H92" s="12">
        <f>SUM(I92:L92)</f>
        <v>8987.5</v>
      </c>
      <c r="I92" s="12">
        <f>I93+I102</f>
        <v>0</v>
      </c>
      <c r="J92" s="12">
        <f>J93+J102</f>
        <v>8987.5</v>
      </c>
      <c r="K92" s="12">
        <f>K93+K102</f>
        <v>0</v>
      </c>
      <c r="L92" s="12">
        <f>L93+L102</f>
        <v>0</v>
      </c>
    </row>
    <row r="93" spans="1:12" s="34" customFormat="1" ht="191.25" hidden="1">
      <c r="A93" s="14"/>
      <c r="B93" s="20" t="s">
        <v>316</v>
      </c>
      <c r="C93" s="16"/>
      <c r="D93" s="3" t="s">
        <v>14</v>
      </c>
      <c r="E93" s="3" t="s">
        <v>171</v>
      </c>
      <c r="F93" s="3" t="s">
        <v>359</v>
      </c>
      <c r="G93" s="3"/>
      <c r="H93" s="8">
        <f t="shared" si="14"/>
        <v>1632.8</v>
      </c>
      <c r="I93" s="12">
        <f>I94+I98</f>
        <v>0</v>
      </c>
      <c r="J93" s="12">
        <f>J94+J98</f>
        <v>1632.8</v>
      </c>
      <c r="K93" s="12">
        <f>K94+K98</f>
        <v>0</v>
      </c>
      <c r="L93" s="12">
        <f>L94+L98</f>
        <v>0</v>
      </c>
    </row>
    <row r="94" spans="1:12" s="34" customFormat="1" ht="89.25" hidden="1">
      <c r="A94" s="11"/>
      <c r="B94" s="1" t="s">
        <v>56</v>
      </c>
      <c r="C94" s="7"/>
      <c r="D94" s="3" t="s">
        <v>14</v>
      </c>
      <c r="E94" s="3" t="s">
        <v>171</v>
      </c>
      <c r="F94" s="3" t="s">
        <v>359</v>
      </c>
      <c r="G94" s="3" t="s">
        <v>57</v>
      </c>
      <c r="H94" s="8">
        <f t="shared" si="14"/>
        <v>1482.3</v>
      </c>
      <c r="I94" s="12">
        <f>I95</f>
        <v>0</v>
      </c>
      <c r="J94" s="12">
        <f>J95</f>
        <v>1482.3</v>
      </c>
      <c r="K94" s="12">
        <f>K95</f>
        <v>0</v>
      </c>
      <c r="L94" s="12">
        <f>L95</f>
        <v>0</v>
      </c>
    </row>
    <row r="95" spans="1:12" s="34" customFormat="1" ht="38.25" hidden="1">
      <c r="A95" s="11"/>
      <c r="B95" s="1" t="s">
        <v>152</v>
      </c>
      <c r="C95" s="7"/>
      <c r="D95" s="3" t="s">
        <v>14</v>
      </c>
      <c r="E95" s="3" t="s">
        <v>171</v>
      </c>
      <c r="F95" s="3" t="s">
        <v>359</v>
      </c>
      <c r="G95" s="3" t="s">
        <v>153</v>
      </c>
      <c r="H95" s="8">
        <f t="shared" si="14"/>
        <v>1482.3</v>
      </c>
      <c r="I95" s="12">
        <f>I96+I97</f>
        <v>0</v>
      </c>
      <c r="J95" s="12">
        <f>J96+J97</f>
        <v>1482.3</v>
      </c>
      <c r="K95" s="12">
        <f>K96+K97</f>
        <v>0</v>
      </c>
      <c r="L95" s="12">
        <f>L96+L97</f>
        <v>0</v>
      </c>
    </row>
    <row r="96" spans="1:12" s="34" customFormat="1" ht="51" hidden="1">
      <c r="A96" s="11"/>
      <c r="B96" s="1" t="s">
        <v>154</v>
      </c>
      <c r="C96" s="7"/>
      <c r="D96" s="3" t="s">
        <v>14</v>
      </c>
      <c r="E96" s="3" t="s">
        <v>171</v>
      </c>
      <c r="F96" s="3" t="s">
        <v>359</v>
      </c>
      <c r="G96" s="3" t="s">
        <v>155</v>
      </c>
      <c r="H96" s="8">
        <f t="shared" si="14"/>
        <v>1323.8</v>
      </c>
      <c r="I96" s="12">
        <v>0</v>
      </c>
      <c r="J96" s="12">
        <v>1323.8</v>
      </c>
      <c r="K96" s="12">
        <v>0</v>
      </c>
      <c r="L96" s="12">
        <v>0</v>
      </c>
    </row>
    <row r="97" spans="1:12" s="34" customFormat="1" ht="51" hidden="1">
      <c r="A97" s="11"/>
      <c r="B97" s="1" t="s">
        <v>156</v>
      </c>
      <c r="C97" s="7"/>
      <c r="D97" s="3" t="s">
        <v>14</v>
      </c>
      <c r="E97" s="3" t="s">
        <v>171</v>
      </c>
      <c r="F97" s="3" t="s">
        <v>359</v>
      </c>
      <c r="G97" s="3" t="s">
        <v>157</v>
      </c>
      <c r="H97" s="8">
        <f t="shared" si="14"/>
        <v>158.5</v>
      </c>
      <c r="I97" s="12">
        <v>0</v>
      </c>
      <c r="J97" s="12">
        <v>158.5</v>
      </c>
      <c r="K97" s="12">
        <v>0</v>
      </c>
      <c r="L97" s="12">
        <v>0</v>
      </c>
    </row>
    <row r="98" spans="1:12" s="34" customFormat="1" ht="25.5" hidden="1">
      <c r="A98" s="11"/>
      <c r="B98" s="1" t="s">
        <v>58</v>
      </c>
      <c r="C98" s="7"/>
      <c r="D98" s="3" t="s">
        <v>14</v>
      </c>
      <c r="E98" s="3" t="s">
        <v>171</v>
      </c>
      <c r="F98" s="3" t="s">
        <v>359</v>
      </c>
      <c r="G98" s="3" t="s">
        <v>59</v>
      </c>
      <c r="H98" s="8">
        <f t="shared" si="14"/>
        <v>150.5</v>
      </c>
      <c r="I98" s="12">
        <f>I99</f>
        <v>0</v>
      </c>
      <c r="J98" s="12">
        <f>J99</f>
        <v>150.5</v>
      </c>
      <c r="K98" s="12">
        <f>K99</f>
        <v>0</v>
      </c>
      <c r="L98" s="12">
        <f>L99</f>
        <v>0</v>
      </c>
    </row>
    <row r="99" spans="1:12" s="34" customFormat="1" ht="38.25" hidden="1">
      <c r="A99" s="11"/>
      <c r="B99" s="1" t="s">
        <v>60</v>
      </c>
      <c r="C99" s="7"/>
      <c r="D99" s="3" t="s">
        <v>14</v>
      </c>
      <c r="E99" s="3" t="s">
        <v>171</v>
      </c>
      <c r="F99" s="3" t="s">
        <v>359</v>
      </c>
      <c r="G99" s="3" t="s">
        <v>61</v>
      </c>
      <c r="H99" s="8">
        <f t="shared" si="14"/>
        <v>150.5</v>
      </c>
      <c r="I99" s="12">
        <f>I100+I101</f>
        <v>0</v>
      </c>
      <c r="J99" s="12">
        <f>J100+J101</f>
        <v>150.5</v>
      </c>
      <c r="K99" s="12">
        <f>K100+K101</f>
        <v>0</v>
      </c>
      <c r="L99" s="12">
        <f>L100+L101</f>
        <v>0</v>
      </c>
    </row>
    <row r="100" spans="1:12" s="34" customFormat="1" ht="38.25" hidden="1">
      <c r="A100" s="11"/>
      <c r="B100" s="1" t="s">
        <v>65</v>
      </c>
      <c r="C100" s="7"/>
      <c r="D100" s="3" t="s">
        <v>14</v>
      </c>
      <c r="E100" s="3" t="s">
        <v>171</v>
      </c>
      <c r="F100" s="3" t="s">
        <v>359</v>
      </c>
      <c r="G100" s="3" t="s">
        <v>64</v>
      </c>
      <c r="H100" s="8">
        <f t="shared" si="14"/>
        <v>25</v>
      </c>
      <c r="I100" s="12">
        <v>0</v>
      </c>
      <c r="J100" s="12">
        <v>25</v>
      </c>
      <c r="K100" s="12">
        <v>0</v>
      </c>
      <c r="L100" s="12">
        <v>0</v>
      </c>
    </row>
    <row r="101" spans="1:12" s="34" customFormat="1" ht="38.25" hidden="1">
      <c r="A101" s="11"/>
      <c r="B101" s="1" t="s">
        <v>62</v>
      </c>
      <c r="C101" s="7"/>
      <c r="D101" s="3" t="s">
        <v>14</v>
      </c>
      <c r="E101" s="3" t="s">
        <v>171</v>
      </c>
      <c r="F101" s="3" t="s">
        <v>359</v>
      </c>
      <c r="G101" s="3" t="s">
        <v>63</v>
      </c>
      <c r="H101" s="8">
        <f t="shared" si="14"/>
        <v>125.5</v>
      </c>
      <c r="I101" s="12">
        <v>0</v>
      </c>
      <c r="J101" s="12">
        <v>125.5</v>
      </c>
      <c r="K101" s="12">
        <v>0</v>
      </c>
      <c r="L101" s="12">
        <v>0</v>
      </c>
    </row>
    <row r="102" spans="1:12" s="34" customFormat="1" ht="63.75" hidden="1">
      <c r="A102" s="14"/>
      <c r="B102" s="17" t="s">
        <v>317</v>
      </c>
      <c r="C102" s="19"/>
      <c r="D102" s="3" t="s">
        <v>14</v>
      </c>
      <c r="E102" s="56">
        <v>13</v>
      </c>
      <c r="F102" s="3" t="s">
        <v>360</v>
      </c>
      <c r="G102" s="3"/>
      <c r="H102" s="8">
        <f aca="true" t="shared" si="17" ref="H102:H110">I102+J102+K102+L102</f>
        <v>7354.7</v>
      </c>
      <c r="I102" s="12">
        <f>I103+I107</f>
        <v>0</v>
      </c>
      <c r="J102" s="12">
        <f>J103+J107</f>
        <v>7354.7</v>
      </c>
      <c r="K102" s="12">
        <f>K103+K107</f>
        <v>0</v>
      </c>
      <c r="L102" s="12">
        <f>L103+L107</f>
        <v>0</v>
      </c>
    </row>
    <row r="103" spans="1:12" s="34" customFormat="1" ht="89.25" hidden="1">
      <c r="A103" s="11"/>
      <c r="B103" s="1" t="s">
        <v>56</v>
      </c>
      <c r="C103" s="7"/>
      <c r="D103" s="3" t="s">
        <v>14</v>
      </c>
      <c r="E103" s="56">
        <v>13</v>
      </c>
      <c r="F103" s="3" t="s">
        <v>360</v>
      </c>
      <c r="G103" s="3" t="s">
        <v>57</v>
      </c>
      <c r="H103" s="8">
        <f t="shared" si="17"/>
        <v>5156.4</v>
      </c>
      <c r="I103" s="12">
        <f>I104</f>
        <v>0</v>
      </c>
      <c r="J103" s="12">
        <f>J104</f>
        <v>5156.4</v>
      </c>
      <c r="K103" s="12">
        <f>K104</f>
        <v>0</v>
      </c>
      <c r="L103" s="12">
        <f>L104</f>
        <v>0</v>
      </c>
    </row>
    <row r="104" spans="1:12" s="34" customFormat="1" ht="38.25" hidden="1">
      <c r="A104" s="11"/>
      <c r="B104" s="1" t="s">
        <v>152</v>
      </c>
      <c r="C104" s="7"/>
      <c r="D104" s="3" t="s">
        <v>14</v>
      </c>
      <c r="E104" s="56">
        <v>13</v>
      </c>
      <c r="F104" s="3" t="s">
        <v>360</v>
      </c>
      <c r="G104" s="3" t="s">
        <v>153</v>
      </c>
      <c r="H104" s="8">
        <f t="shared" si="17"/>
        <v>5156.4</v>
      </c>
      <c r="I104" s="12">
        <f>I105+I106</f>
        <v>0</v>
      </c>
      <c r="J104" s="12">
        <f>J105+J106</f>
        <v>5156.4</v>
      </c>
      <c r="K104" s="12">
        <f>K105+K106</f>
        <v>0</v>
      </c>
      <c r="L104" s="12">
        <f>L105+L106</f>
        <v>0</v>
      </c>
    </row>
    <row r="105" spans="1:12" s="34" customFormat="1" ht="51" hidden="1">
      <c r="A105" s="11"/>
      <c r="B105" s="1" t="s">
        <v>154</v>
      </c>
      <c r="C105" s="7"/>
      <c r="D105" s="3" t="s">
        <v>14</v>
      </c>
      <c r="E105" s="56">
        <v>13</v>
      </c>
      <c r="F105" s="3" t="s">
        <v>360</v>
      </c>
      <c r="G105" s="3" t="s">
        <v>155</v>
      </c>
      <c r="H105" s="8">
        <f t="shared" si="17"/>
        <v>4757.4</v>
      </c>
      <c r="I105" s="12">
        <v>0</v>
      </c>
      <c r="J105" s="12">
        <v>4757.4</v>
      </c>
      <c r="K105" s="12">
        <v>0</v>
      </c>
      <c r="L105" s="12">
        <v>0</v>
      </c>
    </row>
    <row r="106" spans="1:12" s="34" customFormat="1" ht="51" hidden="1">
      <c r="A106" s="11"/>
      <c r="B106" s="1" t="s">
        <v>156</v>
      </c>
      <c r="C106" s="7"/>
      <c r="D106" s="3" t="s">
        <v>14</v>
      </c>
      <c r="E106" s="56">
        <v>13</v>
      </c>
      <c r="F106" s="3" t="s">
        <v>360</v>
      </c>
      <c r="G106" s="3" t="s">
        <v>157</v>
      </c>
      <c r="H106" s="8">
        <f t="shared" si="17"/>
        <v>399</v>
      </c>
      <c r="I106" s="12">
        <v>0</v>
      </c>
      <c r="J106" s="12">
        <v>399</v>
      </c>
      <c r="K106" s="12">
        <v>0</v>
      </c>
      <c r="L106" s="12">
        <v>0</v>
      </c>
    </row>
    <row r="107" spans="1:12" s="34" customFormat="1" ht="25.5" hidden="1">
      <c r="A107" s="11"/>
      <c r="B107" s="1" t="s">
        <v>58</v>
      </c>
      <c r="C107" s="7"/>
      <c r="D107" s="3" t="s">
        <v>14</v>
      </c>
      <c r="E107" s="56">
        <v>13</v>
      </c>
      <c r="F107" s="3" t="s">
        <v>360</v>
      </c>
      <c r="G107" s="3" t="s">
        <v>59</v>
      </c>
      <c r="H107" s="8">
        <f t="shared" si="17"/>
        <v>2198.3</v>
      </c>
      <c r="I107" s="12">
        <f>I108</f>
        <v>0</v>
      </c>
      <c r="J107" s="12">
        <f>J108</f>
        <v>2198.3</v>
      </c>
      <c r="K107" s="12">
        <f>K108</f>
        <v>0</v>
      </c>
      <c r="L107" s="12">
        <f>L108</f>
        <v>0</v>
      </c>
    </row>
    <row r="108" spans="1:12" s="34" customFormat="1" ht="38.25" hidden="1">
      <c r="A108" s="11"/>
      <c r="B108" s="1" t="s">
        <v>60</v>
      </c>
      <c r="C108" s="7"/>
      <c r="D108" s="3" t="s">
        <v>14</v>
      </c>
      <c r="E108" s="56">
        <v>13</v>
      </c>
      <c r="F108" s="3" t="s">
        <v>360</v>
      </c>
      <c r="G108" s="3" t="s">
        <v>61</v>
      </c>
      <c r="H108" s="8">
        <f t="shared" si="17"/>
        <v>2198.3</v>
      </c>
      <c r="I108" s="12">
        <f>I110</f>
        <v>0</v>
      </c>
      <c r="J108" s="12">
        <f>J109+J110</f>
        <v>2198.3</v>
      </c>
      <c r="K108" s="12">
        <f>K110</f>
        <v>0</v>
      </c>
      <c r="L108" s="12">
        <f>L110</f>
        <v>0</v>
      </c>
    </row>
    <row r="109" spans="1:12" s="34" customFormat="1" ht="38.25" hidden="1">
      <c r="A109" s="11"/>
      <c r="B109" s="1" t="s">
        <v>65</v>
      </c>
      <c r="C109" s="7"/>
      <c r="D109" s="3" t="s">
        <v>14</v>
      </c>
      <c r="E109" s="56">
        <v>14</v>
      </c>
      <c r="F109" s="3" t="s">
        <v>360</v>
      </c>
      <c r="G109" s="3" t="s">
        <v>64</v>
      </c>
      <c r="H109" s="8">
        <f t="shared" si="17"/>
        <v>60</v>
      </c>
      <c r="I109" s="12">
        <v>0</v>
      </c>
      <c r="J109" s="12">
        <v>60</v>
      </c>
      <c r="K109" s="12">
        <v>0</v>
      </c>
      <c r="L109" s="12">
        <v>0</v>
      </c>
    </row>
    <row r="110" spans="1:12" s="34" customFormat="1" ht="38.25" hidden="1">
      <c r="A110" s="11"/>
      <c r="B110" s="1" t="s">
        <v>62</v>
      </c>
      <c r="C110" s="7"/>
      <c r="D110" s="3" t="s">
        <v>14</v>
      </c>
      <c r="E110" s="56">
        <v>13</v>
      </c>
      <c r="F110" s="3" t="s">
        <v>360</v>
      </c>
      <c r="G110" s="3" t="s">
        <v>63</v>
      </c>
      <c r="H110" s="8">
        <f t="shared" si="17"/>
        <v>2138.3</v>
      </c>
      <c r="I110" s="12">
        <v>0</v>
      </c>
      <c r="J110" s="12">
        <v>2138.3</v>
      </c>
      <c r="K110" s="12">
        <v>0</v>
      </c>
      <c r="L110" s="12">
        <v>0</v>
      </c>
    </row>
    <row r="111" spans="1:12" s="34" customFormat="1" ht="53.25" customHeight="1">
      <c r="A111" s="11"/>
      <c r="B111" s="1" t="s">
        <v>361</v>
      </c>
      <c r="C111" s="7"/>
      <c r="D111" s="3" t="s">
        <v>14</v>
      </c>
      <c r="E111" s="3" t="s">
        <v>171</v>
      </c>
      <c r="F111" s="3" t="s">
        <v>174</v>
      </c>
      <c r="G111" s="3"/>
      <c r="H111" s="8">
        <f t="shared" si="14"/>
        <v>-300</v>
      </c>
      <c r="I111" s="12">
        <f>I117</f>
        <v>-300</v>
      </c>
      <c r="J111" s="12">
        <f>J112+J117</f>
        <v>0</v>
      </c>
      <c r="K111" s="12">
        <f>K112+K117</f>
        <v>0</v>
      </c>
      <c r="L111" s="12">
        <f>L112+L117</f>
        <v>0</v>
      </c>
    </row>
    <row r="112" spans="1:12" s="34" customFormat="1" ht="36.75" customHeight="1" hidden="1">
      <c r="A112" s="11"/>
      <c r="B112" s="1" t="s">
        <v>186</v>
      </c>
      <c r="C112" s="7"/>
      <c r="D112" s="3" t="s">
        <v>14</v>
      </c>
      <c r="E112" s="3" t="s">
        <v>171</v>
      </c>
      <c r="F112" s="3" t="s">
        <v>187</v>
      </c>
      <c r="G112" s="3"/>
      <c r="H112" s="8">
        <f>SUM(I112:L112)</f>
        <v>50</v>
      </c>
      <c r="I112" s="12">
        <f>I113</f>
        <v>50</v>
      </c>
      <c r="J112" s="12">
        <f>J113</f>
        <v>0</v>
      </c>
      <c r="K112" s="12">
        <f>K113</f>
        <v>0</v>
      </c>
      <c r="L112" s="12">
        <f>L113</f>
        <v>0</v>
      </c>
    </row>
    <row r="113" spans="1:12" s="34" customFormat="1" ht="102" hidden="1">
      <c r="A113" s="11"/>
      <c r="B113" s="1" t="s">
        <v>362</v>
      </c>
      <c r="C113" s="7"/>
      <c r="D113" s="3" t="s">
        <v>14</v>
      </c>
      <c r="E113" s="3" t="s">
        <v>171</v>
      </c>
      <c r="F113" s="3" t="s">
        <v>188</v>
      </c>
      <c r="G113" s="3"/>
      <c r="H113" s="8">
        <f>SUM(I113:L113)</f>
        <v>50</v>
      </c>
      <c r="I113" s="12">
        <f>I114</f>
        <v>50</v>
      </c>
      <c r="J113" s="12">
        <f>J114</f>
        <v>0</v>
      </c>
      <c r="K113" s="12">
        <f>K114</f>
        <v>0</v>
      </c>
      <c r="L113" s="12">
        <f>L114</f>
        <v>0</v>
      </c>
    </row>
    <row r="114" spans="1:12" s="34" customFormat="1" ht="38.25" hidden="1">
      <c r="A114" s="11"/>
      <c r="B114" s="1" t="s">
        <v>88</v>
      </c>
      <c r="C114" s="18"/>
      <c r="D114" s="3" t="s">
        <v>14</v>
      </c>
      <c r="E114" s="3" t="s">
        <v>171</v>
      </c>
      <c r="F114" s="3" t="s">
        <v>188</v>
      </c>
      <c r="G114" s="3" t="s">
        <v>59</v>
      </c>
      <c r="H114" s="8">
        <f t="shared" si="14"/>
        <v>50</v>
      </c>
      <c r="I114" s="12">
        <f>I115</f>
        <v>50</v>
      </c>
      <c r="J114" s="12">
        <f aca="true" t="shared" si="18" ref="J114:L115">J115</f>
        <v>0</v>
      </c>
      <c r="K114" s="12">
        <f t="shared" si="18"/>
        <v>0</v>
      </c>
      <c r="L114" s="12">
        <f t="shared" si="18"/>
        <v>0</v>
      </c>
    </row>
    <row r="115" spans="1:12" s="34" customFormat="1" ht="42.75" customHeight="1" hidden="1">
      <c r="A115" s="11"/>
      <c r="B115" s="1" t="s">
        <v>60</v>
      </c>
      <c r="C115" s="18"/>
      <c r="D115" s="3" t="s">
        <v>14</v>
      </c>
      <c r="E115" s="3" t="s">
        <v>171</v>
      </c>
      <c r="F115" s="3" t="s">
        <v>188</v>
      </c>
      <c r="G115" s="3" t="s">
        <v>61</v>
      </c>
      <c r="H115" s="8">
        <f t="shared" si="14"/>
        <v>50</v>
      </c>
      <c r="I115" s="12">
        <f>I116</f>
        <v>50</v>
      </c>
      <c r="J115" s="12">
        <f t="shared" si="18"/>
        <v>0</v>
      </c>
      <c r="K115" s="12">
        <f t="shared" si="18"/>
        <v>0</v>
      </c>
      <c r="L115" s="12">
        <f t="shared" si="18"/>
        <v>0</v>
      </c>
    </row>
    <row r="116" spans="1:12" s="34" customFormat="1" ht="42.75" customHeight="1" hidden="1">
      <c r="A116" s="11"/>
      <c r="B116" s="1" t="s">
        <v>62</v>
      </c>
      <c r="C116" s="18"/>
      <c r="D116" s="3" t="s">
        <v>14</v>
      </c>
      <c r="E116" s="3" t="s">
        <v>171</v>
      </c>
      <c r="F116" s="3" t="s">
        <v>188</v>
      </c>
      <c r="G116" s="3" t="s">
        <v>63</v>
      </c>
      <c r="H116" s="8">
        <f t="shared" si="14"/>
        <v>50</v>
      </c>
      <c r="I116" s="12">
        <v>50</v>
      </c>
      <c r="J116" s="12">
        <v>0</v>
      </c>
      <c r="K116" s="12">
        <v>0</v>
      </c>
      <c r="L116" s="12">
        <v>0</v>
      </c>
    </row>
    <row r="117" spans="1:12" s="34" customFormat="1" ht="51">
      <c r="A117" s="11"/>
      <c r="B117" s="1" t="s">
        <v>189</v>
      </c>
      <c r="C117" s="7"/>
      <c r="D117" s="3" t="s">
        <v>14</v>
      </c>
      <c r="E117" s="56">
        <v>13</v>
      </c>
      <c r="F117" s="3" t="s">
        <v>190</v>
      </c>
      <c r="G117" s="3"/>
      <c r="H117" s="8">
        <f t="shared" si="14"/>
        <v>-300</v>
      </c>
      <c r="I117" s="12">
        <f>I118</f>
        <v>-300</v>
      </c>
      <c r="J117" s="12">
        <f aca="true" t="shared" si="19" ref="J117:L118">J118</f>
        <v>0</v>
      </c>
      <c r="K117" s="12">
        <f t="shared" si="19"/>
        <v>0</v>
      </c>
      <c r="L117" s="12">
        <f t="shared" si="19"/>
        <v>0</v>
      </c>
    </row>
    <row r="118" spans="1:12" s="34" customFormat="1" ht="114.75">
      <c r="A118" s="11"/>
      <c r="B118" s="1" t="s">
        <v>363</v>
      </c>
      <c r="C118" s="7"/>
      <c r="D118" s="3" t="s">
        <v>14</v>
      </c>
      <c r="E118" s="56">
        <v>13</v>
      </c>
      <c r="F118" s="3" t="s">
        <v>191</v>
      </c>
      <c r="G118" s="3"/>
      <c r="H118" s="8">
        <f>SUM(I118:L118)</f>
        <v>-300</v>
      </c>
      <c r="I118" s="12">
        <f>I119</f>
        <v>-300</v>
      </c>
      <c r="J118" s="12">
        <f t="shared" si="19"/>
        <v>0</v>
      </c>
      <c r="K118" s="12">
        <f t="shared" si="19"/>
        <v>0</v>
      </c>
      <c r="L118" s="12">
        <f t="shared" si="19"/>
        <v>0</v>
      </c>
    </row>
    <row r="119" spans="1:12" s="34" customFormat="1" ht="38.25">
      <c r="A119" s="11"/>
      <c r="B119" s="1" t="s">
        <v>88</v>
      </c>
      <c r="C119" s="7"/>
      <c r="D119" s="3" t="s">
        <v>14</v>
      </c>
      <c r="E119" s="56">
        <v>13</v>
      </c>
      <c r="F119" s="3" t="s">
        <v>191</v>
      </c>
      <c r="G119" s="3" t="s">
        <v>59</v>
      </c>
      <c r="H119" s="8">
        <f t="shared" si="14"/>
        <v>-300</v>
      </c>
      <c r="I119" s="12">
        <f>I120</f>
        <v>-300</v>
      </c>
      <c r="J119" s="12">
        <f aca="true" t="shared" si="20" ref="J119:L120">J120</f>
        <v>0</v>
      </c>
      <c r="K119" s="12">
        <f t="shared" si="20"/>
        <v>0</v>
      </c>
      <c r="L119" s="12">
        <f t="shared" si="20"/>
        <v>0</v>
      </c>
    </row>
    <row r="120" spans="1:12" s="34" customFormat="1" ht="39.75" customHeight="1">
      <c r="A120" s="11"/>
      <c r="B120" s="1" t="s">
        <v>60</v>
      </c>
      <c r="C120" s="7"/>
      <c r="D120" s="3" t="s">
        <v>14</v>
      </c>
      <c r="E120" s="56">
        <v>13</v>
      </c>
      <c r="F120" s="3" t="s">
        <v>191</v>
      </c>
      <c r="G120" s="3" t="s">
        <v>61</v>
      </c>
      <c r="H120" s="8">
        <f t="shared" si="14"/>
        <v>-300</v>
      </c>
      <c r="I120" s="12">
        <f>I121</f>
        <v>-300</v>
      </c>
      <c r="J120" s="12">
        <f t="shared" si="20"/>
        <v>0</v>
      </c>
      <c r="K120" s="12">
        <f t="shared" si="20"/>
        <v>0</v>
      </c>
      <c r="L120" s="12">
        <f t="shared" si="20"/>
        <v>0</v>
      </c>
    </row>
    <row r="121" spans="1:12" s="34" customFormat="1" ht="39.75" customHeight="1">
      <c r="A121" s="11"/>
      <c r="B121" s="1" t="s">
        <v>62</v>
      </c>
      <c r="C121" s="7"/>
      <c r="D121" s="3" t="s">
        <v>14</v>
      </c>
      <c r="E121" s="56">
        <v>13</v>
      </c>
      <c r="F121" s="3" t="s">
        <v>191</v>
      </c>
      <c r="G121" s="3" t="s">
        <v>63</v>
      </c>
      <c r="H121" s="8">
        <f>I121+J121+K121+L121</f>
        <v>-300</v>
      </c>
      <c r="I121" s="12">
        <f>-300</f>
        <v>-300</v>
      </c>
      <c r="J121" s="12">
        <v>0</v>
      </c>
      <c r="K121" s="12">
        <v>0</v>
      </c>
      <c r="L121" s="12">
        <v>0</v>
      </c>
    </row>
    <row r="122" spans="1:12" s="34" customFormat="1" ht="12.75">
      <c r="A122" s="11"/>
      <c r="B122" s="1" t="s">
        <v>373</v>
      </c>
      <c r="C122" s="7"/>
      <c r="D122" s="3" t="s">
        <v>14</v>
      </c>
      <c r="E122" s="56">
        <v>13</v>
      </c>
      <c r="F122" s="3" t="s">
        <v>249</v>
      </c>
      <c r="G122" s="3"/>
      <c r="H122" s="8">
        <f>SUM(I122:L122)</f>
        <v>300</v>
      </c>
      <c r="I122" s="12">
        <f>I123</f>
        <v>300</v>
      </c>
      <c r="J122" s="12">
        <f>J123</f>
        <v>0</v>
      </c>
      <c r="K122" s="12">
        <f>K123</f>
        <v>0</v>
      </c>
      <c r="L122" s="12">
        <f>L123</f>
        <v>0</v>
      </c>
    </row>
    <row r="123" spans="1:12" s="34" customFormat="1" ht="12.75">
      <c r="A123" s="11"/>
      <c r="B123" s="1" t="s">
        <v>530</v>
      </c>
      <c r="C123" s="7"/>
      <c r="D123" s="3" t="s">
        <v>14</v>
      </c>
      <c r="E123" s="56">
        <v>13</v>
      </c>
      <c r="F123" s="3" t="s">
        <v>256</v>
      </c>
      <c r="G123" s="3"/>
      <c r="H123" s="8">
        <f>SUM(I123:L123)</f>
        <v>300</v>
      </c>
      <c r="I123" s="12">
        <f>I124</f>
        <v>300</v>
      </c>
      <c r="J123" s="12">
        <f>J124</f>
        <v>0</v>
      </c>
      <c r="K123" s="12">
        <f>K124</f>
        <v>0</v>
      </c>
      <c r="L123" s="12">
        <f>L124</f>
        <v>0</v>
      </c>
    </row>
    <row r="124" spans="1:12" s="34" customFormat="1" ht="38.25">
      <c r="A124" s="11"/>
      <c r="B124" s="1" t="s">
        <v>88</v>
      </c>
      <c r="C124" s="7"/>
      <c r="D124" s="3" t="s">
        <v>14</v>
      </c>
      <c r="E124" s="56">
        <v>13</v>
      </c>
      <c r="F124" s="3" t="s">
        <v>256</v>
      </c>
      <c r="G124" s="3" t="s">
        <v>59</v>
      </c>
      <c r="H124" s="8">
        <f>I124+J124+K124+L124</f>
        <v>300</v>
      </c>
      <c r="I124" s="12">
        <f>I125</f>
        <v>300</v>
      </c>
      <c r="J124" s="12">
        <f aca="true" t="shared" si="21" ref="J124:L125">J125</f>
        <v>0</v>
      </c>
      <c r="K124" s="12">
        <f t="shared" si="21"/>
        <v>0</v>
      </c>
      <c r="L124" s="12">
        <f t="shared" si="21"/>
        <v>0</v>
      </c>
    </row>
    <row r="125" spans="1:12" s="34" customFormat="1" ht="39.75" customHeight="1">
      <c r="A125" s="11"/>
      <c r="B125" s="1" t="s">
        <v>60</v>
      </c>
      <c r="C125" s="7"/>
      <c r="D125" s="3" t="s">
        <v>14</v>
      </c>
      <c r="E125" s="56">
        <v>13</v>
      </c>
      <c r="F125" s="3" t="s">
        <v>256</v>
      </c>
      <c r="G125" s="3" t="s">
        <v>61</v>
      </c>
      <c r="H125" s="8">
        <f>I125+J125+K125+L125</f>
        <v>300</v>
      </c>
      <c r="I125" s="12">
        <f>I126</f>
        <v>300</v>
      </c>
      <c r="J125" s="12">
        <f t="shared" si="21"/>
        <v>0</v>
      </c>
      <c r="K125" s="12">
        <f t="shared" si="21"/>
        <v>0</v>
      </c>
      <c r="L125" s="12">
        <f t="shared" si="21"/>
        <v>0</v>
      </c>
    </row>
    <row r="126" spans="1:12" s="34" customFormat="1" ht="39.75" customHeight="1">
      <c r="A126" s="11"/>
      <c r="B126" s="1" t="s">
        <v>62</v>
      </c>
      <c r="C126" s="7"/>
      <c r="D126" s="3" t="s">
        <v>14</v>
      </c>
      <c r="E126" s="56">
        <v>13</v>
      </c>
      <c r="F126" s="3" t="s">
        <v>256</v>
      </c>
      <c r="G126" s="3" t="s">
        <v>63</v>
      </c>
      <c r="H126" s="8">
        <f>I126+J126+K126+L126</f>
        <v>300</v>
      </c>
      <c r="I126" s="12">
        <v>300</v>
      </c>
      <c r="J126" s="12">
        <v>0</v>
      </c>
      <c r="K126" s="12">
        <v>0</v>
      </c>
      <c r="L126" s="12">
        <v>0</v>
      </c>
    </row>
    <row r="127" spans="1:12" s="33" customFormat="1" ht="12.75" hidden="1">
      <c r="A127" s="13"/>
      <c r="B127" s="6" t="s">
        <v>192</v>
      </c>
      <c r="C127" s="16"/>
      <c r="D127" s="4" t="s">
        <v>17</v>
      </c>
      <c r="E127" s="4" t="s">
        <v>18</v>
      </c>
      <c r="F127" s="4"/>
      <c r="G127" s="4"/>
      <c r="H127" s="8">
        <f>SUM(I127:L127)</f>
        <v>5865.2</v>
      </c>
      <c r="I127" s="8">
        <f>I128</f>
        <v>0</v>
      </c>
      <c r="J127" s="8">
        <f>J128</f>
        <v>5865.2</v>
      </c>
      <c r="K127" s="8">
        <f>K128</f>
        <v>0</v>
      </c>
      <c r="L127" s="8">
        <f>L128</f>
        <v>0</v>
      </c>
    </row>
    <row r="128" spans="1:12" s="33" customFormat="1" ht="51" hidden="1">
      <c r="A128" s="13"/>
      <c r="B128" s="1" t="s">
        <v>251</v>
      </c>
      <c r="C128" s="6"/>
      <c r="D128" s="3" t="s">
        <v>17</v>
      </c>
      <c r="E128" s="3" t="s">
        <v>18</v>
      </c>
      <c r="F128" s="9" t="s">
        <v>174</v>
      </c>
      <c r="G128" s="4"/>
      <c r="H128" s="8">
        <f>SUM(I128:L128)</f>
        <v>5865.2</v>
      </c>
      <c r="I128" s="12">
        <f>I129</f>
        <v>0</v>
      </c>
      <c r="J128" s="12">
        <f>J129</f>
        <v>5865.2</v>
      </c>
      <c r="K128" s="12">
        <f>K129</f>
        <v>0</v>
      </c>
      <c r="L128" s="12">
        <f>L129</f>
        <v>0</v>
      </c>
    </row>
    <row r="129" spans="1:12" s="33" customFormat="1" ht="38.25" hidden="1">
      <c r="A129" s="13"/>
      <c r="B129" s="1" t="s">
        <v>173</v>
      </c>
      <c r="C129" s="1"/>
      <c r="D129" s="3" t="s">
        <v>17</v>
      </c>
      <c r="E129" s="3" t="s">
        <v>18</v>
      </c>
      <c r="F129" s="9" t="s">
        <v>175</v>
      </c>
      <c r="G129" s="4"/>
      <c r="H129" s="8">
        <f>SUM(I129:L129)</f>
        <v>5865.2</v>
      </c>
      <c r="I129" s="12">
        <f>I130+I138</f>
        <v>0</v>
      </c>
      <c r="J129" s="12">
        <f>J130+J138</f>
        <v>5865.2</v>
      </c>
      <c r="K129" s="12">
        <f>K130+K138</f>
        <v>0</v>
      </c>
      <c r="L129" s="12">
        <f>L130+L138</f>
        <v>0</v>
      </c>
    </row>
    <row r="130" spans="1:12" s="33" customFormat="1" ht="306.75" customHeight="1" hidden="1">
      <c r="A130" s="13"/>
      <c r="B130" s="20" t="s">
        <v>384</v>
      </c>
      <c r="C130" s="16"/>
      <c r="D130" s="3" t="s">
        <v>17</v>
      </c>
      <c r="E130" s="3" t="s">
        <v>18</v>
      </c>
      <c r="F130" s="3" t="s">
        <v>364</v>
      </c>
      <c r="G130" s="4"/>
      <c r="H130" s="8">
        <f>I130+J130+K130+L130</f>
        <v>4608.7</v>
      </c>
      <c r="I130" s="12">
        <f aca="true" t="shared" si="22" ref="I130:L132">I131</f>
        <v>0</v>
      </c>
      <c r="J130" s="12">
        <f>J131+J135</f>
        <v>4608.7</v>
      </c>
      <c r="K130" s="12">
        <f t="shared" si="22"/>
        <v>0</v>
      </c>
      <c r="L130" s="12">
        <f t="shared" si="22"/>
        <v>0</v>
      </c>
    </row>
    <row r="131" spans="1:12" s="34" customFormat="1" ht="89.25" hidden="1">
      <c r="A131" s="11"/>
      <c r="B131" s="1" t="s">
        <v>56</v>
      </c>
      <c r="C131" s="7"/>
      <c r="D131" s="3" t="s">
        <v>17</v>
      </c>
      <c r="E131" s="3" t="s">
        <v>18</v>
      </c>
      <c r="F131" s="3" t="s">
        <v>364</v>
      </c>
      <c r="G131" s="3" t="s">
        <v>57</v>
      </c>
      <c r="H131" s="8">
        <f aca="true" t="shared" si="23" ref="H131:H146">I131+J131+K131+L131</f>
        <v>4064.7</v>
      </c>
      <c r="I131" s="12">
        <f t="shared" si="22"/>
        <v>0</v>
      </c>
      <c r="J131" s="12">
        <f t="shared" si="22"/>
        <v>4064.7</v>
      </c>
      <c r="K131" s="12">
        <f t="shared" si="22"/>
        <v>0</v>
      </c>
      <c r="L131" s="12">
        <f t="shared" si="22"/>
        <v>0</v>
      </c>
    </row>
    <row r="132" spans="1:12" s="34" customFormat="1" ht="38.25" hidden="1">
      <c r="A132" s="11"/>
      <c r="B132" s="1" t="s">
        <v>152</v>
      </c>
      <c r="C132" s="7"/>
      <c r="D132" s="3" t="s">
        <v>17</v>
      </c>
      <c r="E132" s="3" t="s">
        <v>18</v>
      </c>
      <c r="F132" s="3" t="s">
        <v>364</v>
      </c>
      <c r="G132" s="3" t="s">
        <v>153</v>
      </c>
      <c r="H132" s="8">
        <f t="shared" si="23"/>
        <v>4064.7</v>
      </c>
      <c r="I132" s="12">
        <f t="shared" si="22"/>
        <v>0</v>
      </c>
      <c r="J132" s="12">
        <f>J133+J134</f>
        <v>4064.7</v>
      </c>
      <c r="K132" s="12">
        <f t="shared" si="22"/>
        <v>0</v>
      </c>
      <c r="L132" s="12">
        <f t="shared" si="22"/>
        <v>0</v>
      </c>
    </row>
    <row r="133" spans="1:12" s="34" customFormat="1" ht="51" hidden="1">
      <c r="A133" s="11"/>
      <c r="B133" s="1" t="s">
        <v>154</v>
      </c>
      <c r="C133" s="7"/>
      <c r="D133" s="3" t="s">
        <v>17</v>
      </c>
      <c r="E133" s="3" t="s">
        <v>18</v>
      </c>
      <c r="F133" s="3" t="s">
        <v>364</v>
      </c>
      <c r="G133" s="3" t="s">
        <v>155</v>
      </c>
      <c r="H133" s="8">
        <f t="shared" si="23"/>
        <v>3685.7</v>
      </c>
      <c r="I133" s="12">
        <v>0</v>
      </c>
      <c r="J133" s="12">
        <v>3685.7</v>
      </c>
      <c r="K133" s="12">
        <v>0</v>
      </c>
      <c r="L133" s="12">
        <v>0</v>
      </c>
    </row>
    <row r="134" spans="1:12" s="34" customFormat="1" ht="51" hidden="1">
      <c r="A134" s="11"/>
      <c r="B134" s="1" t="s">
        <v>156</v>
      </c>
      <c r="C134" s="7"/>
      <c r="D134" s="3" t="s">
        <v>17</v>
      </c>
      <c r="E134" s="3" t="s">
        <v>18</v>
      </c>
      <c r="F134" s="3" t="s">
        <v>364</v>
      </c>
      <c r="G134" s="3" t="s">
        <v>157</v>
      </c>
      <c r="H134" s="8">
        <f t="shared" si="23"/>
        <v>379</v>
      </c>
      <c r="I134" s="12">
        <v>0</v>
      </c>
      <c r="J134" s="12">
        <v>379</v>
      </c>
      <c r="K134" s="12">
        <v>0</v>
      </c>
      <c r="L134" s="12">
        <v>0</v>
      </c>
    </row>
    <row r="135" spans="1:12" s="34" customFormat="1" ht="38.25" hidden="1">
      <c r="A135" s="11"/>
      <c r="B135" s="1" t="s">
        <v>88</v>
      </c>
      <c r="C135" s="7"/>
      <c r="D135" s="3" t="s">
        <v>17</v>
      </c>
      <c r="E135" s="3" t="s">
        <v>18</v>
      </c>
      <c r="F135" s="3" t="s">
        <v>364</v>
      </c>
      <c r="G135" s="3" t="s">
        <v>59</v>
      </c>
      <c r="H135" s="8">
        <f t="shared" si="23"/>
        <v>544</v>
      </c>
      <c r="I135" s="12">
        <f>I136</f>
        <v>0</v>
      </c>
      <c r="J135" s="12">
        <f aca="true" t="shared" si="24" ref="J135:L136">J136</f>
        <v>544</v>
      </c>
      <c r="K135" s="12">
        <f t="shared" si="24"/>
        <v>0</v>
      </c>
      <c r="L135" s="12">
        <f t="shared" si="24"/>
        <v>0</v>
      </c>
    </row>
    <row r="136" spans="1:12" s="34" customFormat="1" ht="39.75" customHeight="1" hidden="1">
      <c r="A136" s="11"/>
      <c r="B136" s="1" t="s">
        <v>60</v>
      </c>
      <c r="C136" s="7"/>
      <c r="D136" s="3" t="s">
        <v>17</v>
      </c>
      <c r="E136" s="3" t="s">
        <v>18</v>
      </c>
      <c r="F136" s="3" t="s">
        <v>364</v>
      </c>
      <c r="G136" s="3" t="s">
        <v>61</v>
      </c>
      <c r="H136" s="8">
        <f t="shared" si="23"/>
        <v>544</v>
      </c>
      <c r="I136" s="12">
        <f>I137</f>
        <v>0</v>
      </c>
      <c r="J136" s="12">
        <f t="shared" si="24"/>
        <v>544</v>
      </c>
      <c r="K136" s="12">
        <f t="shared" si="24"/>
        <v>0</v>
      </c>
      <c r="L136" s="12">
        <f t="shared" si="24"/>
        <v>0</v>
      </c>
    </row>
    <row r="137" spans="1:12" s="34" customFormat="1" ht="39.75" customHeight="1" hidden="1">
      <c r="A137" s="11"/>
      <c r="B137" s="1" t="s">
        <v>62</v>
      </c>
      <c r="C137" s="7"/>
      <c r="D137" s="3" t="s">
        <v>17</v>
      </c>
      <c r="E137" s="3" t="s">
        <v>18</v>
      </c>
      <c r="F137" s="3" t="s">
        <v>364</v>
      </c>
      <c r="G137" s="3" t="s">
        <v>63</v>
      </c>
      <c r="H137" s="8">
        <f t="shared" si="23"/>
        <v>544</v>
      </c>
      <c r="I137" s="12">
        <v>0</v>
      </c>
      <c r="J137" s="12">
        <v>544</v>
      </c>
      <c r="K137" s="12">
        <v>0</v>
      </c>
      <c r="L137" s="12">
        <v>0</v>
      </c>
    </row>
    <row r="138" spans="1:12" s="34" customFormat="1" ht="276.75" customHeight="1" hidden="1">
      <c r="A138" s="11"/>
      <c r="B138" s="20" t="s">
        <v>318</v>
      </c>
      <c r="C138" s="7"/>
      <c r="D138" s="3" t="s">
        <v>17</v>
      </c>
      <c r="E138" s="3" t="s">
        <v>18</v>
      </c>
      <c r="F138" s="3" t="s">
        <v>365</v>
      </c>
      <c r="G138" s="3"/>
      <c r="H138" s="8">
        <f t="shared" si="23"/>
        <v>1256.5</v>
      </c>
      <c r="I138" s="12">
        <f>I139+I143</f>
        <v>0</v>
      </c>
      <c r="J138" s="12">
        <f>J139+J143</f>
        <v>1256.5</v>
      </c>
      <c r="K138" s="12">
        <f>K139+K143</f>
        <v>0</v>
      </c>
      <c r="L138" s="12">
        <f>L139+L143</f>
        <v>0</v>
      </c>
    </row>
    <row r="139" spans="1:12" s="34" customFormat="1" ht="91.5" customHeight="1" hidden="1">
      <c r="A139" s="11"/>
      <c r="B139" s="1" t="s">
        <v>56</v>
      </c>
      <c r="C139" s="7"/>
      <c r="D139" s="3" t="s">
        <v>17</v>
      </c>
      <c r="E139" s="3" t="s">
        <v>18</v>
      </c>
      <c r="F139" s="3" t="s">
        <v>365</v>
      </c>
      <c r="G139" s="3" t="s">
        <v>57</v>
      </c>
      <c r="H139" s="8">
        <f t="shared" si="23"/>
        <v>1040</v>
      </c>
      <c r="I139" s="12">
        <f>I140</f>
        <v>0</v>
      </c>
      <c r="J139" s="12">
        <f>J140</f>
        <v>1040</v>
      </c>
      <c r="K139" s="12">
        <f>K140</f>
        <v>0</v>
      </c>
      <c r="L139" s="12">
        <f>L140</f>
        <v>0</v>
      </c>
    </row>
    <row r="140" spans="1:12" s="34" customFormat="1" ht="36" customHeight="1" hidden="1">
      <c r="A140" s="11"/>
      <c r="B140" s="1" t="s">
        <v>152</v>
      </c>
      <c r="C140" s="7"/>
      <c r="D140" s="3" t="s">
        <v>17</v>
      </c>
      <c r="E140" s="3" t="s">
        <v>18</v>
      </c>
      <c r="F140" s="3" t="s">
        <v>365</v>
      </c>
      <c r="G140" s="3" t="s">
        <v>153</v>
      </c>
      <c r="H140" s="8">
        <f t="shared" si="23"/>
        <v>1040</v>
      </c>
      <c r="I140" s="12">
        <f>I141+I142</f>
        <v>0</v>
      </c>
      <c r="J140" s="12">
        <f>J141+J142</f>
        <v>1040</v>
      </c>
      <c r="K140" s="12">
        <f>K141+K142</f>
        <v>0</v>
      </c>
      <c r="L140" s="12">
        <f>L141+L142</f>
        <v>0</v>
      </c>
    </row>
    <row r="141" spans="1:12" s="34" customFormat="1" ht="51" hidden="1">
      <c r="A141" s="11"/>
      <c r="B141" s="1" t="s">
        <v>154</v>
      </c>
      <c r="C141" s="7"/>
      <c r="D141" s="3" t="s">
        <v>17</v>
      </c>
      <c r="E141" s="3" t="s">
        <v>18</v>
      </c>
      <c r="F141" s="3" t="s">
        <v>365</v>
      </c>
      <c r="G141" s="3" t="s">
        <v>155</v>
      </c>
      <c r="H141" s="8">
        <f t="shared" si="23"/>
        <v>1030</v>
      </c>
      <c r="I141" s="12">
        <v>0</v>
      </c>
      <c r="J141" s="12">
        <v>1030</v>
      </c>
      <c r="K141" s="12">
        <v>0</v>
      </c>
      <c r="L141" s="12">
        <v>0</v>
      </c>
    </row>
    <row r="142" spans="1:12" s="34" customFormat="1" ht="51" hidden="1">
      <c r="A142" s="11"/>
      <c r="B142" s="1" t="s">
        <v>156</v>
      </c>
      <c r="C142" s="7"/>
      <c r="D142" s="3" t="s">
        <v>17</v>
      </c>
      <c r="E142" s="3" t="s">
        <v>18</v>
      </c>
      <c r="F142" s="3" t="s">
        <v>365</v>
      </c>
      <c r="G142" s="3" t="s">
        <v>157</v>
      </c>
      <c r="H142" s="8">
        <f t="shared" si="23"/>
        <v>10</v>
      </c>
      <c r="I142" s="12">
        <v>0</v>
      </c>
      <c r="J142" s="12">
        <v>10</v>
      </c>
      <c r="K142" s="12">
        <v>0</v>
      </c>
      <c r="L142" s="12">
        <v>0</v>
      </c>
    </row>
    <row r="143" spans="1:12" s="34" customFormat="1" ht="38.25" hidden="1">
      <c r="A143" s="11"/>
      <c r="B143" s="1" t="s">
        <v>88</v>
      </c>
      <c r="C143" s="7"/>
      <c r="D143" s="3" t="s">
        <v>17</v>
      </c>
      <c r="E143" s="3" t="s">
        <v>18</v>
      </c>
      <c r="F143" s="3" t="s">
        <v>365</v>
      </c>
      <c r="G143" s="3" t="s">
        <v>59</v>
      </c>
      <c r="H143" s="8">
        <f t="shared" si="23"/>
        <v>216.5</v>
      </c>
      <c r="I143" s="12">
        <f>I144</f>
        <v>0</v>
      </c>
      <c r="J143" s="12">
        <f>J144</f>
        <v>216.5</v>
      </c>
      <c r="K143" s="12">
        <f>K144</f>
        <v>0</v>
      </c>
      <c r="L143" s="12">
        <f>L144</f>
        <v>0</v>
      </c>
    </row>
    <row r="144" spans="1:12" s="34" customFormat="1" ht="38.25" hidden="1">
      <c r="A144" s="11"/>
      <c r="B144" s="1" t="s">
        <v>60</v>
      </c>
      <c r="C144" s="7"/>
      <c r="D144" s="3" t="s">
        <v>17</v>
      </c>
      <c r="E144" s="3" t="s">
        <v>18</v>
      </c>
      <c r="F144" s="3" t="s">
        <v>365</v>
      </c>
      <c r="G144" s="3" t="s">
        <v>61</v>
      </c>
      <c r="H144" s="8">
        <f t="shared" si="23"/>
        <v>216.5</v>
      </c>
      <c r="I144" s="12">
        <f>I146</f>
        <v>0</v>
      </c>
      <c r="J144" s="12">
        <f>J145+J146</f>
        <v>216.5</v>
      </c>
      <c r="K144" s="12">
        <f>K146</f>
        <v>0</v>
      </c>
      <c r="L144" s="12">
        <f>L146</f>
        <v>0</v>
      </c>
    </row>
    <row r="145" spans="1:12" s="34" customFormat="1" ht="38.25" hidden="1">
      <c r="A145" s="11"/>
      <c r="B145" s="1" t="s">
        <v>65</v>
      </c>
      <c r="C145" s="7"/>
      <c r="D145" s="3" t="s">
        <v>17</v>
      </c>
      <c r="E145" s="3" t="s">
        <v>18</v>
      </c>
      <c r="F145" s="3" t="s">
        <v>365</v>
      </c>
      <c r="G145" s="3" t="s">
        <v>64</v>
      </c>
      <c r="H145" s="8">
        <f>I145+J145+K145+L145</f>
        <v>42</v>
      </c>
      <c r="I145" s="12">
        <v>0</v>
      </c>
      <c r="J145" s="12">
        <v>42</v>
      </c>
      <c r="K145" s="12">
        <v>0</v>
      </c>
      <c r="L145" s="12">
        <v>0</v>
      </c>
    </row>
    <row r="146" spans="1:12" s="34" customFormat="1" ht="38.25" hidden="1">
      <c r="A146" s="11"/>
      <c r="B146" s="1" t="s">
        <v>62</v>
      </c>
      <c r="C146" s="7"/>
      <c r="D146" s="3" t="s">
        <v>17</v>
      </c>
      <c r="E146" s="3" t="s">
        <v>18</v>
      </c>
      <c r="F146" s="3" t="s">
        <v>365</v>
      </c>
      <c r="G146" s="3" t="s">
        <v>63</v>
      </c>
      <c r="H146" s="8">
        <f t="shared" si="23"/>
        <v>174.5</v>
      </c>
      <c r="I146" s="12">
        <v>0</v>
      </c>
      <c r="J146" s="12">
        <v>174.5</v>
      </c>
      <c r="K146" s="12">
        <v>0</v>
      </c>
      <c r="L146" s="12">
        <v>0</v>
      </c>
    </row>
    <row r="147" spans="1:12" s="33" customFormat="1" ht="67.5" customHeight="1" hidden="1">
      <c r="A147" s="5"/>
      <c r="B147" s="6" t="s">
        <v>146</v>
      </c>
      <c r="C147" s="7"/>
      <c r="D147" s="4" t="s">
        <v>17</v>
      </c>
      <c r="E147" s="4" t="s">
        <v>21</v>
      </c>
      <c r="F147" s="4"/>
      <c r="G147" s="4"/>
      <c r="H147" s="8">
        <f>I147+J147+K147+L147</f>
        <v>20539.299999999996</v>
      </c>
      <c r="I147" s="8">
        <f>I148</f>
        <v>20539.299999999996</v>
      </c>
      <c r="J147" s="8">
        <f>J148</f>
        <v>0</v>
      </c>
      <c r="K147" s="8">
        <f>K148</f>
        <v>0</v>
      </c>
      <c r="L147" s="8">
        <f>L148</f>
        <v>0</v>
      </c>
    </row>
    <row r="148" spans="1:13" ht="81.75" customHeight="1" hidden="1">
      <c r="A148" s="11"/>
      <c r="B148" s="1" t="s">
        <v>101</v>
      </c>
      <c r="C148" s="18"/>
      <c r="D148" s="3" t="s">
        <v>17</v>
      </c>
      <c r="E148" s="3" t="s">
        <v>21</v>
      </c>
      <c r="F148" s="3" t="s">
        <v>193</v>
      </c>
      <c r="G148" s="3"/>
      <c r="H148" s="8">
        <f>I148+J148+K148+L148</f>
        <v>20539.299999999996</v>
      </c>
      <c r="I148" s="12">
        <f>I149+I161</f>
        <v>20539.299999999996</v>
      </c>
      <c r="J148" s="12">
        <f>J149+J161</f>
        <v>0</v>
      </c>
      <c r="K148" s="12">
        <f>K149+K161</f>
        <v>0</v>
      </c>
      <c r="L148" s="12">
        <f>L149+L161</f>
        <v>0</v>
      </c>
      <c r="M148" s="36"/>
    </row>
    <row r="149" spans="1:12" s="34" customFormat="1" ht="143.25" customHeight="1" hidden="1">
      <c r="A149" s="11"/>
      <c r="B149" s="1" t="s">
        <v>144</v>
      </c>
      <c r="C149" s="2"/>
      <c r="D149" s="3" t="s">
        <v>17</v>
      </c>
      <c r="E149" s="3" t="s">
        <v>21</v>
      </c>
      <c r="F149" s="3" t="s">
        <v>194</v>
      </c>
      <c r="G149" s="3"/>
      <c r="H149" s="8">
        <f>I149+J149+K149+L149</f>
        <v>20483.799999999996</v>
      </c>
      <c r="I149" s="12">
        <f>I150+I154+I158</f>
        <v>20483.799999999996</v>
      </c>
      <c r="J149" s="12">
        <f>J150+J154+J158</f>
        <v>0</v>
      </c>
      <c r="K149" s="12">
        <f>K150+K154+K158</f>
        <v>0</v>
      </c>
      <c r="L149" s="12">
        <f>L150+L154+L158</f>
        <v>0</v>
      </c>
    </row>
    <row r="150" spans="1:12" s="34" customFormat="1" ht="89.25" hidden="1">
      <c r="A150" s="11"/>
      <c r="B150" s="1" t="s">
        <v>56</v>
      </c>
      <c r="C150" s="2"/>
      <c r="D150" s="3" t="s">
        <v>17</v>
      </c>
      <c r="E150" s="3" t="s">
        <v>21</v>
      </c>
      <c r="F150" s="3" t="s">
        <v>194</v>
      </c>
      <c r="G150" s="3" t="s">
        <v>57</v>
      </c>
      <c r="H150" s="8">
        <f>H151</f>
        <v>18214.6</v>
      </c>
      <c r="I150" s="12">
        <f>I151</f>
        <v>18214.6</v>
      </c>
      <c r="J150" s="12">
        <f>J151</f>
        <v>0</v>
      </c>
      <c r="K150" s="12">
        <f>K151</f>
        <v>0</v>
      </c>
      <c r="L150" s="12">
        <f>L151</f>
        <v>0</v>
      </c>
    </row>
    <row r="151" spans="1:12" s="34" customFormat="1" ht="25.5" hidden="1">
      <c r="A151" s="11"/>
      <c r="B151" s="1" t="s">
        <v>69</v>
      </c>
      <c r="C151" s="2"/>
      <c r="D151" s="3" t="s">
        <v>17</v>
      </c>
      <c r="E151" s="3" t="s">
        <v>21</v>
      </c>
      <c r="F151" s="3" t="s">
        <v>194</v>
      </c>
      <c r="G151" s="3" t="s">
        <v>70</v>
      </c>
      <c r="H151" s="8">
        <f aca="true" t="shared" si="25" ref="H151:H160">SUM(I151:L151)</f>
        <v>18214.6</v>
      </c>
      <c r="I151" s="12">
        <f>I152+I153</f>
        <v>18214.6</v>
      </c>
      <c r="J151" s="12">
        <f>J152+J153</f>
        <v>0</v>
      </c>
      <c r="K151" s="12">
        <f>K152+K153</f>
        <v>0</v>
      </c>
      <c r="L151" s="12">
        <f>L152+L153</f>
        <v>0</v>
      </c>
    </row>
    <row r="152" spans="1:12" s="34" customFormat="1" ht="51" hidden="1">
      <c r="A152" s="11"/>
      <c r="B152" s="1" t="s">
        <v>92</v>
      </c>
      <c r="C152" s="2"/>
      <c r="D152" s="3" t="s">
        <v>17</v>
      </c>
      <c r="E152" s="3" t="s">
        <v>21</v>
      </c>
      <c r="F152" s="3" t="s">
        <v>194</v>
      </c>
      <c r="G152" s="3" t="s">
        <v>71</v>
      </c>
      <c r="H152" s="8">
        <f t="shared" si="25"/>
        <v>17497.8</v>
      </c>
      <c r="I152" s="12">
        <f>13542+3955.8</f>
        <v>17497.8</v>
      </c>
      <c r="J152" s="10">
        <v>0</v>
      </c>
      <c r="K152" s="10">
        <v>0</v>
      </c>
      <c r="L152" s="10">
        <v>0</v>
      </c>
    </row>
    <row r="153" spans="1:12" s="34" customFormat="1" ht="38.25" hidden="1">
      <c r="A153" s="11"/>
      <c r="B153" s="1" t="s">
        <v>93</v>
      </c>
      <c r="C153" s="2"/>
      <c r="D153" s="3" t="s">
        <v>17</v>
      </c>
      <c r="E153" s="3" t="s">
        <v>21</v>
      </c>
      <c r="F153" s="3" t="s">
        <v>194</v>
      </c>
      <c r="G153" s="3" t="s">
        <v>72</v>
      </c>
      <c r="H153" s="8">
        <f t="shared" si="25"/>
        <v>716.8</v>
      </c>
      <c r="I153" s="12">
        <v>716.8</v>
      </c>
      <c r="J153" s="10">
        <v>0</v>
      </c>
      <c r="K153" s="10">
        <v>0</v>
      </c>
      <c r="L153" s="10">
        <v>0</v>
      </c>
    </row>
    <row r="154" spans="1:12" s="34" customFormat="1" ht="38.25" hidden="1">
      <c r="A154" s="11"/>
      <c r="B154" s="1" t="s">
        <v>98</v>
      </c>
      <c r="C154" s="2"/>
      <c r="D154" s="3" t="s">
        <v>17</v>
      </c>
      <c r="E154" s="3" t="s">
        <v>21</v>
      </c>
      <c r="F154" s="3" t="s">
        <v>194</v>
      </c>
      <c r="G154" s="3" t="s">
        <v>59</v>
      </c>
      <c r="H154" s="8">
        <f t="shared" si="25"/>
        <v>2212.1</v>
      </c>
      <c r="I154" s="12">
        <f>I155</f>
        <v>2212.1</v>
      </c>
      <c r="J154" s="12">
        <f>J155</f>
        <v>0</v>
      </c>
      <c r="K154" s="12">
        <f>K155</f>
        <v>0</v>
      </c>
      <c r="L154" s="12">
        <f>L155</f>
        <v>0</v>
      </c>
    </row>
    <row r="155" spans="1:12" s="34" customFormat="1" ht="38.25" hidden="1">
      <c r="A155" s="11"/>
      <c r="B155" s="1" t="s">
        <v>60</v>
      </c>
      <c r="C155" s="2"/>
      <c r="D155" s="3" t="s">
        <v>17</v>
      </c>
      <c r="E155" s="3" t="s">
        <v>21</v>
      </c>
      <c r="F155" s="3" t="s">
        <v>194</v>
      </c>
      <c r="G155" s="3" t="s">
        <v>61</v>
      </c>
      <c r="H155" s="8">
        <f t="shared" si="25"/>
        <v>2212.1</v>
      </c>
      <c r="I155" s="12">
        <f>I157+I156</f>
        <v>2212.1</v>
      </c>
      <c r="J155" s="12">
        <f>J157</f>
        <v>0</v>
      </c>
      <c r="K155" s="12">
        <f>K157</f>
        <v>0</v>
      </c>
      <c r="L155" s="12">
        <f>L157</f>
        <v>0</v>
      </c>
    </row>
    <row r="156" spans="1:12" s="34" customFormat="1" ht="38.25" hidden="1">
      <c r="A156" s="11"/>
      <c r="B156" s="1" t="s">
        <v>65</v>
      </c>
      <c r="C156" s="2"/>
      <c r="D156" s="3" t="s">
        <v>17</v>
      </c>
      <c r="E156" s="3" t="s">
        <v>21</v>
      </c>
      <c r="F156" s="3" t="s">
        <v>194</v>
      </c>
      <c r="G156" s="3" t="s">
        <v>64</v>
      </c>
      <c r="H156" s="8">
        <f t="shared" si="25"/>
        <v>740.8</v>
      </c>
      <c r="I156" s="12">
        <v>740.8</v>
      </c>
      <c r="J156" s="10">
        <v>0</v>
      </c>
      <c r="K156" s="10">
        <v>0</v>
      </c>
      <c r="L156" s="10">
        <v>0</v>
      </c>
    </row>
    <row r="157" spans="1:12" s="34" customFormat="1" ht="38.25" hidden="1">
      <c r="A157" s="11"/>
      <c r="B157" s="1" t="s">
        <v>62</v>
      </c>
      <c r="C157" s="2"/>
      <c r="D157" s="3" t="s">
        <v>17</v>
      </c>
      <c r="E157" s="3" t="s">
        <v>21</v>
      </c>
      <c r="F157" s="3" t="s">
        <v>194</v>
      </c>
      <c r="G157" s="3" t="s">
        <v>63</v>
      </c>
      <c r="H157" s="8">
        <f t="shared" si="25"/>
        <v>1471.3</v>
      </c>
      <c r="I157" s="12">
        <v>1471.3</v>
      </c>
      <c r="J157" s="10">
        <v>0</v>
      </c>
      <c r="K157" s="10">
        <v>0</v>
      </c>
      <c r="L157" s="10">
        <v>0</v>
      </c>
    </row>
    <row r="158" spans="1:12" s="34" customFormat="1" ht="12.75" hidden="1">
      <c r="A158" s="11"/>
      <c r="B158" s="1" t="s">
        <v>73</v>
      </c>
      <c r="C158" s="2"/>
      <c r="D158" s="3" t="s">
        <v>17</v>
      </c>
      <c r="E158" s="3" t="s">
        <v>21</v>
      </c>
      <c r="F158" s="3" t="s">
        <v>194</v>
      </c>
      <c r="G158" s="3" t="s">
        <v>74</v>
      </c>
      <c r="H158" s="8">
        <f t="shared" si="25"/>
        <v>57.099999999999994</v>
      </c>
      <c r="I158" s="12">
        <f>I159</f>
        <v>57.099999999999994</v>
      </c>
      <c r="J158" s="12">
        <f aca="true" t="shared" si="26" ref="J158:L159">J159</f>
        <v>0</v>
      </c>
      <c r="K158" s="12">
        <f t="shared" si="26"/>
        <v>0</v>
      </c>
      <c r="L158" s="12">
        <f t="shared" si="26"/>
        <v>0</v>
      </c>
    </row>
    <row r="159" spans="1:12" s="34" customFormat="1" ht="25.5" hidden="1">
      <c r="A159" s="11"/>
      <c r="B159" s="1" t="s">
        <v>75</v>
      </c>
      <c r="C159" s="2"/>
      <c r="D159" s="3" t="s">
        <v>17</v>
      </c>
      <c r="E159" s="3" t="s">
        <v>21</v>
      </c>
      <c r="F159" s="3" t="s">
        <v>194</v>
      </c>
      <c r="G159" s="3" t="s">
        <v>76</v>
      </c>
      <c r="H159" s="8">
        <f t="shared" si="25"/>
        <v>57.099999999999994</v>
      </c>
      <c r="I159" s="12">
        <f>I160</f>
        <v>57.099999999999994</v>
      </c>
      <c r="J159" s="12">
        <f t="shared" si="26"/>
        <v>0</v>
      </c>
      <c r="K159" s="12">
        <f t="shared" si="26"/>
        <v>0</v>
      </c>
      <c r="L159" s="12">
        <f t="shared" si="26"/>
        <v>0</v>
      </c>
    </row>
    <row r="160" spans="1:12" s="34" customFormat="1" ht="25.5" hidden="1">
      <c r="A160" s="11"/>
      <c r="B160" s="1" t="s">
        <v>77</v>
      </c>
      <c r="C160" s="2"/>
      <c r="D160" s="3" t="s">
        <v>17</v>
      </c>
      <c r="E160" s="3" t="s">
        <v>21</v>
      </c>
      <c r="F160" s="3" t="s">
        <v>194</v>
      </c>
      <c r="G160" s="3" t="s">
        <v>78</v>
      </c>
      <c r="H160" s="8">
        <f t="shared" si="25"/>
        <v>57.099999999999994</v>
      </c>
      <c r="I160" s="12">
        <f>34.4+22.7</f>
        <v>57.099999999999994</v>
      </c>
      <c r="J160" s="10">
        <v>0</v>
      </c>
      <c r="K160" s="10">
        <v>0</v>
      </c>
      <c r="L160" s="10">
        <v>0</v>
      </c>
    </row>
    <row r="161" spans="1:12" s="34" customFormat="1" ht="89.25" hidden="1">
      <c r="A161" s="11"/>
      <c r="B161" s="1" t="s">
        <v>195</v>
      </c>
      <c r="C161" s="2"/>
      <c r="D161" s="3" t="s">
        <v>17</v>
      </c>
      <c r="E161" s="3" t="s">
        <v>21</v>
      </c>
      <c r="F161" s="3" t="s">
        <v>196</v>
      </c>
      <c r="G161" s="3"/>
      <c r="H161" s="8">
        <f>SUM(I161:L161)</f>
        <v>55.5</v>
      </c>
      <c r="I161" s="12">
        <f>I162</f>
        <v>55.5</v>
      </c>
      <c r="J161" s="12">
        <f>J162</f>
        <v>0</v>
      </c>
      <c r="K161" s="12">
        <f>K162</f>
        <v>0</v>
      </c>
      <c r="L161" s="12">
        <f>L162</f>
        <v>0</v>
      </c>
    </row>
    <row r="162" spans="1:12" s="34" customFormat="1" ht="38.25" hidden="1">
      <c r="A162" s="11"/>
      <c r="B162" s="1" t="s">
        <v>98</v>
      </c>
      <c r="C162" s="2"/>
      <c r="D162" s="3" t="s">
        <v>17</v>
      </c>
      <c r="E162" s="3" t="s">
        <v>21</v>
      </c>
      <c r="F162" s="3" t="s">
        <v>196</v>
      </c>
      <c r="G162" s="3" t="s">
        <v>59</v>
      </c>
      <c r="H162" s="8">
        <f>SUM(I162:L162)</f>
        <v>55.5</v>
      </c>
      <c r="I162" s="12">
        <f>I163</f>
        <v>55.5</v>
      </c>
      <c r="J162" s="12">
        <f>J163</f>
        <v>0</v>
      </c>
      <c r="K162" s="12">
        <f>K163</f>
        <v>0</v>
      </c>
      <c r="L162" s="12">
        <f>L163</f>
        <v>0</v>
      </c>
    </row>
    <row r="163" spans="1:12" s="34" customFormat="1" ht="38.25" hidden="1">
      <c r="A163" s="11"/>
      <c r="B163" s="1" t="s">
        <v>60</v>
      </c>
      <c r="C163" s="2"/>
      <c r="D163" s="3" t="s">
        <v>17</v>
      </c>
      <c r="E163" s="3" t="s">
        <v>21</v>
      </c>
      <c r="F163" s="3" t="s">
        <v>196</v>
      </c>
      <c r="G163" s="3" t="s">
        <v>61</v>
      </c>
      <c r="H163" s="8">
        <f>SUM(I163:L163)</f>
        <v>55.5</v>
      </c>
      <c r="I163" s="12">
        <f>I164</f>
        <v>55.5</v>
      </c>
      <c r="J163" s="12">
        <f>J164</f>
        <v>0</v>
      </c>
      <c r="K163" s="12">
        <f>K164</f>
        <v>0</v>
      </c>
      <c r="L163" s="12">
        <f>L164</f>
        <v>0</v>
      </c>
    </row>
    <row r="164" spans="1:12" s="34" customFormat="1" ht="38.25" hidden="1">
      <c r="A164" s="11"/>
      <c r="B164" s="1" t="s">
        <v>62</v>
      </c>
      <c r="C164" s="2"/>
      <c r="D164" s="3" t="s">
        <v>17</v>
      </c>
      <c r="E164" s="3" t="s">
        <v>21</v>
      </c>
      <c r="F164" s="3" t="s">
        <v>196</v>
      </c>
      <c r="G164" s="3" t="s">
        <v>63</v>
      </c>
      <c r="H164" s="8">
        <f>SUM(I164:L164)</f>
        <v>55.5</v>
      </c>
      <c r="I164" s="12">
        <v>55.5</v>
      </c>
      <c r="J164" s="10">
        <v>0</v>
      </c>
      <c r="K164" s="10">
        <v>0</v>
      </c>
      <c r="L164" s="10">
        <v>0</v>
      </c>
    </row>
    <row r="165" spans="1:12" s="33" customFormat="1" ht="25.5">
      <c r="A165" s="5"/>
      <c r="B165" s="6" t="s">
        <v>2</v>
      </c>
      <c r="C165" s="2"/>
      <c r="D165" s="4" t="s">
        <v>17</v>
      </c>
      <c r="E165" s="4" t="s">
        <v>15</v>
      </c>
      <c r="F165" s="4"/>
      <c r="G165" s="4"/>
      <c r="H165" s="8">
        <f>SUM(I165:L165)</f>
        <v>0</v>
      </c>
      <c r="I165" s="8">
        <f>I166</f>
        <v>42.2</v>
      </c>
      <c r="J165" s="8">
        <f>J166</f>
        <v>0</v>
      </c>
      <c r="K165" s="8">
        <f>K166</f>
        <v>-42.2</v>
      </c>
      <c r="L165" s="8">
        <f>L166</f>
        <v>0</v>
      </c>
    </row>
    <row r="166" spans="1:12" s="33" customFormat="1" ht="54" customHeight="1">
      <c r="A166" s="5"/>
      <c r="B166" s="6" t="s">
        <v>45</v>
      </c>
      <c r="C166" s="7"/>
      <c r="D166" s="4" t="s">
        <v>17</v>
      </c>
      <c r="E166" s="4" t="s">
        <v>39</v>
      </c>
      <c r="F166" s="4"/>
      <c r="G166" s="4"/>
      <c r="H166" s="8">
        <f>I166+J166+K166+L166</f>
        <v>0</v>
      </c>
      <c r="I166" s="8">
        <f>I167+I184</f>
        <v>42.2</v>
      </c>
      <c r="J166" s="8">
        <f>J167+J184</f>
        <v>0</v>
      </c>
      <c r="K166" s="8">
        <f>K167+K184</f>
        <v>-42.2</v>
      </c>
      <c r="L166" s="8">
        <f>L167+L184</f>
        <v>0</v>
      </c>
    </row>
    <row r="167" spans="1:12" s="34" customFormat="1" ht="51">
      <c r="A167" s="11"/>
      <c r="B167" s="1" t="s">
        <v>184</v>
      </c>
      <c r="C167" s="18"/>
      <c r="D167" s="3" t="s">
        <v>17</v>
      </c>
      <c r="E167" s="3" t="s">
        <v>39</v>
      </c>
      <c r="F167" s="3" t="s">
        <v>185</v>
      </c>
      <c r="G167" s="3"/>
      <c r="H167" s="8">
        <f>SUM(I167:L167)</f>
        <v>0</v>
      </c>
      <c r="I167" s="12">
        <f>I172+I176</f>
        <v>41.1</v>
      </c>
      <c r="J167" s="12">
        <f>J172+J176</f>
        <v>0</v>
      </c>
      <c r="K167" s="12">
        <f>K172+K176</f>
        <v>-41.1</v>
      </c>
      <c r="L167" s="12">
        <f>L172+L176</f>
        <v>0</v>
      </c>
    </row>
    <row r="168" spans="1:12" s="34" customFormat="1" ht="191.25" hidden="1">
      <c r="A168" s="14"/>
      <c r="B168" s="15" t="s">
        <v>319</v>
      </c>
      <c r="C168" s="16"/>
      <c r="D168" s="3" t="s">
        <v>17</v>
      </c>
      <c r="E168" s="3" t="s">
        <v>39</v>
      </c>
      <c r="F168" s="3" t="s">
        <v>366</v>
      </c>
      <c r="G168" s="3"/>
      <c r="H168" s="8">
        <f>SUM(I168:L168)</f>
        <v>96.8</v>
      </c>
      <c r="I168" s="12">
        <f>I169</f>
        <v>0</v>
      </c>
      <c r="J168" s="12">
        <f>J169</f>
        <v>0</v>
      </c>
      <c r="K168" s="12">
        <f>K169</f>
        <v>96.8</v>
      </c>
      <c r="L168" s="12">
        <f>L169</f>
        <v>0</v>
      </c>
    </row>
    <row r="169" spans="1:12" s="34" customFormat="1" ht="89.25" hidden="1">
      <c r="A169" s="11"/>
      <c r="B169" s="1" t="s">
        <v>56</v>
      </c>
      <c r="C169" s="2"/>
      <c r="D169" s="3" t="s">
        <v>17</v>
      </c>
      <c r="E169" s="3" t="s">
        <v>39</v>
      </c>
      <c r="F169" s="3" t="s">
        <v>366</v>
      </c>
      <c r="G169" s="3" t="s">
        <v>57</v>
      </c>
      <c r="H169" s="8">
        <f>SUM(I169:L169)</f>
        <v>96.8</v>
      </c>
      <c r="I169" s="12">
        <f>I170</f>
        <v>0</v>
      </c>
      <c r="J169" s="12">
        <f>J170</f>
        <v>0</v>
      </c>
      <c r="K169" s="12">
        <f>K170</f>
        <v>96.8</v>
      </c>
      <c r="L169" s="12">
        <f>L170</f>
        <v>0</v>
      </c>
    </row>
    <row r="170" spans="1:12" s="34" customFormat="1" ht="38.25" hidden="1">
      <c r="A170" s="11"/>
      <c r="B170" s="1" t="s">
        <v>152</v>
      </c>
      <c r="C170" s="2"/>
      <c r="D170" s="3" t="s">
        <v>17</v>
      </c>
      <c r="E170" s="3" t="s">
        <v>39</v>
      </c>
      <c r="F170" s="3" t="s">
        <v>366</v>
      </c>
      <c r="G170" s="3" t="s">
        <v>153</v>
      </c>
      <c r="H170" s="8">
        <f>SUM(I170:L170)</f>
        <v>96.8</v>
      </c>
      <c r="I170" s="12">
        <f>I171</f>
        <v>0</v>
      </c>
      <c r="J170" s="12">
        <f>J171</f>
        <v>0</v>
      </c>
      <c r="K170" s="12">
        <f>K171</f>
        <v>96.8</v>
      </c>
      <c r="L170" s="12">
        <f>L171</f>
        <v>0</v>
      </c>
    </row>
    <row r="171" spans="1:12" s="34" customFormat="1" ht="76.5" hidden="1">
      <c r="A171" s="11"/>
      <c r="B171" s="1" t="s">
        <v>443</v>
      </c>
      <c r="C171" s="2"/>
      <c r="D171" s="3" t="s">
        <v>17</v>
      </c>
      <c r="E171" s="3" t="s">
        <v>39</v>
      </c>
      <c r="F171" s="3" t="s">
        <v>366</v>
      </c>
      <c r="G171" s="3" t="s">
        <v>444</v>
      </c>
      <c r="H171" s="8">
        <f>SUM(I171:L171)</f>
        <v>96.8</v>
      </c>
      <c r="I171" s="12">
        <v>0</v>
      </c>
      <c r="J171" s="10">
        <v>0</v>
      </c>
      <c r="K171" s="10">
        <v>96.8</v>
      </c>
      <c r="L171" s="10">
        <v>0</v>
      </c>
    </row>
    <row r="172" spans="1:12" s="34" customFormat="1" ht="102">
      <c r="A172" s="11"/>
      <c r="B172" s="34" t="s">
        <v>469</v>
      </c>
      <c r="C172" s="2"/>
      <c r="D172" s="3" t="s">
        <v>17</v>
      </c>
      <c r="E172" s="3" t="s">
        <v>39</v>
      </c>
      <c r="F172" s="3" t="s">
        <v>367</v>
      </c>
      <c r="G172" s="3"/>
      <c r="H172" s="8">
        <f>SUM(I172:L172)</f>
        <v>-41.1</v>
      </c>
      <c r="I172" s="12">
        <f>I173</f>
        <v>0</v>
      </c>
      <c r="J172" s="12">
        <f>J173</f>
        <v>0</v>
      </c>
      <c r="K172" s="12">
        <f>K173</f>
        <v>-41.1</v>
      </c>
      <c r="L172" s="12">
        <f>L173+L176</f>
        <v>0</v>
      </c>
    </row>
    <row r="173" spans="1:12" s="34" customFormat="1" ht="89.25">
      <c r="A173" s="11"/>
      <c r="B173" s="1" t="s">
        <v>56</v>
      </c>
      <c r="C173" s="2"/>
      <c r="D173" s="3" t="s">
        <v>17</v>
      </c>
      <c r="E173" s="3" t="s">
        <v>39</v>
      </c>
      <c r="F173" s="3" t="s">
        <v>367</v>
      </c>
      <c r="G173" s="3" t="s">
        <v>57</v>
      </c>
      <c r="H173" s="8">
        <f>SUM(I173:L173)</f>
        <v>-41.1</v>
      </c>
      <c r="I173" s="12">
        <f>I174</f>
        <v>0</v>
      </c>
      <c r="J173" s="12">
        <f>J174</f>
        <v>0</v>
      </c>
      <c r="K173" s="12">
        <f>K174</f>
        <v>-41.1</v>
      </c>
      <c r="L173" s="12">
        <f>L174</f>
        <v>0</v>
      </c>
    </row>
    <row r="174" spans="1:12" s="34" customFormat="1" ht="38.25">
      <c r="A174" s="11"/>
      <c r="B174" s="1" t="s">
        <v>152</v>
      </c>
      <c r="C174" s="2"/>
      <c r="D174" s="3" t="s">
        <v>17</v>
      </c>
      <c r="E174" s="3" t="s">
        <v>39</v>
      </c>
      <c r="F174" s="3" t="s">
        <v>367</v>
      </c>
      <c r="G174" s="3" t="s">
        <v>153</v>
      </c>
      <c r="H174" s="8">
        <f>SUM(I174:L174)</f>
        <v>-41.1</v>
      </c>
      <c r="I174" s="12">
        <f>I175</f>
        <v>0</v>
      </c>
      <c r="J174" s="12">
        <f>J175</f>
        <v>0</v>
      </c>
      <c r="K174" s="12">
        <f>K175</f>
        <v>-41.1</v>
      </c>
      <c r="L174" s="12">
        <f>L175</f>
        <v>0</v>
      </c>
    </row>
    <row r="175" spans="1:12" s="34" customFormat="1" ht="76.5">
      <c r="A175" s="11"/>
      <c r="B175" s="1" t="s">
        <v>443</v>
      </c>
      <c r="C175" s="2"/>
      <c r="D175" s="3" t="s">
        <v>17</v>
      </c>
      <c r="E175" s="3" t="s">
        <v>39</v>
      </c>
      <c r="F175" s="3" t="s">
        <v>367</v>
      </c>
      <c r="G175" s="3" t="s">
        <v>444</v>
      </c>
      <c r="H175" s="8">
        <f>SUM(I175:L175)</f>
        <v>-41.1</v>
      </c>
      <c r="I175" s="12">
        <v>0</v>
      </c>
      <c r="J175" s="10">
        <v>0</v>
      </c>
      <c r="K175" s="10">
        <f>-41.1</f>
        <v>-41.1</v>
      </c>
      <c r="L175" s="10">
        <v>0</v>
      </c>
    </row>
    <row r="176" spans="1:12" s="34" customFormat="1" ht="76.5">
      <c r="A176" s="11"/>
      <c r="B176" s="34" t="s">
        <v>470</v>
      </c>
      <c r="C176" s="2"/>
      <c r="D176" s="3" t="s">
        <v>17</v>
      </c>
      <c r="E176" s="3" t="s">
        <v>39</v>
      </c>
      <c r="F176" s="3" t="s">
        <v>471</v>
      </c>
      <c r="G176" s="3"/>
      <c r="H176" s="8">
        <f>SUM(I176:L176)</f>
        <v>41.1</v>
      </c>
      <c r="I176" s="12">
        <f>I177</f>
        <v>41.1</v>
      </c>
      <c r="J176" s="12">
        <f>J177</f>
        <v>0</v>
      </c>
      <c r="K176" s="12">
        <f>K177</f>
        <v>0</v>
      </c>
      <c r="L176" s="12">
        <f>L177</f>
        <v>0</v>
      </c>
    </row>
    <row r="177" spans="1:12" s="34" customFormat="1" ht="89.25">
      <c r="A177" s="11"/>
      <c r="B177" s="1" t="s">
        <v>56</v>
      </c>
      <c r="C177" s="2"/>
      <c r="D177" s="3" t="s">
        <v>17</v>
      </c>
      <c r="E177" s="3" t="s">
        <v>39</v>
      </c>
      <c r="F177" s="3" t="s">
        <v>471</v>
      </c>
      <c r="G177" s="3" t="s">
        <v>57</v>
      </c>
      <c r="H177" s="8">
        <f>SUM(I177:L177)</f>
        <v>41.1</v>
      </c>
      <c r="I177" s="12">
        <f>I178</f>
        <v>41.1</v>
      </c>
      <c r="J177" s="12">
        <f>J178</f>
        <v>0</v>
      </c>
      <c r="K177" s="12">
        <f>K178</f>
        <v>0</v>
      </c>
      <c r="L177" s="12">
        <f>L178</f>
        <v>0</v>
      </c>
    </row>
    <row r="178" spans="1:12" s="34" customFormat="1" ht="38.25">
      <c r="A178" s="11"/>
      <c r="B178" s="1" t="s">
        <v>152</v>
      </c>
      <c r="C178" s="2"/>
      <c r="D178" s="3" t="s">
        <v>17</v>
      </c>
      <c r="E178" s="3" t="s">
        <v>39</v>
      </c>
      <c r="F178" s="3" t="s">
        <v>471</v>
      </c>
      <c r="G178" s="3" t="s">
        <v>153</v>
      </c>
      <c r="H178" s="8">
        <f>SUM(I178:L178)</f>
        <v>41.1</v>
      </c>
      <c r="I178" s="12">
        <f>I179</f>
        <v>41.1</v>
      </c>
      <c r="J178" s="12">
        <f>J179</f>
        <v>0</v>
      </c>
      <c r="K178" s="12">
        <f>K179</f>
        <v>0</v>
      </c>
      <c r="L178" s="12">
        <f>L179</f>
        <v>0</v>
      </c>
    </row>
    <row r="179" spans="1:12" s="34" customFormat="1" ht="76.5">
      <c r="A179" s="11"/>
      <c r="B179" s="1" t="s">
        <v>443</v>
      </c>
      <c r="C179" s="2"/>
      <c r="D179" s="3" t="s">
        <v>17</v>
      </c>
      <c r="E179" s="3" t="s">
        <v>39</v>
      </c>
      <c r="F179" s="3" t="s">
        <v>471</v>
      </c>
      <c r="G179" s="3" t="s">
        <v>444</v>
      </c>
      <c r="H179" s="8">
        <f>SUM(I179:L179)</f>
        <v>41.1</v>
      </c>
      <c r="I179" s="12">
        <f>41.1</f>
        <v>41.1</v>
      </c>
      <c r="J179" s="10">
        <v>0</v>
      </c>
      <c r="K179" s="10">
        <v>0</v>
      </c>
      <c r="L179" s="10">
        <v>0</v>
      </c>
    </row>
    <row r="180" spans="1:12" s="34" customFormat="1" ht="63.75" hidden="1">
      <c r="A180" s="14"/>
      <c r="B180" s="1" t="s">
        <v>247</v>
      </c>
      <c r="C180" s="57"/>
      <c r="D180" s="3" t="s">
        <v>17</v>
      </c>
      <c r="E180" s="3" t="s">
        <v>39</v>
      </c>
      <c r="F180" s="3" t="s">
        <v>248</v>
      </c>
      <c r="G180" s="3"/>
      <c r="H180" s="8">
        <f>SUM(I180:L180)</f>
        <v>110</v>
      </c>
      <c r="I180" s="12">
        <f>I181</f>
        <v>110</v>
      </c>
      <c r="J180" s="12">
        <f>J181</f>
        <v>0</v>
      </c>
      <c r="K180" s="12">
        <f>K181</f>
        <v>0</v>
      </c>
      <c r="L180" s="12">
        <f>L181</f>
        <v>0</v>
      </c>
    </row>
    <row r="181" spans="1:12" s="34" customFormat="1" ht="38.25" hidden="1">
      <c r="A181" s="11"/>
      <c r="B181" s="1" t="s">
        <v>98</v>
      </c>
      <c r="C181" s="2"/>
      <c r="D181" s="3" t="s">
        <v>17</v>
      </c>
      <c r="E181" s="3" t="s">
        <v>39</v>
      </c>
      <c r="F181" s="3" t="s">
        <v>248</v>
      </c>
      <c r="G181" s="3" t="s">
        <v>59</v>
      </c>
      <c r="H181" s="8">
        <f>SUM(I181:L181)</f>
        <v>110</v>
      </c>
      <c r="I181" s="12">
        <f>I182</f>
        <v>110</v>
      </c>
      <c r="J181" s="12">
        <f>J182</f>
        <v>0</v>
      </c>
      <c r="K181" s="12">
        <f>K182</f>
        <v>0</v>
      </c>
      <c r="L181" s="12">
        <f>L182</f>
        <v>0</v>
      </c>
    </row>
    <row r="182" spans="1:12" s="34" customFormat="1" ht="38.25" hidden="1">
      <c r="A182" s="11"/>
      <c r="B182" s="1" t="s">
        <v>60</v>
      </c>
      <c r="C182" s="2"/>
      <c r="D182" s="3" t="s">
        <v>17</v>
      </c>
      <c r="E182" s="3" t="s">
        <v>39</v>
      </c>
      <c r="F182" s="3" t="s">
        <v>248</v>
      </c>
      <c r="G182" s="3" t="s">
        <v>61</v>
      </c>
      <c r="H182" s="8">
        <f>SUM(I182:L182)</f>
        <v>110</v>
      </c>
      <c r="I182" s="12">
        <f>I183</f>
        <v>110</v>
      </c>
      <c r="J182" s="12">
        <f>J183</f>
        <v>0</v>
      </c>
      <c r="K182" s="12">
        <f>K183</f>
        <v>0</v>
      </c>
      <c r="L182" s="12">
        <f>L183</f>
        <v>0</v>
      </c>
    </row>
    <row r="183" spans="1:12" s="34" customFormat="1" ht="38.25" hidden="1">
      <c r="A183" s="11"/>
      <c r="B183" s="1" t="s">
        <v>62</v>
      </c>
      <c r="C183" s="2"/>
      <c r="D183" s="3" t="s">
        <v>17</v>
      </c>
      <c r="E183" s="3" t="s">
        <v>39</v>
      </c>
      <c r="F183" s="3" t="s">
        <v>248</v>
      </c>
      <c r="G183" s="3" t="s">
        <v>63</v>
      </c>
      <c r="H183" s="8">
        <f>SUM(I183:L183)</f>
        <v>110</v>
      </c>
      <c r="I183" s="12">
        <v>110</v>
      </c>
      <c r="J183" s="10">
        <v>0</v>
      </c>
      <c r="K183" s="10">
        <v>0</v>
      </c>
      <c r="L183" s="10">
        <v>0</v>
      </c>
    </row>
    <row r="184" spans="1:12" s="34" customFormat="1" ht="76.5">
      <c r="A184" s="11"/>
      <c r="B184" s="1" t="s">
        <v>101</v>
      </c>
      <c r="C184" s="18"/>
      <c r="D184" s="3" t="s">
        <v>17</v>
      </c>
      <c r="E184" s="3" t="s">
        <v>39</v>
      </c>
      <c r="F184" s="3" t="s">
        <v>193</v>
      </c>
      <c r="G184" s="3"/>
      <c r="H184" s="8">
        <f aca="true" t="shared" si="27" ref="H184:H197">I184+J184+K184+L184</f>
        <v>0</v>
      </c>
      <c r="I184" s="12">
        <f>I189+I193</f>
        <v>1.1</v>
      </c>
      <c r="J184" s="12">
        <f>J189+J193</f>
        <v>0</v>
      </c>
      <c r="K184" s="12">
        <f>K189+K193</f>
        <v>-1.1</v>
      </c>
      <c r="L184" s="12">
        <f>L189+L193</f>
        <v>0</v>
      </c>
    </row>
    <row r="185" spans="1:12" s="34" customFormat="1" ht="216.75" hidden="1">
      <c r="A185" s="11"/>
      <c r="B185" s="1" t="s">
        <v>122</v>
      </c>
      <c r="C185" s="18"/>
      <c r="D185" s="3" t="s">
        <v>17</v>
      </c>
      <c r="E185" s="3" t="s">
        <v>39</v>
      </c>
      <c r="F185" s="3" t="s">
        <v>368</v>
      </c>
      <c r="G185" s="3"/>
      <c r="H185" s="8">
        <f t="shared" si="27"/>
        <v>11</v>
      </c>
      <c r="I185" s="12">
        <f aca="true" t="shared" si="28" ref="I185:L187">I186</f>
        <v>0</v>
      </c>
      <c r="J185" s="12">
        <f t="shared" si="28"/>
        <v>0</v>
      </c>
      <c r="K185" s="12">
        <f t="shared" si="28"/>
        <v>11</v>
      </c>
      <c r="L185" s="12">
        <f t="shared" si="28"/>
        <v>0</v>
      </c>
    </row>
    <row r="186" spans="1:12" s="34" customFormat="1" ht="38.25" hidden="1">
      <c r="A186" s="11"/>
      <c r="B186" s="1" t="s">
        <v>88</v>
      </c>
      <c r="C186" s="18"/>
      <c r="D186" s="3" t="s">
        <v>17</v>
      </c>
      <c r="E186" s="3" t="s">
        <v>39</v>
      </c>
      <c r="F186" s="3" t="s">
        <v>368</v>
      </c>
      <c r="G186" s="3" t="s">
        <v>59</v>
      </c>
      <c r="H186" s="8">
        <f t="shared" si="27"/>
        <v>11</v>
      </c>
      <c r="I186" s="12">
        <f t="shared" si="28"/>
        <v>0</v>
      </c>
      <c r="J186" s="12">
        <f t="shared" si="28"/>
        <v>0</v>
      </c>
      <c r="K186" s="12">
        <f t="shared" si="28"/>
        <v>11</v>
      </c>
      <c r="L186" s="12">
        <f t="shared" si="28"/>
        <v>0</v>
      </c>
    </row>
    <row r="187" spans="1:12" s="34" customFormat="1" ht="38.25" hidden="1">
      <c r="A187" s="11"/>
      <c r="B187" s="1" t="s">
        <v>60</v>
      </c>
      <c r="C187" s="18"/>
      <c r="D187" s="3" t="s">
        <v>17</v>
      </c>
      <c r="E187" s="3" t="s">
        <v>39</v>
      </c>
      <c r="F187" s="3" t="s">
        <v>368</v>
      </c>
      <c r="G187" s="3" t="s">
        <v>61</v>
      </c>
      <c r="H187" s="8">
        <f t="shared" si="27"/>
        <v>11</v>
      </c>
      <c r="I187" s="12">
        <f t="shared" si="28"/>
        <v>0</v>
      </c>
      <c r="J187" s="12">
        <f t="shared" si="28"/>
        <v>0</v>
      </c>
      <c r="K187" s="12">
        <f t="shared" si="28"/>
        <v>11</v>
      </c>
      <c r="L187" s="12">
        <f t="shared" si="28"/>
        <v>0</v>
      </c>
    </row>
    <row r="188" spans="1:12" s="34" customFormat="1" ht="38.25" hidden="1">
      <c r="A188" s="11"/>
      <c r="B188" s="1" t="s">
        <v>62</v>
      </c>
      <c r="C188" s="18"/>
      <c r="D188" s="3" t="s">
        <v>17</v>
      </c>
      <c r="E188" s="3" t="s">
        <v>39</v>
      </c>
      <c r="F188" s="3" t="s">
        <v>368</v>
      </c>
      <c r="G188" s="3" t="s">
        <v>63</v>
      </c>
      <c r="H188" s="8">
        <f t="shared" si="27"/>
        <v>11</v>
      </c>
      <c r="I188" s="12">
        <v>0</v>
      </c>
      <c r="J188" s="12">
        <v>0</v>
      </c>
      <c r="K188" s="12">
        <v>11</v>
      </c>
      <c r="L188" s="12">
        <v>0</v>
      </c>
    </row>
    <row r="189" spans="1:12" s="34" customFormat="1" ht="102">
      <c r="A189" s="11"/>
      <c r="B189" s="34" t="s">
        <v>472</v>
      </c>
      <c r="C189" s="18"/>
      <c r="D189" s="3" t="s">
        <v>17</v>
      </c>
      <c r="E189" s="3" t="s">
        <v>39</v>
      </c>
      <c r="F189" s="3" t="s">
        <v>369</v>
      </c>
      <c r="G189" s="3"/>
      <c r="H189" s="8">
        <f t="shared" si="27"/>
        <v>-1.1</v>
      </c>
      <c r="I189" s="12">
        <f>I190</f>
        <v>0</v>
      </c>
      <c r="J189" s="12">
        <f>J190+J193</f>
        <v>0</v>
      </c>
      <c r="K189" s="12">
        <f>K190</f>
        <v>-1.1</v>
      </c>
      <c r="L189" s="12">
        <f>L190+L193</f>
        <v>0</v>
      </c>
    </row>
    <row r="190" spans="1:12" s="34" customFormat="1" ht="38.25">
      <c r="A190" s="11"/>
      <c r="B190" s="1" t="s">
        <v>88</v>
      </c>
      <c r="C190" s="18"/>
      <c r="D190" s="3" t="s">
        <v>17</v>
      </c>
      <c r="E190" s="3" t="s">
        <v>39</v>
      </c>
      <c r="F190" s="3" t="s">
        <v>369</v>
      </c>
      <c r="G190" s="3" t="s">
        <v>59</v>
      </c>
      <c r="H190" s="8">
        <f t="shared" si="27"/>
        <v>-1.1</v>
      </c>
      <c r="I190" s="12">
        <f aca="true" t="shared" si="29" ref="I190:L195">I191</f>
        <v>0</v>
      </c>
      <c r="J190" s="12">
        <f t="shared" si="29"/>
        <v>0</v>
      </c>
      <c r="K190" s="12">
        <f t="shared" si="29"/>
        <v>-1.1</v>
      </c>
      <c r="L190" s="12">
        <f t="shared" si="29"/>
        <v>0</v>
      </c>
    </row>
    <row r="191" spans="1:12" s="34" customFormat="1" ht="38.25">
      <c r="A191" s="11"/>
      <c r="B191" s="1" t="s">
        <v>60</v>
      </c>
      <c r="C191" s="18"/>
      <c r="D191" s="3" t="s">
        <v>17</v>
      </c>
      <c r="E191" s="3" t="s">
        <v>39</v>
      </c>
      <c r="F191" s="3" t="s">
        <v>369</v>
      </c>
      <c r="G191" s="3" t="s">
        <v>61</v>
      </c>
      <c r="H191" s="8">
        <f t="shared" si="27"/>
        <v>-1.1</v>
      </c>
      <c r="I191" s="12">
        <f t="shared" si="29"/>
        <v>0</v>
      </c>
      <c r="J191" s="12">
        <f t="shared" si="29"/>
        <v>0</v>
      </c>
      <c r="K191" s="12">
        <f t="shared" si="29"/>
        <v>-1.1</v>
      </c>
      <c r="L191" s="12">
        <f t="shared" si="29"/>
        <v>0</v>
      </c>
    </row>
    <row r="192" spans="1:12" s="34" customFormat="1" ht="38.25">
      <c r="A192" s="11"/>
      <c r="B192" s="1" t="s">
        <v>62</v>
      </c>
      <c r="C192" s="18"/>
      <c r="D192" s="3" t="s">
        <v>17</v>
      </c>
      <c r="E192" s="3" t="s">
        <v>39</v>
      </c>
      <c r="F192" s="3" t="s">
        <v>369</v>
      </c>
      <c r="G192" s="3" t="s">
        <v>63</v>
      </c>
      <c r="H192" s="8">
        <f t="shared" si="27"/>
        <v>-1.1</v>
      </c>
      <c r="I192" s="12">
        <v>0</v>
      </c>
      <c r="J192" s="12">
        <v>0</v>
      </c>
      <c r="K192" s="12">
        <f>-1.1</f>
        <v>-1.1</v>
      </c>
      <c r="L192" s="12">
        <v>0</v>
      </c>
    </row>
    <row r="193" spans="1:12" s="34" customFormat="1" ht="76.5">
      <c r="A193" s="11"/>
      <c r="B193" s="34" t="s">
        <v>473</v>
      </c>
      <c r="C193" s="18"/>
      <c r="D193" s="3" t="s">
        <v>17</v>
      </c>
      <c r="E193" s="3" t="s">
        <v>39</v>
      </c>
      <c r="F193" s="3" t="s">
        <v>474</v>
      </c>
      <c r="G193" s="3"/>
      <c r="H193" s="8">
        <f>I193+J193+K193+L193</f>
        <v>1.1</v>
      </c>
      <c r="I193" s="12">
        <f t="shared" si="29"/>
        <v>1.1</v>
      </c>
      <c r="J193" s="12">
        <f t="shared" si="29"/>
        <v>0</v>
      </c>
      <c r="K193" s="12">
        <f t="shared" si="29"/>
        <v>0</v>
      </c>
      <c r="L193" s="12">
        <f t="shared" si="29"/>
        <v>0</v>
      </c>
    </row>
    <row r="194" spans="1:12" s="34" customFormat="1" ht="38.25">
      <c r="A194" s="11"/>
      <c r="B194" s="1" t="s">
        <v>88</v>
      </c>
      <c r="C194" s="18"/>
      <c r="D194" s="3" t="s">
        <v>17</v>
      </c>
      <c r="E194" s="3" t="s">
        <v>39</v>
      </c>
      <c r="F194" s="3" t="s">
        <v>474</v>
      </c>
      <c r="G194" s="3" t="s">
        <v>59</v>
      </c>
      <c r="H194" s="8">
        <f>I194+J194+K194+L194</f>
        <v>1.1</v>
      </c>
      <c r="I194" s="12">
        <f t="shared" si="29"/>
        <v>1.1</v>
      </c>
      <c r="J194" s="12">
        <f t="shared" si="29"/>
        <v>0</v>
      </c>
      <c r="K194" s="12">
        <f t="shared" si="29"/>
        <v>0</v>
      </c>
      <c r="L194" s="12">
        <f t="shared" si="29"/>
        <v>0</v>
      </c>
    </row>
    <row r="195" spans="1:12" s="34" customFormat="1" ht="38.25">
      <c r="A195" s="11"/>
      <c r="B195" s="1" t="s">
        <v>60</v>
      </c>
      <c r="C195" s="18"/>
      <c r="D195" s="3" t="s">
        <v>17</v>
      </c>
      <c r="E195" s="3" t="s">
        <v>39</v>
      </c>
      <c r="F195" s="3" t="s">
        <v>474</v>
      </c>
      <c r="G195" s="3" t="s">
        <v>61</v>
      </c>
      <c r="H195" s="8">
        <f>I195+J195+K195+L195</f>
        <v>1.1</v>
      </c>
      <c r="I195" s="12">
        <f t="shared" si="29"/>
        <v>1.1</v>
      </c>
      <c r="J195" s="12">
        <f t="shared" si="29"/>
        <v>0</v>
      </c>
      <c r="K195" s="12">
        <f t="shared" si="29"/>
        <v>0</v>
      </c>
      <c r="L195" s="12">
        <f t="shared" si="29"/>
        <v>0</v>
      </c>
    </row>
    <row r="196" spans="1:12" s="34" customFormat="1" ht="38.25">
      <c r="A196" s="11"/>
      <c r="B196" s="1" t="s">
        <v>62</v>
      </c>
      <c r="C196" s="18"/>
      <c r="D196" s="3" t="s">
        <v>17</v>
      </c>
      <c r="E196" s="3" t="s">
        <v>39</v>
      </c>
      <c r="F196" s="3" t="s">
        <v>474</v>
      </c>
      <c r="G196" s="3" t="s">
        <v>63</v>
      </c>
      <c r="H196" s="8">
        <f>I196+J196+K196+L196</f>
        <v>1.1</v>
      </c>
      <c r="I196" s="12">
        <f>1.1</f>
        <v>1.1</v>
      </c>
      <c r="J196" s="12">
        <v>0</v>
      </c>
      <c r="K196" s="12">
        <v>0</v>
      </c>
      <c r="L196" s="12">
        <v>0</v>
      </c>
    </row>
    <row r="197" spans="1:12" ht="39" customHeight="1" hidden="1">
      <c r="A197" s="23"/>
      <c r="B197" s="1" t="s">
        <v>102</v>
      </c>
      <c r="C197" s="23"/>
      <c r="D197" s="3" t="s">
        <v>17</v>
      </c>
      <c r="E197" s="23">
        <v>14</v>
      </c>
      <c r="F197" s="3" t="s">
        <v>202</v>
      </c>
      <c r="G197" s="23"/>
      <c r="H197" s="8">
        <f t="shared" si="27"/>
        <v>209.8</v>
      </c>
      <c r="I197" s="12">
        <f aca="true" t="shared" si="30" ref="I197:L200">I198</f>
        <v>209.8</v>
      </c>
      <c r="J197" s="12">
        <f t="shared" si="30"/>
        <v>0</v>
      </c>
      <c r="K197" s="12">
        <f t="shared" si="30"/>
        <v>0</v>
      </c>
      <c r="L197" s="12">
        <f t="shared" si="30"/>
        <v>0</v>
      </c>
    </row>
    <row r="198" spans="1:12" ht="50.25" customHeight="1" hidden="1">
      <c r="A198" s="23"/>
      <c r="B198" s="1" t="s">
        <v>123</v>
      </c>
      <c r="C198" s="23"/>
      <c r="D198" s="3" t="s">
        <v>17</v>
      </c>
      <c r="E198" s="23">
        <v>14</v>
      </c>
      <c r="F198" s="3" t="s">
        <v>203</v>
      </c>
      <c r="G198" s="23"/>
      <c r="H198" s="8">
        <f>SUM(I198:L198)</f>
        <v>209.8</v>
      </c>
      <c r="I198" s="12">
        <f t="shared" si="30"/>
        <v>209.8</v>
      </c>
      <c r="J198" s="12">
        <f t="shared" si="30"/>
        <v>0</v>
      </c>
      <c r="K198" s="12">
        <f t="shared" si="30"/>
        <v>0</v>
      </c>
      <c r="L198" s="12">
        <f t="shared" si="30"/>
        <v>0</v>
      </c>
    </row>
    <row r="199" spans="1:12" ht="38.25" hidden="1">
      <c r="A199" s="23"/>
      <c r="B199" s="1" t="s">
        <v>88</v>
      </c>
      <c r="C199" s="7"/>
      <c r="D199" s="3" t="s">
        <v>17</v>
      </c>
      <c r="E199" s="3" t="s">
        <v>39</v>
      </c>
      <c r="F199" s="3" t="s">
        <v>203</v>
      </c>
      <c r="G199" s="3" t="s">
        <v>59</v>
      </c>
      <c r="H199" s="8">
        <f>I199</f>
        <v>209.8</v>
      </c>
      <c r="I199" s="12">
        <f t="shared" si="30"/>
        <v>209.8</v>
      </c>
      <c r="J199" s="12">
        <f t="shared" si="30"/>
        <v>0</v>
      </c>
      <c r="K199" s="12">
        <f t="shared" si="30"/>
        <v>0</v>
      </c>
      <c r="L199" s="12">
        <f t="shared" si="30"/>
        <v>0</v>
      </c>
    </row>
    <row r="200" spans="1:12" ht="38.25" hidden="1">
      <c r="A200" s="23"/>
      <c r="B200" s="1" t="s">
        <v>60</v>
      </c>
      <c r="C200" s="7"/>
      <c r="D200" s="3" t="s">
        <v>17</v>
      </c>
      <c r="E200" s="3" t="s">
        <v>39</v>
      </c>
      <c r="F200" s="3" t="s">
        <v>203</v>
      </c>
      <c r="G200" s="3" t="s">
        <v>61</v>
      </c>
      <c r="H200" s="8">
        <f>I200</f>
        <v>209.8</v>
      </c>
      <c r="I200" s="12">
        <f t="shared" si="30"/>
        <v>209.8</v>
      </c>
      <c r="J200" s="12">
        <f t="shared" si="30"/>
        <v>0</v>
      </c>
      <c r="K200" s="12">
        <f t="shared" si="30"/>
        <v>0</v>
      </c>
      <c r="L200" s="12">
        <f t="shared" si="30"/>
        <v>0</v>
      </c>
    </row>
    <row r="201" spans="1:12" ht="38.25" hidden="1">
      <c r="A201" s="23"/>
      <c r="B201" s="1" t="s">
        <v>62</v>
      </c>
      <c r="C201" s="7"/>
      <c r="D201" s="3" t="s">
        <v>17</v>
      </c>
      <c r="E201" s="3" t="s">
        <v>39</v>
      </c>
      <c r="F201" s="3" t="s">
        <v>203</v>
      </c>
      <c r="G201" s="3" t="s">
        <v>63</v>
      </c>
      <c r="H201" s="8">
        <f>I201</f>
        <v>209.8</v>
      </c>
      <c r="I201" s="12">
        <v>209.8</v>
      </c>
      <c r="J201" s="10">
        <v>0</v>
      </c>
      <c r="K201" s="10">
        <v>0</v>
      </c>
      <c r="L201" s="10">
        <v>0</v>
      </c>
    </row>
    <row r="202" spans="1:13" s="33" customFormat="1" ht="14.25" customHeight="1" hidden="1">
      <c r="A202" s="5"/>
      <c r="B202" s="2" t="s">
        <v>40</v>
      </c>
      <c r="C202" s="7"/>
      <c r="D202" s="4" t="s">
        <v>18</v>
      </c>
      <c r="E202" s="4" t="s">
        <v>15</v>
      </c>
      <c r="F202" s="4"/>
      <c r="G202" s="4"/>
      <c r="H202" s="8">
        <f>I202+J202+K202+L202</f>
        <v>221918.6</v>
      </c>
      <c r="I202" s="8">
        <f>I203+I221+I234+I246+I268+I279</f>
        <v>147595.1</v>
      </c>
      <c r="J202" s="8">
        <f>J203+J221+J234+J246+J268+J279</f>
        <v>38585.4</v>
      </c>
      <c r="K202" s="8">
        <f>K203+K221+K234+K246+K268+K279</f>
        <v>33090.6</v>
      </c>
      <c r="L202" s="8">
        <f>L203+L221+L234+L246+L268+L279</f>
        <v>2647.5</v>
      </c>
      <c r="M202" s="51"/>
    </row>
    <row r="203" spans="1:12" s="33" customFormat="1" ht="15.75" customHeight="1" hidden="1">
      <c r="A203" s="5"/>
      <c r="B203" s="2" t="s">
        <v>47</v>
      </c>
      <c r="C203" s="7"/>
      <c r="D203" s="4" t="s">
        <v>18</v>
      </c>
      <c r="E203" s="4" t="s">
        <v>14</v>
      </c>
      <c r="F203" s="4"/>
      <c r="G203" s="4"/>
      <c r="H203" s="8">
        <f>SUM(I203:L203)</f>
        <v>4366.5</v>
      </c>
      <c r="I203" s="8">
        <f>I204</f>
        <v>1719</v>
      </c>
      <c r="J203" s="8">
        <f>J204</f>
        <v>0</v>
      </c>
      <c r="K203" s="8">
        <f>K204</f>
        <v>0</v>
      </c>
      <c r="L203" s="8">
        <f>L204</f>
        <v>2647.5</v>
      </c>
    </row>
    <row r="204" spans="1:12" s="33" customFormat="1" ht="51" customHeight="1" hidden="1">
      <c r="A204" s="5"/>
      <c r="B204" s="1" t="s">
        <v>251</v>
      </c>
      <c r="C204" s="7"/>
      <c r="D204" s="3" t="s">
        <v>18</v>
      </c>
      <c r="E204" s="3" t="s">
        <v>14</v>
      </c>
      <c r="F204" s="3" t="s">
        <v>174</v>
      </c>
      <c r="G204" s="4"/>
      <c r="H204" s="8">
        <f>SUM(I204:L204)</f>
        <v>4366.5</v>
      </c>
      <c r="I204" s="12">
        <f>I217+I213</f>
        <v>1719</v>
      </c>
      <c r="J204" s="12">
        <f>J205</f>
        <v>0</v>
      </c>
      <c r="K204" s="12">
        <f>K205</f>
        <v>0</v>
      </c>
      <c r="L204" s="12">
        <f>L205</f>
        <v>2647.5</v>
      </c>
    </row>
    <row r="205" spans="1:12" s="33" customFormat="1" ht="37.5" customHeight="1" hidden="1">
      <c r="A205" s="5"/>
      <c r="B205" s="1" t="s">
        <v>173</v>
      </c>
      <c r="C205" s="7"/>
      <c r="D205" s="3" t="s">
        <v>18</v>
      </c>
      <c r="E205" s="3" t="s">
        <v>14</v>
      </c>
      <c r="F205" s="3" t="s">
        <v>175</v>
      </c>
      <c r="G205" s="4"/>
      <c r="H205" s="8">
        <f>SUM(I205:L205)</f>
        <v>4366.5</v>
      </c>
      <c r="I205" s="12">
        <f>I206+I213+I217</f>
        <v>1719</v>
      </c>
      <c r="J205" s="12">
        <f>J206+J213+J217</f>
        <v>0</v>
      </c>
      <c r="K205" s="12">
        <f>K206+K213+K217</f>
        <v>0</v>
      </c>
      <c r="L205" s="12">
        <f>L206+L213+L217</f>
        <v>2647.5</v>
      </c>
    </row>
    <row r="206" spans="1:12" s="34" customFormat="1" ht="112.5" customHeight="1" hidden="1">
      <c r="A206" s="11"/>
      <c r="B206" s="1" t="s">
        <v>124</v>
      </c>
      <c r="C206" s="7"/>
      <c r="D206" s="3" t="s">
        <v>18</v>
      </c>
      <c r="E206" s="3" t="s">
        <v>14</v>
      </c>
      <c r="F206" s="3" t="s">
        <v>370</v>
      </c>
      <c r="G206" s="4"/>
      <c r="H206" s="8">
        <f aca="true" t="shared" si="31" ref="H206:H212">I206+J206+K206+L206</f>
        <v>2647.5</v>
      </c>
      <c r="I206" s="12">
        <f>I207+I210</f>
        <v>0</v>
      </c>
      <c r="J206" s="12">
        <f>J207+J210</f>
        <v>0</v>
      </c>
      <c r="K206" s="12">
        <f>K207+K210</f>
        <v>0</v>
      </c>
      <c r="L206" s="12">
        <f>L207+L210</f>
        <v>2647.5</v>
      </c>
    </row>
    <row r="207" spans="1:12" s="34" customFormat="1" ht="87" customHeight="1" hidden="1">
      <c r="A207" s="11"/>
      <c r="B207" s="1" t="s">
        <v>56</v>
      </c>
      <c r="C207" s="7"/>
      <c r="D207" s="3" t="s">
        <v>18</v>
      </c>
      <c r="E207" s="3" t="s">
        <v>14</v>
      </c>
      <c r="F207" s="3" t="s">
        <v>370</v>
      </c>
      <c r="G207" s="3" t="s">
        <v>57</v>
      </c>
      <c r="H207" s="8">
        <f t="shared" si="31"/>
        <v>2147.5</v>
      </c>
      <c r="I207" s="12">
        <f>I208</f>
        <v>0</v>
      </c>
      <c r="J207" s="12">
        <f>J208</f>
        <v>0</v>
      </c>
      <c r="K207" s="12">
        <v>0</v>
      </c>
      <c r="L207" s="12">
        <f>L208</f>
        <v>2147.5</v>
      </c>
    </row>
    <row r="208" spans="1:12" s="34" customFormat="1" ht="25.5" hidden="1">
      <c r="A208" s="11"/>
      <c r="B208" s="1" t="s">
        <v>69</v>
      </c>
      <c r="C208" s="7"/>
      <c r="D208" s="3" t="s">
        <v>18</v>
      </c>
      <c r="E208" s="3" t="s">
        <v>14</v>
      </c>
      <c r="F208" s="3" t="s">
        <v>370</v>
      </c>
      <c r="G208" s="3" t="s">
        <v>70</v>
      </c>
      <c r="H208" s="8">
        <f t="shared" si="31"/>
        <v>2147.5</v>
      </c>
      <c r="I208" s="12">
        <f>I209</f>
        <v>0</v>
      </c>
      <c r="J208" s="12">
        <f>J209</f>
        <v>0</v>
      </c>
      <c r="K208" s="12">
        <f>K209</f>
        <v>0</v>
      </c>
      <c r="L208" s="12">
        <f>L209</f>
        <v>2147.5</v>
      </c>
    </row>
    <row r="209" spans="1:12" s="34" customFormat="1" ht="51" hidden="1">
      <c r="A209" s="11"/>
      <c r="B209" s="1" t="s">
        <v>89</v>
      </c>
      <c r="C209" s="7"/>
      <c r="D209" s="3" t="s">
        <v>18</v>
      </c>
      <c r="E209" s="3" t="s">
        <v>14</v>
      </c>
      <c r="F209" s="3" t="s">
        <v>370</v>
      </c>
      <c r="G209" s="3" t="s">
        <v>71</v>
      </c>
      <c r="H209" s="8">
        <f t="shared" si="31"/>
        <v>2147.5</v>
      </c>
      <c r="I209" s="10">
        <v>0</v>
      </c>
      <c r="J209" s="10">
        <v>0</v>
      </c>
      <c r="K209" s="10">
        <v>0</v>
      </c>
      <c r="L209" s="12">
        <v>2147.5</v>
      </c>
    </row>
    <row r="210" spans="1:12" s="34" customFormat="1" ht="63.75" hidden="1">
      <c r="A210" s="11"/>
      <c r="B210" s="1" t="s">
        <v>51</v>
      </c>
      <c r="C210" s="23"/>
      <c r="D210" s="3" t="s">
        <v>18</v>
      </c>
      <c r="E210" s="3" t="s">
        <v>14</v>
      </c>
      <c r="F210" s="3" t="s">
        <v>370</v>
      </c>
      <c r="G210" s="3" t="s">
        <v>49</v>
      </c>
      <c r="H210" s="8">
        <f t="shared" si="31"/>
        <v>500</v>
      </c>
      <c r="I210" s="12">
        <f aca="true" t="shared" si="32" ref="I210:L211">I211</f>
        <v>0</v>
      </c>
      <c r="J210" s="12">
        <f t="shared" si="32"/>
        <v>0</v>
      </c>
      <c r="K210" s="12">
        <f t="shared" si="32"/>
        <v>0</v>
      </c>
      <c r="L210" s="12">
        <f t="shared" si="32"/>
        <v>500</v>
      </c>
    </row>
    <row r="211" spans="1:12" s="34" customFormat="1" ht="12.75" hidden="1">
      <c r="A211" s="11"/>
      <c r="B211" s="1" t="s">
        <v>52</v>
      </c>
      <c r="C211" s="23"/>
      <c r="D211" s="3" t="s">
        <v>18</v>
      </c>
      <c r="E211" s="3" t="s">
        <v>14</v>
      </c>
      <c r="F211" s="3" t="s">
        <v>370</v>
      </c>
      <c r="G211" s="3" t="s">
        <v>50</v>
      </c>
      <c r="H211" s="8">
        <f t="shared" si="31"/>
        <v>500</v>
      </c>
      <c r="I211" s="12">
        <f t="shared" si="32"/>
        <v>0</v>
      </c>
      <c r="J211" s="12">
        <f t="shared" si="32"/>
        <v>0</v>
      </c>
      <c r="K211" s="12">
        <f t="shared" si="32"/>
        <v>0</v>
      </c>
      <c r="L211" s="12">
        <f t="shared" si="32"/>
        <v>500</v>
      </c>
    </row>
    <row r="212" spans="1:12" s="34" customFormat="1" ht="25.5" hidden="1">
      <c r="A212" s="11"/>
      <c r="B212" s="1" t="s">
        <v>55</v>
      </c>
      <c r="C212" s="23"/>
      <c r="D212" s="3" t="s">
        <v>18</v>
      </c>
      <c r="E212" s="3" t="s">
        <v>14</v>
      </c>
      <c r="F212" s="3" t="s">
        <v>370</v>
      </c>
      <c r="G212" s="3" t="s">
        <v>48</v>
      </c>
      <c r="H212" s="8">
        <f t="shared" si="31"/>
        <v>500</v>
      </c>
      <c r="I212" s="10">
        <v>0</v>
      </c>
      <c r="J212" s="10">
        <v>0</v>
      </c>
      <c r="K212" s="10">
        <v>0</v>
      </c>
      <c r="L212" s="12">
        <v>500</v>
      </c>
    </row>
    <row r="213" spans="1:12" s="34" customFormat="1" ht="40.5" customHeight="1" hidden="1">
      <c r="A213" s="11"/>
      <c r="B213" s="1" t="s">
        <v>385</v>
      </c>
      <c r="C213" s="7"/>
      <c r="D213" s="3" t="s">
        <v>18</v>
      </c>
      <c r="E213" s="3" t="s">
        <v>14</v>
      </c>
      <c r="F213" s="3" t="s">
        <v>371</v>
      </c>
      <c r="G213" s="4"/>
      <c r="H213" s="8">
        <f>I213+J213+K213+L213</f>
        <v>1536.4</v>
      </c>
      <c r="I213" s="12">
        <f>I214</f>
        <v>1536.4</v>
      </c>
      <c r="J213" s="12">
        <f>J214</f>
        <v>0</v>
      </c>
      <c r="K213" s="12">
        <f>K214</f>
        <v>0</v>
      </c>
      <c r="L213" s="12">
        <f>L214</f>
        <v>0</v>
      </c>
    </row>
    <row r="214" spans="1:12" s="34" customFormat="1" ht="89.25" hidden="1">
      <c r="A214" s="11"/>
      <c r="B214" s="1" t="s">
        <v>56</v>
      </c>
      <c r="C214" s="7"/>
      <c r="D214" s="3" t="s">
        <v>18</v>
      </c>
      <c r="E214" s="3" t="s">
        <v>14</v>
      </c>
      <c r="F214" s="3" t="s">
        <v>371</v>
      </c>
      <c r="G214" s="3" t="s">
        <v>57</v>
      </c>
      <c r="H214" s="8">
        <f>I214+J214+K214+L214</f>
        <v>1536.4</v>
      </c>
      <c r="I214" s="12">
        <f aca="true" t="shared" si="33" ref="I214:L215">I215</f>
        <v>1536.4</v>
      </c>
      <c r="J214" s="12">
        <f t="shared" si="33"/>
        <v>0</v>
      </c>
      <c r="K214" s="12">
        <f t="shared" si="33"/>
        <v>0</v>
      </c>
      <c r="L214" s="12">
        <f t="shared" si="33"/>
        <v>0</v>
      </c>
    </row>
    <row r="215" spans="1:12" s="34" customFormat="1" ht="25.5" hidden="1">
      <c r="A215" s="11"/>
      <c r="B215" s="1" t="s">
        <v>69</v>
      </c>
      <c r="C215" s="7"/>
      <c r="D215" s="3" t="s">
        <v>18</v>
      </c>
      <c r="E215" s="3" t="s">
        <v>14</v>
      </c>
      <c r="F215" s="3" t="s">
        <v>371</v>
      </c>
      <c r="G215" s="3" t="s">
        <v>70</v>
      </c>
      <c r="H215" s="8">
        <f>I215+J215+K215+L215</f>
        <v>1536.4</v>
      </c>
      <c r="I215" s="12">
        <f t="shared" si="33"/>
        <v>1536.4</v>
      </c>
      <c r="J215" s="12">
        <f t="shared" si="33"/>
        <v>0</v>
      </c>
      <c r="K215" s="12">
        <f t="shared" si="33"/>
        <v>0</v>
      </c>
      <c r="L215" s="12">
        <f t="shared" si="33"/>
        <v>0</v>
      </c>
    </row>
    <row r="216" spans="1:12" s="34" customFormat="1" ht="51" hidden="1">
      <c r="A216" s="11"/>
      <c r="B216" s="1" t="s">
        <v>89</v>
      </c>
      <c r="C216" s="7"/>
      <c r="D216" s="3" t="s">
        <v>18</v>
      </c>
      <c r="E216" s="3" t="s">
        <v>14</v>
      </c>
      <c r="F216" s="3" t="s">
        <v>371</v>
      </c>
      <c r="G216" s="3" t="s">
        <v>71</v>
      </c>
      <c r="H216" s="8">
        <f>I216+J216+K216+L216</f>
        <v>1536.4</v>
      </c>
      <c r="I216" s="10">
        <v>1536.4</v>
      </c>
      <c r="J216" s="10">
        <v>0</v>
      </c>
      <c r="K216" s="10">
        <v>0</v>
      </c>
      <c r="L216" s="12">
        <v>0</v>
      </c>
    </row>
    <row r="217" spans="1:12" s="34" customFormat="1" ht="101.25" customHeight="1" hidden="1">
      <c r="A217" s="11"/>
      <c r="B217" s="1" t="s">
        <v>386</v>
      </c>
      <c r="C217" s="7"/>
      <c r="D217" s="3" t="s">
        <v>18</v>
      </c>
      <c r="E217" s="3" t="s">
        <v>14</v>
      </c>
      <c r="F217" s="3" t="s">
        <v>387</v>
      </c>
      <c r="G217" s="4"/>
      <c r="H217" s="8">
        <f>I217+J217+K217+L217</f>
        <v>182.5999999999999</v>
      </c>
      <c r="I217" s="12">
        <f>I218</f>
        <v>182.5999999999999</v>
      </c>
      <c r="J217" s="12">
        <f>J218</f>
        <v>0</v>
      </c>
      <c r="K217" s="12">
        <f>K218</f>
        <v>0</v>
      </c>
      <c r="L217" s="12">
        <f>L218</f>
        <v>0</v>
      </c>
    </row>
    <row r="218" spans="1:12" s="34" customFormat="1" ht="89.25" hidden="1">
      <c r="A218" s="11"/>
      <c r="B218" s="1" t="s">
        <v>56</v>
      </c>
      <c r="C218" s="7"/>
      <c r="D218" s="3" t="s">
        <v>18</v>
      </c>
      <c r="E218" s="3" t="s">
        <v>14</v>
      </c>
      <c r="F218" s="3" t="s">
        <v>387</v>
      </c>
      <c r="G218" s="3" t="s">
        <v>57</v>
      </c>
      <c r="H218" s="8">
        <f>I218+J218+K218+L218</f>
        <v>182.5999999999999</v>
      </c>
      <c r="I218" s="12">
        <f>I219</f>
        <v>182.5999999999999</v>
      </c>
      <c r="J218" s="12">
        <f>J219</f>
        <v>0</v>
      </c>
      <c r="K218" s="12">
        <v>0</v>
      </c>
      <c r="L218" s="12">
        <f>L219</f>
        <v>0</v>
      </c>
    </row>
    <row r="219" spans="1:12" s="34" customFormat="1" ht="25.5" hidden="1">
      <c r="A219" s="11"/>
      <c r="B219" s="1" t="s">
        <v>69</v>
      </c>
      <c r="C219" s="7"/>
      <c r="D219" s="3" t="s">
        <v>18</v>
      </c>
      <c r="E219" s="3" t="s">
        <v>14</v>
      </c>
      <c r="F219" s="3" t="s">
        <v>387</v>
      </c>
      <c r="G219" s="3" t="s">
        <v>70</v>
      </c>
      <c r="H219" s="8">
        <f>I219+J219+K219+L219</f>
        <v>182.5999999999999</v>
      </c>
      <c r="I219" s="12">
        <f>I220</f>
        <v>182.5999999999999</v>
      </c>
      <c r="J219" s="12">
        <f>J220</f>
        <v>0</v>
      </c>
      <c r="K219" s="12">
        <f>K220</f>
        <v>0</v>
      </c>
      <c r="L219" s="12">
        <f>L220</f>
        <v>0</v>
      </c>
    </row>
    <row r="220" spans="1:12" s="34" customFormat="1" ht="51" hidden="1">
      <c r="A220" s="11"/>
      <c r="B220" s="1" t="s">
        <v>89</v>
      </c>
      <c r="C220" s="7"/>
      <c r="D220" s="3" t="s">
        <v>18</v>
      </c>
      <c r="E220" s="3" t="s">
        <v>14</v>
      </c>
      <c r="F220" s="3" t="s">
        <v>387</v>
      </c>
      <c r="G220" s="3" t="s">
        <v>71</v>
      </c>
      <c r="H220" s="8">
        <f>I220+J220+K220+L220</f>
        <v>182.5999999999999</v>
      </c>
      <c r="I220" s="10">
        <f>1719-1536.4</f>
        <v>182.5999999999999</v>
      </c>
      <c r="J220" s="10">
        <v>0</v>
      </c>
      <c r="K220" s="10">
        <v>0</v>
      </c>
      <c r="L220" s="12">
        <v>0</v>
      </c>
    </row>
    <row r="221" spans="1:12" s="33" customFormat="1" ht="12.75" hidden="1">
      <c r="A221" s="5"/>
      <c r="B221" s="6" t="s">
        <v>22</v>
      </c>
      <c r="C221" s="7"/>
      <c r="D221" s="4" t="s">
        <v>18</v>
      </c>
      <c r="E221" s="4" t="s">
        <v>19</v>
      </c>
      <c r="F221" s="4"/>
      <c r="G221" s="4"/>
      <c r="H221" s="8">
        <f>I221+J221+K221+L221</f>
        <v>37014.3</v>
      </c>
      <c r="I221" s="8">
        <f>I222+I226</f>
        <v>40</v>
      </c>
      <c r="J221" s="8">
        <f>J222+J226</f>
        <v>36974.3</v>
      </c>
      <c r="K221" s="8">
        <f>K222+K226</f>
        <v>0</v>
      </c>
      <c r="L221" s="8">
        <f>L222+L226</f>
        <v>0</v>
      </c>
    </row>
    <row r="222" spans="1:12" s="34" customFormat="1" ht="63.75" hidden="1">
      <c r="A222" s="14"/>
      <c r="B222" s="1" t="s">
        <v>197</v>
      </c>
      <c r="C222" s="57"/>
      <c r="D222" s="3" t="s">
        <v>18</v>
      </c>
      <c r="E222" s="3" t="s">
        <v>19</v>
      </c>
      <c r="F222" s="3" t="s">
        <v>198</v>
      </c>
      <c r="G222" s="3"/>
      <c r="H222" s="8">
        <f>SUM(I222:L222)</f>
        <v>40</v>
      </c>
      <c r="I222" s="12">
        <f>I223</f>
        <v>40</v>
      </c>
      <c r="J222" s="12">
        <f>J223</f>
        <v>0</v>
      </c>
      <c r="K222" s="12">
        <f>K223</f>
        <v>0</v>
      </c>
      <c r="L222" s="12">
        <f>L223</f>
        <v>0</v>
      </c>
    </row>
    <row r="223" spans="1:12" s="34" customFormat="1" ht="76.5" hidden="1">
      <c r="A223" s="14"/>
      <c r="B223" s="1" t="s">
        <v>199</v>
      </c>
      <c r="C223" s="57"/>
      <c r="D223" s="3" t="s">
        <v>18</v>
      </c>
      <c r="E223" s="3" t="s">
        <v>19</v>
      </c>
      <c r="F223" s="3" t="s">
        <v>200</v>
      </c>
      <c r="G223" s="3"/>
      <c r="H223" s="8">
        <f>SUM(I223:L223)</f>
        <v>40</v>
      </c>
      <c r="I223" s="12">
        <f>I224</f>
        <v>40</v>
      </c>
      <c r="J223" s="12">
        <f>J224</f>
        <v>0</v>
      </c>
      <c r="K223" s="12">
        <f>K224</f>
        <v>0</v>
      </c>
      <c r="L223" s="12">
        <f>L224</f>
        <v>0</v>
      </c>
    </row>
    <row r="224" spans="1:12" s="34" customFormat="1" ht="12.75" hidden="1">
      <c r="A224" s="11"/>
      <c r="B224" s="1" t="s">
        <v>73</v>
      </c>
      <c r="C224" s="7"/>
      <c r="D224" s="3" t="s">
        <v>18</v>
      </c>
      <c r="E224" s="3" t="s">
        <v>19</v>
      </c>
      <c r="F224" s="3" t="s">
        <v>200</v>
      </c>
      <c r="G224" s="3" t="s">
        <v>74</v>
      </c>
      <c r="H224" s="8">
        <f>I224+J224+K224+L224</f>
        <v>40</v>
      </c>
      <c r="I224" s="12">
        <f aca="true" t="shared" si="34" ref="I224:L228">I225</f>
        <v>40</v>
      </c>
      <c r="J224" s="12">
        <f t="shared" si="34"/>
        <v>0</v>
      </c>
      <c r="K224" s="12">
        <f t="shared" si="34"/>
        <v>0</v>
      </c>
      <c r="L224" s="12">
        <f t="shared" si="34"/>
        <v>0</v>
      </c>
    </row>
    <row r="225" spans="1:12" s="34" customFormat="1" ht="63.75" hidden="1">
      <c r="A225" s="11"/>
      <c r="B225" s="1" t="s">
        <v>81</v>
      </c>
      <c r="C225" s="7"/>
      <c r="D225" s="3" t="s">
        <v>18</v>
      </c>
      <c r="E225" s="3" t="s">
        <v>19</v>
      </c>
      <c r="F225" s="3" t="s">
        <v>200</v>
      </c>
      <c r="G225" s="3" t="s">
        <v>82</v>
      </c>
      <c r="H225" s="8">
        <f>I225+J225+K225+L225</f>
        <v>40</v>
      </c>
      <c r="I225" s="12">
        <v>40</v>
      </c>
      <c r="J225" s="12">
        <v>0</v>
      </c>
      <c r="K225" s="12">
        <v>0</v>
      </c>
      <c r="L225" s="12">
        <v>0</v>
      </c>
    </row>
    <row r="226" spans="1:12" s="34" customFormat="1" ht="12.75" hidden="1">
      <c r="A226" s="14"/>
      <c r="B226" s="1" t="s">
        <v>373</v>
      </c>
      <c r="C226" s="16"/>
      <c r="D226" s="3" t="s">
        <v>18</v>
      </c>
      <c r="E226" s="3" t="s">
        <v>19</v>
      </c>
      <c r="F226" s="3" t="s">
        <v>249</v>
      </c>
      <c r="G226" s="3"/>
      <c r="H226" s="8">
        <f>SUM(I226:L226)</f>
        <v>36974.3</v>
      </c>
      <c r="I226" s="12">
        <f>I227+I230</f>
        <v>0</v>
      </c>
      <c r="J226" s="12">
        <f>J227+J230</f>
        <v>36974.3</v>
      </c>
      <c r="K226" s="12">
        <f>K227+K230</f>
        <v>0</v>
      </c>
      <c r="L226" s="12">
        <f>L227+L230</f>
        <v>0</v>
      </c>
    </row>
    <row r="227" spans="1:12" s="34" customFormat="1" ht="165.75" hidden="1">
      <c r="A227" s="14"/>
      <c r="B227" s="1" t="s">
        <v>514</v>
      </c>
      <c r="C227" s="16"/>
      <c r="D227" s="3" t="s">
        <v>18</v>
      </c>
      <c r="E227" s="3" t="s">
        <v>19</v>
      </c>
      <c r="F227" s="3" t="s">
        <v>374</v>
      </c>
      <c r="G227" s="3"/>
      <c r="H227" s="8">
        <f>I227+J227+K227+L227</f>
        <v>36744</v>
      </c>
      <c r="I227" s="12">
        <f t="shared" si="34"/>
        <v>0</v>
      </c>
      <c r="J227" s="12">
        <f t="shared" si="34"/>
        <v>36744</v>
      </c>
      <c r="K227" s="12">
        <f t="shared" si="34"/>
        <v>0</v>
      </c>
      <c r="L227" s="12">
        <f t="shared" si="34"/>
        <v>0</v>
      </c>
    </row>
    <row r="228" spans="1:12" s="34" customFormat="1" ht="12.75" hidden="1">
      <c r="A228" s="11"/>
      <c r="B228" s="1" t="s">
        <v>73</v>
      </c>
      <c r="C228" s="7"/>
      <c r="D228" s="3" t="s">
        <v>18</v>
      </c>
      <c r="E228" s="3" t="s">
        <v>19</v>
      </c>
      <c r="F228" s="3" t="s">
        <v>374</v>
      </c>
      <c r="G228" s="3" t="s">
        <v>74</v>
      </c>
      <c r="H228" s="8">
        <f>I228+J228+K228+L228</f>
        <v>36744</v>
      </c>
      <c r="I228" s="12">
        <f t="shared" si="34"/>
        <v>0</v>
      </c>
      <c r="J228" s="12">
        <f t="shared" si="34"/>
        <v>36744</v>
      </c>
      <c r="K228" s="12">
        <f t="shared" si="34"/>
        <v>0</v>
      </c>
      <c r="L228" s="12">
        <f t="shared" si="34"/>
        <v>0</v>
      </c>
    </row>
    <row r="229" spans="1:12" s="34" customFormat="1" ht="63.75" hidden="1">
      <c r="A229" s="11"/>
      <c r="B229" s="1" t="s">
        <v>81</v>
      </c>
      <c r="C229" s="7"/>
      <c r="D229" s="3" t="s">
        <v>18</v>
      </c>
      <c r="E229" s="3" t="s">
        <v>19</v>
      </c>
      <c r="F229" s="3" t="s">
        <v>374</v>
      </c>
      <c r="G229" s="3" t="s">
        <v>82</v>
      </c>
      <c r="H229" s="8">
        <f>I229+J229+K229+L229</f>
        <v>36744</v>
      </c>
      <c r="I229" s="12">
        <v>0</v>
      </c>
      <c r="J229" s="12">
        <v>36744</v>
      </c>
      <c r="K229" s="12">
        <v>0</v>
      </c>
      <c r="L229" s="12">
        <v>0</v>
      </c>
    </row>
    <row r="230" spans="1:12" s="34" customFormat="1" ht="216.75" hidden="1">
      <c r="A230" s="14"/>
      <c r="B230" s="1" t="s">
        <v>515</v>
      </c>
      <c r="C230" s="16"/>
      <c r="D230" s="3" t="s">
        <v>18</v>
      </c>
      <c r="E230" s="3" t="s">
        <v>19</v>
      </c>
      <c r="F230" s="3" t="s">
        <v>375</v>
      </c>
      <c r="G230" s="3"/>
      <c r="H230" s="8">
        <f>I230+J230+K230+L230</f>
        <v>230.3</v>
      </c>
      <c r="I230" s="12">
        <v>0</v>
      </c>
      <c r="J230" s="12">
        <f>J231</f>
        <v>230.3</v>
      </c>
      <c r="K230" s="12">
        <v>0</v>
      </c>
      <c r="L230" s="12">
        <v>0</v>
      </c>
    </row>
    <row r="231" spans="1:12" s="34" customFormat="1" ht="38.25" hidden="1">
      <c r="A231" s="23"/>
      <c r="B231" s="1" t="s">
        <v>88</v>
      </c>
      <c r="C231" s="7"/>
      <c r="D231" s="3" t="s">
        <v>18</v>
      </c>
      <c r="E231" s="3" t="s">
        <v>19</v>
      </c>
      <c r="F231" s="3" t="s">
        <v>375</v>
      </c>
      <c r="G231" s="3" t="s">
        <v>59</v>
      </c>
      <c r="H231" s="8">
        <f>I231+J231+K231+L231</f>
        <v>230.3</v>
      </c>
      <c r="I231" s="12">
        <f aca="true" t="shared" si="35" ref="I231:L232">I232</f>
        <v>0</v>
      </c>
      <c r="J231" s="12">
        <f t="shared" si="35"/>
        <v>230.3</v>
      </c>
      <c r="K231" s="12">
        <f t="shared" si="35"/>
        <v>0</v>
      </c>
      <c r="L231" s="12">
        <f t="shared" si="35"/>
        <v>0</v>
      </c>
    </row>
    <row r="232" spans="1:12" s="34" customFormat="1" ht="38.25" hidden="1">
      <c r="A232" s="23"/>
      <c r="B232" s="1" t="s">
        <v>60</v>
      </c>
      <c r="C232" s="7"/>
      <c r="D232" s="3" t="s">
        <v>18</v>
      </c>
      <c r="E232" s="3" t="s">
        <v>19</v>
      </c>
      <c r="F232" s="3" t="s">
        <v>375</v>
      </c>
      <c r="G232" s="3" t="s">
        <v>61</v>
      </c>
      <c r="H232" s="8">
        <f>I232+J232+K232+L232</f>
        <v>230.3</v>
      </c>
      <c r="I232" s="12">
        <f t="shared" si="35"/>
        <v>0</v>
      </c>
      <c r="J232" s="12">
        <f t="shared" si="35"/>
        <v>230.3</v>
      </c>
      <c r="K232" s="12">
        <f t="shared" si="35"/>
        <v>0</v>
      </c>
      <c r="L232" s="12">
        <f t="shared" si="35"/>
        <v>0</v>
      </c>
    </row>
    <row r="233" spans="1:12" s="34" customFormat="1" ht="38.25" hidden="1">
      <c r="A233" s="23"/>
      <c r="B233" s="1" t="s">
        <v>62</v>
      </c>
      <c r="C233" s="7"/>
      <c r="D233" s="3" t="s">
        <v>18</v>
      </c>
      <c r="E233" s="3" t="s">
        <v>19</v>
      </c>
      <c r="F233" s="3" t="s">
        <v>375</v>
      </c>
      <c r="G233" s="3" t="s">
        <v>63</v>
      </c>
      <c r="H233" s="8">
        <f>I233+J233+K233+L233</f>
        <v>230.3</v>
      </c>
      <c r="I233" s="12">
        <v>0</v>
      </c>
      <c r="J233" s="12">
        <v>230.3</v>
      </c>
      <c r="K233" s="12">
        <v>0</v>
      </c>
      <c r="L233" s="12">
        <v>0</v>
      </c>
    </row>
    <row r="234" spans="1:12" s="33" customFormat="1" ht="12.75" hidden="1">
      <c r="A234" s="5"/>
      <c r="B234" s="2" t="s">
        <v>204</v>
      </c>
      <c r="C234" s="7"/>
      <c r="D234" s="4" t="s">
        <v>18</v>
      </c>
      <c r="E234" s="4" t="s">
        <v>23</v>
      </c>
      <c r="F234" s="4"/>
      <c r="G234" s="4"/>
      <c r="H234" s="8">
        <f>I234+J234+K234+L234</f>
        <v>5989.8</v>
      </c>
      <c r="I234" s="8">
        <f>I235+I242</f>
        <v>5989.8</v>
      </c>
      <c r="J234" s="8">
        <f>J235+J242</f>
        <v>0</v>
      </c>
      <c r="K234" s="8">
        <f>K235+K242</f>
        <v>0</v>
      </c>
      <c r="L234" s="8">
        <f>L235+L242</f>
        <v>0</v>
      </c>
    </row>
    <row r="235" spans="1:12" ht="60.75" customHeight="1" hidden="1">
      <c r="A235" s="11"/>
      <c r="B235" s="1" t="s">
        <v>103</v>
      </c>
      <c r="C235" s="16"/>
      <c r="D235" s="3" t="s">
        <v>18</v>
      </c>
      <c r="E235" s="3" t="s">
        <v>23</v>
      </c>
      <c r="F235" s="3" t="s">
        <v>201</v>
      </c>
      <c r="G235" s="3"/>
      <c r="H235" s="8">
        <f>I235+J235+K235+L235</f>
        <v>3589.8</v>
      </c>
      <c r="I235" s="12">
        <f>I236</f>
        <v>3589.8</v>
      </c>
      <c r="J235" s="12">
        <f>J236+J240</f>
        <v>0</v>
      </c>
      <c r="K235" s="12">
        <f>K236+K240</f>
        <v>0</v>
      </c>
      <c r="L235" s="12">
        <f>L236+L240</f>
        <v>0</v>
      </c>
    </row>
    <row r="236" spans="1:12" s="33" customFormat="1" ht="78" customHeight="1" hidden="1">
      <c r="A236" s="5"/>
      <c r="B236" s="1" t="s">
        <v>205</v>
      </c>
      <c r="C236" s="7"/>
      <c r="D236" s="3" t="s">
        <v>18</v>
      </c>
      <c r="E236" s="3" t="s">
        <v>23</v>
      </c>
      <c r="F236" s="3" t="s">
        <v>206</v>
      </c>
      <c r="G236" s="3"/>
      <c r="H236" s="8">
        <f>SUM(I236:L236)</f>
        <v>3589.8</v>
      </c>
      <c r="I236" s="12">
        <f>I240+I237</f>
        <v>3589.8</v>
      </c>
      <c r="J236" s="12">
        <f>J240+J237</f>
        <v>0</v>
      </c>
      <c r="K236" s="12">
        <f>K240+K237</f>
        <v>0</v>
      </c>
      <c r="L236" s="12">
        <f>L240+L237</f>
        <v>0</v>
      </c>
    </row>
    <row r="237" spans="1:12" s="33" customFormat="1" ht="38.25" hidden="1">
      <c r="A237" s="5"/>
      <c r="B237" s="1" t="s">
        <v>88</v>
      </c>
      <c r="C237" s="7"/>
      <c r="D237" s="3" t="s">
        <v>18</v>
      </c>
      <c r="E237" s="3" t="s">
        <v>23</v>
      </c>
      <c r="F237" s="3" t="s">
        <v>206</v>
      </c>
      <c r="G237" s="3" t="s">
        <v>59</v>
      </c>
      <c r="H237" s="8">
        <f>SUM(I237:L237)</f>
        <v>742.3</v>
      </c>
      <c r="I237" s="12">
        <f>I238</f>
        <v>742.3</v>
      </c>
      <c r="J237" s="12">
        <f aca="true" t="shared" si="36" ref="J237:L238">J238</f>
        <v>0</v>
      </c>
      <c r="K237" s="12">
        <f t="shared" si="36"/>
        <v>0</v>
      </c>
      <c r="L237" s="12">
        <f t="shared" si="36"/>
        <v>0</v>
      </c>
    </row>
    <row r="238" spans="1:12" s="33" customFormat="1" ht="38.25" hidden="1">
      <c r="A238" s="5"/>
      <c r="B238" s="1" t="s">
        <v>60</v>
      </c>
      <c r="C238" s="7"/>
      <c r="D238" s="3" t="s">
        <v>18</v>
      </c>
      <c r="E238" s="3" t="s">
        <v>23</v>
      </c>
      <c r="F238" s="3" t="s">
        <v>206</v>
      </c>
      <c r="G238" s="3" t="s">
        <v>61</v>
      </c>
      <c r="H238" s="8">
        <f>SUM(I238:L238)</f>
        <v>742.3</v>
      </c>
      <c r="I238" s="12">
        <f>I239</f>
        <v>742.3</v>
      </c>
      <c r="J238" s="12">
        <f t="shared" si="36"/>
        <v>0</v>
      </c>
      <c r="K238" s="12">
        <f t="shared" si="36"/>
        <v>0</v>
      </c>
      <c r="L238" s="12">
        <f t="shared" si="36"/>
        <v>0</v>
      </c>
    </row>
    <row r="239" spans="1:12" s="33" customFormat="1" ht="38.25" hidden="1">
      <c r="A239" s="5"/>
      <c r="B239" s="1" t="s">
        <v>62</v>
      </c>
      <c r="C239" s="7"/>
      <c r="D239" s="3" t="s">
        <v>18</v>
      </c>
      <c r="E239" s="3" t="s">
        <v>23</v>
      </c>
      <c r="F239" s="3" t="s">
        <v>206</v>
      </c>
      <c r="G239" s="3" t="s">
        <v>63</v>
      </c>
      <c r="H239" s="8">
        <f>SUM(I239:L239)</f>
        <v>742.3</v>
      </c>
      <c r="I239" s="12">
        <v>742.3</v>
      </c>
      <c r="J239" s="12"/>
      <c r="K239" s="12"/>
      <c r="L239" s="12"/>
    </row>
    <row r="240" spans="1:12" s="34" customFormat="1" ht="12.75" hidden="1">
      <c r="A240" s="11"/>
      <c r="B240" s="1" t="s">
        <v>73</v>
      </c>
      <c r="C240" s="18"/>
      <c r="D240" s="3" t="s">
        <v>18</v>
      </c>
      <c r="E240" s="3" t="s">
        <v>23</v>
      </c>
      <c r="F240" s="3" t="s">
        <v>206</v>
      </c>
      <c r="G240" s="3" t="s">
        <v>74</v>
      </c>
      <c r="H240" s="8">
        <f aca="true" t="shared" si="37" ref="H240:H245">I240+J240+K240+L240</f>
        <v>2847.5</v>
      </c>
      <c r="I240" s="12">
        <f>I241</f>
        <v>2847.5</v>
      </c>
      <c r="J240" s="12">
        <f>J241</f>
        <v>0</v>
      </c>
      <c r="K240" s="12">
        <f>K241</f>
        <v>0</v>
      </c>
      <c r="L240" s="12">
        <f>L241</f>
        <v>0</v>
      </c>
    </row>
    <row r="241" spans="1:12" s="34" customFormat="1" ht="63.75" hidden="1">
      <c r="A241" s="11"/>
      <c r="B241" s="1" t="s">
        <v>81</v>
      </c>
      <c r="C241" s="18"/>
      <c r="D241" s="3" t="s">
        <v>18</v>
      </c>
      <c r="E241" s="3" t="s">
        <v>23</v>
      </c>
      <c r="F241" s="3" t="s">
        <v>206</v>
      </c>
      <c r="G241" s="3" t="s">
        <v>82</v>
      </c>
      <c r="H241" s="8">
        <f t="shared" si="37"/>
        <v>2847.5</v>
      </c>
      <c r="I241" s="12">
        <v>2847.5</v>
      </c>
      <c r="J241" s="12">
        <v>0</v>
      </c>
      <c r="K241" s="12">
        <v>0</v>
      </c>
      <c r="L241" s="12">
        <v>0</v>
      </c>
    </row>
    <row r="242" spans="1:12" s="34" customFormat="1" ht="51" hidden="1">
      <c r="A242" s="11"/>
      <c r="B242" s="1" t="s">
        <v>207</v>
      </c>
      <c r="C242" s="18"/>
      <c r="D242" s="3" t="s">
        <v>18</v>
      </c>
      <c r="E242" s="3" t="s">
        <v>23</v>
      </c>
      <c r="F242" s="3" t="s">
        <v>208</v>
      </c>
      <c r="G242" s="3"/>
      <c r="H242" s="8">
        <f t="shared" si="37"/>
        <v>2400</v>
      </c>
      <c r="I242" s="12">
        <f>I243</f>
        <v>2400</v>
      </c>
      <c r="J242" s="12">
        <f>J243</f>
        <v>0</v>
      </c>
      <c r="K242" s="12">
        <f>K243</f>
        <v>0</v>
      </c>
      <c r="L242" s="12">
        <f>L243</f>
        <v>0</v>
      </c>
    </row>
    <row r="243" spans="1:12" s="34" customFormat="1" ht="63.75" hidden="1">
      <c r="A243" s="11"/>
      <c r="B243" s="1" t="s">
        <v>209</v>
      </c>
      <c r="C243" s="18"/>
      <c r="D243" s="3" t="s">
        <v>18</v>
      </c>
      <c r="E243" s="3" t="s">
        <v>23</v>
      </c>
      <c r="F243" s="3" t="s">
        <v>210</v>
      </c>
      <c r="G243" s="3"/>
      <c r="H243" s="8">
        <f t="shared" si="37"/>
        <v>2400</v>
      </c>
      <c r="I243" s="12">
        <f>I245</f>
        <v>2400</v>
      </c>
      <c r="J243" s="12">
        <f>J245</f>
        <v>0</v>
      </c>
      <c r="K243" s="12">
        <f>K245</f>
        <v>0</v>
      </c>
      <c r="L243" s="12">
        <f>L245</f>
        <v>0</v>
      </c>
    </row>
    <row r="244" spans="1:12" s="34" customFormat="1" ht="12.75" hidden="1">
      <c r="A244" s="11"/>
      <c r="B244" s="1" t="s">
        <v>73</v>
      </c>
      <c r="C244" s="18"/>
      <c r="D244" s="3" t="s">
        <v>18</v>
      </c>
      <c r="E244" s="3" t="s">
        <v>23</v>
      </c>
      <c r="F244" s="3" t="s">
        <v>210</v>
      </c>
      <c r="G244" s="3" t="s">
        <v>74</v>
      </c>
      <c r="H244" s="8">
        <f t="shared" si="37"/>
        <v>2400</v>
      </c>
      <c r="I244" s="12">
        <f>I245</f>
        <v>2400</v>
      </c>
      <c r="J244" s="12">
        <f>J245</f>
        <v>0</v>
      </c>
      <c r="K244" s="12">
        <f>K245</f>
        <v>0</v>
      </c>
      <c r="L244" s="12">
        <f>L245</f>
        <v>0</v>
      </c>
    </row>
    <row r="245" spans="1:12" s="34" customFormat="1" ht="63.75" hidden="1">
      <c r="A245" s="11"/>
      <c r="B245" s="1" t="s">
        <v>81</v>
      </c>
      <c r="C245" s="18"/>
      <c r="D245" s="3" t="s">
        <v>18</v>
      </c>
      <c r="E245" s="3" t="s">
        <v>23</v>
      </c>
      <c r="F245" s="3" t="s">
        <v>210</v>
      </c>
      <c r="G245" s="3" t="s">
        <v>82</v>
      </c>
      <c r="H245" s="8">
        <f t="shared" si="37"/>
        <v>2400</v>
      </c>
      <c r="I245" s="12">
        <v>2400</v>
      </c>
      <c r="J245" s="12">
        <v>0</v>
      </c>
      <c r="K245" s="12">
        <v>0</v>
      </c>
      <c r="L245" s="12">
        <v>0</v>
      </c>
    </row>
    <row r="246" spans="1:12" s="39" customFormat="1" ht="12.75" hidden="1">
      <c r="A246" s="5"/>
      <c r="B246" s="6" t="s">
        <v>43</v>
      </c>
      <c r="C246" s="7"/>
      <c r="D246" s="4" t="s">
        <v>18</v>
      </c>
      <c r="E246" s="4" t="s">
        <v>21</v>
      </c>
      <c r="F246" s="4"/>
      <c r="G246" s="4"/>
      <c r="H246" s="8">
        <f>SUM(I246:L246)</f>
        <v>106074.6</v>
      </c>
      <c r="I246" s="8">
        <f>I262+I248</f>
        <v>72984</v>
      </c>
      <c r="J246" s="8">
        <f>J262+J248</f>
        <v>0</v>
      </c>
      <c r="K246" s="8">
        <f>K262+K248</f>
        <v>33090.6</v>
      </c>
      <c r="L246" s="8">
        <f>L262+L248</f>
        <v>0</v>
      </c>
    </row>
    <row r="247" spans="1:12" s="39" customFormat="1" ht="25.5" hidden="1">
      <c r="A247" s="13"/>
      <c r="B247" s="1" t="s">
        <v>100</v>
      </c>
      <c r="C247" s="16"/>
      <c r="D247" s="3" t="s">
        <v>18</v>
      </c>
      <c r="E247" s="3" t="s">
        <v>21</v>
      </c>
      <c r="F247" s="3"/>
      <c r="G247" s="3"/>
      <c r="H247" s="8">
        <f>I247+J247+K247+L247</f>
        <v>94135.1</v>
      </c>
      <c r="I247" s="12">
        <f>I267</f>
        <v>62683.3</v>
      </c>
      <c r="J247" s="12">
        <v>0</v>
      </c>
      <c r="K247" s="12">
        <f>K253</f>
        <v>31451.8</v>
      </c>
      <c r="L247" s="12">
        <v>0</v>
      </c>
    </row>
    <row r="248" spans="1:12" ht="63.75" hidden="1">
      <c r="A248" s="11"/>
      <c r="B248" s="1" t="s">
        <v>103</v>
      </c>
      <c r="C248" s="16"/>
      <c r="D248" s="3" t="s">
        <v>18</v>
      </c>
      <c r="E248" s="3" t="s">
        <v>21</v>
      </c>
      <c r="F248" s="3" t="s">
        <v>201</v>
      </c>
      <c r="G248" s="3"/>
      <c r="H248" s="8">
        <f>I248+J248+K248+L248</f>
        <v>33107.2</v>
      </c>
      <c r="I248" s="12">
        <f>I258</f>
        <v>16.6</v>
      </c>
      <c r="J248" s="12">
        <f>J249+J254</f>
        <v>0</v>
      </c>
      <c r="K248" s="12">
        <f>K249+K254</f>
        <v>33090.6</v>
      </c>
      <c r="L248" s="12">
        <f>L249+L254</f>
        <v>0</v>
      </c>
    </row>
    <row r="249" spans="1:12" ht="127.5" hidden="1">
      <c r="A249" s="14"/>
      <c r="B249" s="20" t="s">
        <v>323</v>
      </c>
      <c r="C249" s="16"/>
      <c r="D249" s="3" t="s">
        <v>18</v>
      </c>
      <c r="E249" s="3" t="s">
        <v>21</v>
      </c>
      <c r="F249" s="3" t="s">
        <v>376</v>
      </c>
      <c r="G249" s="3"/>
      <c r="H249" s="8">
        <f>I249+J249+K249+L249</f>
        <v>31451.8</v>
      </c>
      <c r="I249" s="12">
        <f>I250</f>
        <v>0</v>
      </c>
      <c r="J249" s="12">
        <f>J250</f>
        <v>0</v>
      </c>
      <c r="K249" s="12">
        <f>K250</f>
        <v>31451.8</v>
      </c>
      <c r="L249" s="12">
        <f>L250</f>
        <v>0</v>
      </c>
    </row>
    <row r="250" spans="1:12" ht="51" hidden="1">
      <c r="A250" s="11"/>
      <c r="B250" s="1" t="s">
        <v>94</v>
      </c>
      <c r="C250" s="7"/>
      <c r="D250" s="3" t="s">
        <v>18</v>
      </c>
      <c r="E250" s="3" t="s">
        <v>21</v>
      </c>
      <c r="F250" s="3" t="s">
        <v>376</v>
      </c>
      <c r="G250" s="3" t="s">
        <v>79</v>
      </c>
      <c r="H250" s="8">
        <f>SUM(I250:L250)</f>
        <v>31451.8</v>
      </c>
      <c r="I250" s="12">
        <f>I251</f>
        <v>0</v>
      </c>
      <c r="J250" s="12">
        <f aca="true" t="shared" si="38" ref="J250:L251">J251</f>
        <v>0</v>
      </c>
      <c r="K250" s="12">
        <f t="shared" si="38"/>
        <v>31451.8</v>
      </c>
      <c r="L250" s="12">
        <f t="shared" si="38"/>
        <v>0</v>
      </c>
    </row>
    <row r="251" spans="1:12" ht="12.75" hidden="1">
      <c r="A251" s="11"/>
      <c r="B251" s="1" t="s">
        <v>35</v>
      </c>
      <c r="C251" s="7"/>
      <c r="D251" s="3" t="s">
        <v>18</v>
      </c>
      <c r="E251" s="3" t="s">
        <v>21</v>
      </c>
      <c r="F251" s="3" t="s">
        <v>376</v>
      </c>
      <c r="G251" s="3" t="s">
        <v>80</v>
      </c>
      <c r="H251" s="8">
        <f>SUM(I251:L251)</f>
        <v>31451.8</v>
      </c>
      <c r="I251" s="12">
        <f>I252</f>
        <v>0</v>
      </c>
      <c r="J251" s="12">
        <f t="shared" si="38"/>
        <v>0</v>
      </c>
      <c r="K251" s="12">
        <f t="shared" si="38"/>
        <v>31451.8</v>
      </c>
      <c r="L251" s="12">
        <f t="shared" si="38"/>
        <v>0</v>
      </c>
    </row>
    <row r="252" spans="1:12" ht="51" hidden="1">
      <c r="A252" s="11"/>
      <c r="B252" s="1" t="s">
        <v>95</v>
      </c>
      <c r="C252" s="7"/>
      <c r="D252" s="3" t="s">
        <v>18</v>
      </c>
      <c r="E252" s="3" t="s">
        <v>21</v>
      </c>
      <c r="F252" s="3" t="s">
        <v>376</v>
      </c>
      <c r="G252" s="3" t="s">
        <v>96</v>
      </c>
      <c r="H252" s="8">
        <f>SUM(I252:L252)</f>
        <v>31451.8</v>
      </c>
      <c r="I252" s="12">
        <f>I253</f>
        <v>0</v>
      </c>
      <c r="J252" s="12">
        <f>J253</f>
        <v>0</v>
      </c>
      <c r="K252" s="12">
        <f>K253</f>
        <v>31451.8</v>
      </c>
      <c r="L252" s="12">
        <f>L253</f>
        <v>0</v>
      </c>
    </row>
    <row r="253" spans="1:12" ht="12.75" hidden="1">
      <c r="A253" s="14"/>
      <c r="B253" s="1" t="s">
        <v>99</v>
      </c>
      <c r="C253" s="16"/>
      <c r="D253" s="3" t="s">
        <v>18</v>
      </c>
      <c r="E253" s="3" t="s">
        <v>21</v>
      </c>
      <c r="F253" s="3" t="s">
        <v>376</v>
      </c>
      <c r="G253" s="3" t="s">
        <v>96</v>
      </c>
      <c r="H253" s="8">
        <f>I253+J253+K253+L253</f>
        <v>31451.8</v>
      </c>
      <c r="I253" s="12">
        <v>0</v>
      </c>
      <c r="J253" s="12">
        <v>0</v>
      </c>
      <c r="K253" s="12">
        <v>31451.8</v>
      </c>
      <c r="L253" s="12">
        <v>0</v>
      </c>
    </row>
    <row r="254" spans="1:12" ht="114.75" hidden="1">
      <c r="A254" s="14"/>
      <c r="B254" s="1" t="s">
        <v>475</v>
      </c>
      <c r="C254" s="16"/>
      <c r="D254" s="3" t="s">
        <v>18</v>
      </c>
      <c r="E254" s="3" t="s">
        <v>21</v>
      </c>
      <c r="F254" s="3" t="s">
        <v>377</v>
      </c>
      <c r="G254" s="3"/>
      <c r="H254" s="8">
        <f>SUM(I254:L254)</f>
        <v>1638.8000000000002</v>
      </c>
      <c r="I254" s="12">
        <f>I255</f>
        <v>0</v>
      </c>
      <c r="J254" s="12">
        <f>J255</f>
        <v>0</v>
      </c>
      <c r="K254" s="12">
        <f>K255</f>
        <v>1638.8000000000002</v>
      </c>
      <c r="L254" s="12">
        <f>L255</f>
        <v>0</v>
      </c>
    </row>
    <row r="255" spans="1:12" ht="51" hidden="1">
      <c r="A255" s="11"/>
      <c r="B255" s="1" t="s">
        <v>94</v>
      </c>
      <c r="C255" s="7"/>
      <c r="D255" s="3" t="s">
        <v>18</v>
      </c>
      <c r="E255" s="3" t="s">
        <v>21</v>
      </c>
      <c r="F255" s="3" t="s">
        <v>377</v>
      </c>
      <c r="G255" s="3" t="s">
        <v>79</v>
      </c>
      <c r="H255" s="8">
        <f>SUM(I255:L255)</f>
        <v>1638.8000000000002</v>
      </c>
      <c r="I255" s="12">
        <f>I256</f>
        <v>0</v>
      </c>
      <c r="J255" s="12">
        <f aca="true" t="shared" si="39" ref="J255:L256">J256</f>
        <v>0</v>
      </c>
      <c r="K255" s="12">
        <f t="shared" si="39"/>
        <v>1638.8000000000002</v>
      </c>
      <c r="L255" s="12">
        <f t="shared" si="39"/>
        <v>0</v>
      </c>
    </row>
    <row r="256" spans="1:12" ht="12.75" hidden="1">
      <c r="A256" s="11"/>
      <c r="B256" s="1" t="s">
        <v>35</v>
      </c>
      <c r="C256" s="7"/>
      <c r="D256" s="3" t="s">
        <v>18</v>
      </c>
      <c r="E256" s="3" t="s">
        <v>21</v>
      </c>
      <c r="F256" s="3" t="s">
        <v>377</v>
      </c>
      <c r="G256" s="3" t="s">
        <v>80</v>
      </c>
      <c r="H256" s="8">
        <f>SUM(I256:L256)</f>
        <v>1638.8000000000002</v>
      </c>
      <c r="I256" s="12">
        <f>I257</f>
        <v>0</v>
      </c>
      <c r="J256" s="12">
        <f t="shared" si="39"/>
        <v>0</v>
      </c>
      <c r="K256" s="12">
        <f t="shared" si="39"/>
        <v>1638.8000000000002</v>
      </c>
      <c r="L256" s="12">
        <f t="shared" si="39"/>
        <v>0</v>
      </c>
    </row>
    <row r="257" spans="1:12" ht="51" hidden="1">
      <c r="A257" s="11"/>
      <c r="B257" s="1" t="s">
        <v>95</v>
      </c>
      <c r="C257" s="7"/>
      <c r="D257" s="3" t="s">
        <v>18</v>
      </c>
      <c r="E257" s="3" t="s">
        <v>21</v>
      </c>
      <c r="F257" s="3" t="s">
        <v>377</v>
      </c>
      <c r="G257" s="3" t="s">
        <v>96</v>
      </c>
      <c r="H257" s="8">
        <f>SUM(I257:L257)</f>
        <v>1638.8000000000002</v>
      </c>
      <c r="I257" s="12">
        <v>0</v>
      </c>
      <c r="J257" s="10">
        <v>0</v>
      </c>
      <c r="K257" s="10">
        <f>1655.4-16.6</f>
        <v>1638.8000000000002</v>
      </c>
      <c r="L257" s="10">
        <v>0</v>
      </c>
    </row>
    <row r="258" spans="1:12" ht="76.5" hidden="1">
      <c r="A258" s="14"/>
      <c r="B258" s="1" t="s">
        <v>476</v>
      </c>
      <c r="C258" s="16"/>
      <c r="D258" s="3" t="s">
        <v>18</v>
      </c>
      <c r="E258" s="3" t="s">
        <v>21</v>
      </c>
      <c r="F258" s="3" t="s">
        <v>477</v>
      </c>
      <c r="G258" s="3"/>
      <c r="H258" s="8">
        <f>SUM(I258:L258)</f>
        <v>16.6</v>
      </c>
      <c r="I258" s="12">
        <f>I259</f>
        <v>16.6</v>
      </c>
      <c r="J258" s="12">
        <f>J259</f>
        <v>0</v>
      </c>
      <c r="K258" s="12">
        <f>K259</f>
        <v>0</v>
      </c>
      <c r="L258" s="12">
        <f>L259</f>
        <v>0</v>
      </c>
    </row>
    <row r="259" spans="1:12" ht="51" hidden="1">
      <c r="A259" s="11"/>
      <c r="B259" s="1" t="s">
        <v>94</v>
      </c>
      <c r="C259" s="7"/>
      <c r="D259" s="3" t="s">
        <v>18</v>
      </c>
      <c r="E259" s="3" t="s">
        <v>21</v>
      </c>
      <c r="F259" s="3" t="s">
        <v>477</v>
      </c>
      <c r="G259" s="3" t="s">
        <v>79</v>
      </c>
      <c r="H259" s="8">
        <f>SUM(I259:L259)</f>
        <v>16.6</v>
      </c>
      <c r="I259" s="12">
        <f>I260</f>
        <v>16.6</v>
      </c>
      <c r="J259" s="12">
        <f aca="true" t="shared" si="40" ref="J259:L260">J260</f>
        <v>0</v>
      </c>
      <c r="K259" s="12">
        <f t="shared" si="40"/>
        <v>0</v>
      </c>
      <c r="L259" s="12">
        <f t="shared" si="40"/>
        <v>0</v>
      </c>
    </row>
    <row r="260" spans="1:12" ht="12.75" hidden="1">
      <c r="A260" s="11"/>
      <c r="B260" s="1" t="s">
        <v>35</v>
      </c>
      <c r="C260" s="7"/>
      <c r="D260" s="3" t="s">
        <v>18</v>
      </c>
      <c r="E260" s="3" t="s">
        <v>21</v>
      </c>
      <c r="F260" s="3" t="s">
        <v>477</v>
      </c>
      <c r="G260" s="3" t="s">
        <v>80</v>
      </c>
      <c r="H260" s="8">
        <f>SUM(I260:L260)</f>
        <v>16.6</v>
      </c>
      <c r="I260" s="12">
        <f>I261</f>
        <v>16.6</v>
      </c>
      <c r="J260" s="12">
        <f t="shared" si="40"/>
        <v>0</v>
      </c>
      <c r="K260" s="12">
        <f t="shared" si="40"/>
        <v>0</v>
      </c>
      <c r="L260" s="12">
        <f t="shared" si="40"/>
        <v>0</v>
      </c>
    </row>
    <row r="261" spans="1:12" ht="51" hidden="1">
      <c r="A261" s="11"/>
      <c r="B261" s="1" t="s">
        <v>95</v>
      </c>
      <c r="C261" s="7"/>
      <c r="D261" s="3" t="s">
        <v>18</v>
      </c>
      <c r="E261" s="3" t="s">
        <v>21</v>
      </c>
      <c r="F261" s="3" t="s">
        <v>477</v>
      </c>
      <c r="G261" s="3" t="s">
        <v>96</v>
      </c>
      <c r="H261" s="8">
        <f>SUM(I261:L261)</f>
        <v>16.6</v>
      </c>
      <c r="I261" s="12">
        <v>16.6</v>
      </c>
      <c r="J261" s="10">
        <v>0</v>
      </c>
      <c r="K261" s="10">
        <v>0</v>
      </c>
      <c r="L261" s="10">
        <v>0</v>
      </c>
    </row>
    <row r="262" spans="1:12" ht="64.5" customHeight="1" hidden="1">
      <c r="A262" s="14"/>
      <c r="B262" s="1" t="s">
        <v>378</v>
      </c>
      <c r="C262" s="16"/>
      <c r="D262" s="3" t="s">
        <v>18</v>
      </c>
      <c r="E262" s="3" t="s">
        <v>21</v>
      </c>
      <c r="F262" s="3" t="s">
        <v>211</v>
      </c>
      <c r="G262" s="3"/>
      <c r="H262" s="8">
        <f>I262+J262+K262+L262</f>
        <v>72967.4</v>
      </c>
      <c r="I262" s="12">
        <f>I263</f>
        <v>72967.4</v>
      </c>
      <c r="J262" s="12">
        <f>J263</f>
        <v>0</v>
      </c>
      <c r="K262" s="12">
        <f>K263</f>
        <v>0</v>
      </c>
      <c r="L262" s="12">
        <f>L263</f>
        <v>0</v>
      </c>
    </row>
    <row r="263" spans="1:12" ht="76.5" hidden="1">
      <c r="A263" s="11"/>
      <c r="B263" s="1" t="s">
        <v>379</v>
      </c>
      <c r="C263" s="7"/>
      <c r="D263" s="3" t="s">
        <v>18</v>
      </c>
      <c r="E263" s="3" t="s">
        <v>21</v>
      </c>
      <c r="F263" s="3" t="s">
        <v>212</v>
      </c>
      <c r="G263" s="3"/>
      <c r="H263" s="8">
        <f>I263+J263+K263+L263</f>
        <v>72967.4</v>
      </c>
      <c r="I263" s="12">
        <f>I264</f>
        <v>72967.4</v>
      </c>
      <c r="J263" s="12">
        <f aca="true" t="shared" si="41" ref="J263:L264">J264</f>
        <v>0</v>
      </c>
      <c r="K263" s="12">
        <f t="shared" si="41"/>
        <v>0</v>
      </c>
      <c r="L263" s="12">
        <f t="shared" si="41"/>
        <v>0</v>
      </c>
    </row>
    <row r="264" spans="1:12" ht="25.5" hidden="1">
      <c r="A264" s="11"/>
      <c r="B264" s="1" t="s">
        <v>58</v>
      </c>
      <c r="C264" s="1"/>
      <c r="D264" s="3" t="s">
        <v>18</v>
      </c>
      <c r="E264" s="3" t="s">
        <v>21</v>
      </c>
      <c r="F264" s="3" t="s">
        <v>212</v>
      </c>
      <c r="G264" s="3" t="s">
        <v>59</v>
      </c>
      <c r="H264" s="8">
        <f>I264+J264+K264+L264</f>
        <v>72967.4</v>
      </c>
      <c r="I264" s="12">
        <f>I265</f>
        <v>72967.4</v>
      </c>
      <c r="J264" s="12">
        <f t="shared" si="41"/>
        <v>0</v>
      </c>
      <c r="K264" s="12">
        <f t="shared" si="41"/>
        <v>0</v>
      </c>
      <c r="L264" s="12">
        <f t="shared" si="41"/>
        <v>0</v>
      </c>
    </row>
    <row r="265" spans="1:12" ht="38.25" hidden="1">
      <c r="A265" s="11"/>
      <c r="B265" s="1" t="s">
        <v>60</v>
      </c>
      <c r="C265" s="1"/>
      <c r="D265" s="3" t="s">
        <v>18</v>
      </c>
      <c r="E265" s="3" t="s">
        <v>21</v>
      </c>
      <c r="F265" s="3" t="s">
        <v>212</v>
      </c>
      <c r="G265" s="3" t="s">
        <v>61</v>
      </c>
      <c r="H265" s="8">
        <f>I265+J265+K265+L265</f>
        <v>72967.4</v>
      </c>
      <c r="I265" s="12">
        <f>I266</f>
        <v>72967.4</v>
      </c>
      <c r="J265" s="12">
        <f>J266</f>
        <v>0</v>
      </c>
      <c r="K265" s="12">
        <f>K266</f>
        <v>0</v>
      </c>
      <c r="L265" s="12">
        <f>L266</f>
        <v>0</v>
      </c>
    </row>
    <row r="266" spans="1:12" ht="38.25" hidden="1">
      <c r="A266" s="11"/>
      <c r="B266" s="1" t="s">
        <v>62</v>
      </c>
      <c r="C266" s="1"/>
      <c r="D266" s="3" t="s">
        <v>18</v>
      </c>
      <c r="E266" s="3" t="s">
        <v>21</v>
      </c>
      <c r="F266" s="3" t="s">
        <v>212</v>
      </c>
      <c r="G266" s="3" t="s">
        <v>63</v>
      </c>
      <c r="H266" s="8">
        <f>I266+J266+K266+L266</f>
        <v>72967.4</v>
      </c>
      <c r="I266" s="12">
        <f>1285.9+71681.5</f>
        <v>72967.4</v>
      </c>
      <c r="J266" s="12">
        <v>0</v>
      </c>
      <c r="K266" s="12">
        <v>0</v>
      </c>
      <c r="L266" s="12">
        <v>0</v>
      </c>
    </row>
    <row r="267" spans="1:12" ht="12.75" hidden="1">
      <c r="A267" s="11"/>
      <c r="B267" s="1" t="s">
        <v>99</v>
      </c>
      <c r="C267" s="1"/>
      <c r="D267" s="3" t="s">
        <v>18</v>
      </c>
      <c r="E267" s="3" t="s">
        <v>21</v>
      </c>
      <c r="F267" s="3" t="s">
        <v>212</v>
      </c>
      <c r="G267" s="3" t="s">
        <v>63</v>
      </c>
      <c r="H267" s="8">
        <f>SUM(I267:L267)</f>
        <v>62683.3</v>
      </c>
      <c r="I267" s="12">
        <v>62683.3</v>
      </c>
      <c r="J267" s="12">
        <v>0</v>
      </c>
      <c r="K267" s="12">
        <v>0</v>
      </c>
      <c r="L267" s="12">
        <v>0</v>
      </c>
    </row>
    <row r="268" spans="1:12" s="33" customFormat="1" ht="15" customHeight="1" hidden="1">
      <c r="A268" s="5"/>
      <c r="B268" s="6" t="s">
        <v>42</v>
      </c>
      <c r="C268" s="7"/>
      <c r="D268" s="4" t="s">
        <v>18</v>
      </c>
      <c r="E268" s="4" t="s">
        <v>33</v>
      </c>
      <c r="F268" s="4"/>
      <c r="G268" s="4"/>
      <c r="H268" s="8">
        <f>I268+J268+K268+L268</f>
        <v>1200</v>
      </c>
      <c r="I268" s="8">
        <f>I269</f>
        <v>1200</v>
      </c>
      <c r="J268" s="8">
        <f>J269</f>
        <v>0</v>
      </c>
      <c r="K268" s="8">
        <f>K269</f>
        <v>0</v>
      </c>
      <c r="L268" s="8">
        <f>L269</f>
        <v>0</v>
      </c>
    </row>
    <row r="269" spans="1:12" s="34" customFormat="1" ht="38.25" hidden="1">
      <c r="A269" s="11"/>
      <c r="B269" s="1" t="s">
        <v>104</v>
      </c>
      <c r="C269" s="18"/>
      <c r="D269" s="3" t="s">
        <v>18</v>
      </c>
      <c r="E269" s="3" t="s">
        <v>33</v>
      </c>
      <c r="F269" s="3" t="s">
        <v>213</v>
      </c>
      <c r="G269" s="3"/>
      <c r="H269" s="8">
        <f>I269+J269+K269+L269</f>
        <v>1200</v>
      </c>
      <c r="I269" s="12">
        <f>I270</f>
        <v>1200</v>
      </c>
      <c r="J269" s="12">
        <f>J270</f>
        <v>0</v>
      </c>
      <c r="K269" s="12">
        <f>K270</f>
        <v>0</v>
      </c>
      <c r="L269" s="12">
        <f>L270</f>
        <v>0</v>
      </c>
    </row>
    <row r="270" spans="1:12" s="34" customFormat="1" ht="51" hidden="1">
      <c r="A270" s="11"/>
      <c r="B270" s="1" t="s">
        <v>125</v>
      </c>
      <c r="C270" s="7"/>
      <c r="D270" s="3" t="s">
        <v>18</v>
      </c>
      <c r="E270" s="3" t="s">
        <v>33</v>
      </c>
      <c r="F270" s="3" t="s">
        <v>214</v>
      </c>
      <c r="G270" s="3"/>
      <c r="H270" s="8">
        <f>I270</f>
        <v>1200</v>
      </c>
      <c r="I270" s="12">
        <f>I271+I274</f>
        <v>1200</v>
      </c>
      <c r="J270" s="12">
        <f aca="true" t="shared" si="42" ref="J270:L271">J271</f>
        <v>0</v>
      </c>
      <c r="K270" s="12">
        <f t="shared" si="42"/>
        <v>0</v>
      </c>
      <c r="L270" s="12">
        <f t="shared" si="42"/>
        <v>0</v>
      </c>
    </row>
    <row r="271" spans="1:12" s="34" customFormat="1" ht="38.25" hidden="1">
      <c r="A271" s="11"/>
      <c r="B271" s="1" t="s">
        <v>88</v>
      </c>
      <c r="C271" s="18"/>
      <c r="D271" s="3" t="s">
        <v>18</v>
      </c>
      <c r="E271" s="3" t="s">
        <v>33</v>
      </c>
      <c r="F271" s="3" t="s">
        <v>214</v>
      </c>
      <c r="G271" s="3" t="s">
        <v>59</v>
      </c>
      <c r="H271" s="8">
        <f>I271+J271+K271+L271</f>
        <v>750</v>
      </c>
      <c r="I271" s="12">
        <f>I272</f>
        <v>750</v>
      </c>
      <c r="J271" s="12">
        <f t="shared" si="42"/>
        <v>0</v>
      </c>
      <c r="K271" s="12">
        <f t="shared" si="42"/>
        <v>0</v>
      </c>
      <c r="L271" s="12">
        <f t="shared" si="42"/>
        <v>0</v>
      </c>
    </row>
    <row r="272" spans="1:12" s="34" customFormat="1" ht="38.25" hidden="1">
      <c r="A272" s="11"/>
      <c r="B272" s="1" t="s">
        <v>60</v>
      </c>
      <c r="C272" s="18"/>
      <c r="D272" s="3" t="s">
        <v>18</v>
      </c>
      <c r="E272" s="3" t="s">
        <v>33</v>
      </c>
      <c r="F272" s="3" t="s">
        <v>214</v>
      </c>
      <c r="G272" s="3" t="s">
        <v>61</v>
      </c>
      <c r="H272" s="8">
        <f>I272+J272+K272+L272</f>
        <v>750</v>
      </c>
      <c r="I272" s="12">
        <f>I273</f>
        <v>750</v>
      </c>
      <c r="J272" s="12">
        <f>J273</f>
        <v>0</v>
      </c>
      <c r="K272" s="12">
        <f>K273</f>
        <v>0</v>
      </c>
      <c r="L272" s="12">
        <f>L273</f>
        <v>0</v>
      </c>
    </row>
    <row r="273" spans="1:12" s="34" customFormat="1" ht="38.25" hidden="1">
      <c r="A273" s="5"/>
      <c r="B273" s="1" t="s">
        <v>62</v>
      </c>
      <c r="C273" s="1"/>
      <c r="D273" s="3" t="s">
        <v>18</v>
      </c>
      <c r="E273" s="3" t="s">
        <v>33</v>
      </c>
      <c r="F273" s="3" t="s">
        <v>214</v>
      </c>
      <c r="G273" s="3" t="s">
        <v>63</v>
      </c>
      <c r="H273" s="8">
        <f>I273+J273+K273+L273</f>
        <v>750</v>
      </c>
      <c r="I273" s="12">
        <f>250+400+100</f>
        <v>750</v>
      </c>
      <c r="J273" s="10">
        <v>0</v>
      </c>
      <c r="K273" s="10">
        <v>0</v>
      </c>
      <c r="L273" s="10">
        <v>0</v>
      </c>
    </row>
    <row r="274" spans="1:12" s="34" customFormat="1" ht="51" hidden="1">
      <c r="A274" s="11"/>
      <c r="B274" s="1" t="s">
        <v>90</v>
      </c>
      <c r="C274" s="2"/>
      <c r="D274" s="3" t="s">
        <v>18</v>
      </c>
      <c r="E274" s="3" t="s">
        <v>33</v>
      </c>
      <c r="F274" s="3" t="s">
        <v>214</v>
      </c>
      <c r="G274" s="3" t="s">
        <v>49</v>
      </c>
      <c r="H274" s="8">
        <f>I274+J274+L274</f>
        <v>450</v>
      </c>
      <c r="I274" s="12">
        <f>I275+I277</f>
        <v>450</v>
      </c>
      <c r="J274" s="12">
        <f aca="true" t="shared" si="43" ref="J274:L275">J275</f>
        <v>0</v>
      </c>
      <c r="K274" s="12">
        <f t="shared" si="43"/>
        <v>0</v>
      </c>
      <c r="L274" s="12">
        <f t="shared" si="43"/>
        <v>0</v>
      </c>
    </row>
    <row r="275" spans="1:12" s="34" customFormat="1" ht="12.75" hidden="1">
      <c r="A275" s="11"/>
      <c r="B275" s="1" t="s">
        <v>52</v>
      </c>
      <c r="C275" s="2"/>
      <c r="D275" s="3" t="s">
        <v>18</v>
      </c>
      <c r="E275" s="3" t="s">
        <v>33</v>
      </c>
      <c r="F275" s="3" t="s">
        <v>214</v>
      </c>
      <c r="G275" s="3" t="s">
        <v>50</v>
      </c>
      <c r="H275" s="8">
        <f aca="true" t="shared" si="44" ref="H275:H288">I275+J275+K275+L275</f>
        <v>150</v>
      </c>
      <c r="I275" s="12">
        <f>I276</f>
        <v>150</v>
      </c>
      <c r="J275" s="12">
        <f t="shared" si="43"/>
        <v>0</v>
      </c>
      <c r="K275" s="12">
        <f t="shared" si="43"/>
        <v>0</v>
      </c>
      <c r="L275" s="12">
        <f t="shared" si="43"/>
        <v>0</v>
      </c>
    </row>
    <row r="276" spans="1:12" s="34" customFormat="1" ht="25.5" hidden="1">
      <c r="A276" s="11"/>
      <c r="B276" s="1" t="s">
        <v>55</v>
      </c>
      <c r="C276" s="2"/>
      <c r="D276" s="3" t="s">
        <v>18</v>
      </c>
      <c r="E276" s="3" t="s">
        <v>33</v>
      </c>
      <c r="F276" s="3" t="s">
        <v>214</v>
      </c>
      <c r="G276" s="3" t="s">
        <v>48</v>
      </c>
      <c r="H276" s="8">
        <f t="shared" si="44"/>
        <v>150</v>
      </c>
      <c r="I276" s="12">
        <v>150</v>
      </c>
      <c r="J276" s="10">
        <v>0</v>
      </c>
      <c r="K276" s="10">
        <v>0</v>
      </c>
      <c r="L276" s="10">
        <v>0</v>
      </c>
    </row>
    <row r="277" spans="1:12" s="34" customFormat="1" ht="12.75" hidden="1">
      <c r="A277" s="11"/>
      <c r="B277" s="1" t="s">
        <v>68</v>
      </c>
      <c r="C277" s="2"/>
      <c r="D277" s="3" t="s">
        <v>18</v>
      </c>
      <c r="E277" s="3" t="s">
        <v>33</v>
      </c>
      <c r="F277" s="3" t="s">
        <v>214</v>
      </c>
      <c r="G277" s="3" t="s">
        <v>66</v>
      </c>
      <c r="H277" s="8">
        <f t="shared" si="44"/>
        <v>300</v>
      </c>
      <c r="I277" s="12">
        <f>I278</f>
        <v>300</v>
      </c>
      <c r="J277" s="12">
        <f>J278</f>
        <v>0</v>
      </c>
      <c r="K277" s="12">
        <f>K278</f>
        <v>0</v>
      </c>
      <c r="L277" s="12">
        <f>L278</f>
        <v>0</v>
      </c>
    </row>
    <row r="278" spans="1:12" s="34" customFormat="1" ht="25.5" hidden="1">
      <c r="A278" s="11"/>
      <c r="B278" s="1" t="s">
        <v>91</v>
      </c>
      <c r="C278" s="2"/>
      <c r="D278" s="3" t="s">
        <v>18</v>
      </c>
      <c r="E278" s="3" t="s">
        <v>33</v>
      </c>
      <c r="F278" s="3" t="s">
        <v>214</v>
      </c>
      <c r="G278" s="3" t="s">
        <v>84</v>
      </c>
      <c r="H278" s="8">
        <f t="shared" si="44"/>
        <v>300</v>
      </c>
      <c r="I278" s="12">
        <v>300</v>
      </c>
      <c r="J278" s="10">
        <v>0</v>
      </c>
      <c r="K278" s="10">
        <v>0</v>
      </c>
      <c r="L278" s="10">
        <v>0</v>
      </c>
    </row>
    <row r="279" spans="1:12" s="33" customFormat="1" ht="25.5" hidden="1">
      <c r="A279" s="5"/>
      <c r="B279" s="6" t="s">
        <v>24</v>
      </c>
      <c r="C279" s="7"/>
      <c r="D279" s="4" t="s">
        <v>18</v>
      </c>
      <c r="E279" s="4" t="s">
        <v>38</v>
      </c>
      <c r="F279" s="4"/>
      <c r="G279" s="4"/>
      <c r="H279" s="8">
        <f t="shared" si="44"/>
        <v>67273.40000000001</v>
      </c>
      <c r="I279" s="8">
        <f>I280+I285+I289+I294+I304</f>
        <v>65662.3</v>
      </c>
      <c r="J279" s="8">
        <f>J280+J285+J289+J294+J304+J318+J322+J327</f>
        <v>1611.1</v>
      </c>
      <c r="K279" s="8">
        <f>K280+K285+K289+K294+K304+K318+K322+K327</f>
        <v>0</v>
      </c>
      <c r="L279" s="8">
        <f>L280+L285+L289+L294+L304+L318+L322+L327</f>
        <v>0</v>
      </c>
    </row>
    <row r="280" spans="1:12" s="34" customFormat="1" ht="38.25" hidden="1">
      <c r="A280" s="11"/>
      <c r="B280" s="1" t="s">
        <v>252</v>
      </c>
      <c r="C280" s="18"/>
      <c r="D280" s="3" t="s">
        <v>18</v>
      </c>
      <c r="E280" s="3" t="s">
        <v>38</v>
      </c>
      <c r="F280" s="3" t="s">
        <v>255</v>
      </c>
      <c r="G280" s="3"/>
      <c r="H280" s="8">
        <f>H281</f>
        <v>300</v>
      </c>
      <c r="I280" s="12">
        <f>I282</f>
        <v>300</v>
      </c>
      <c r="J280" s="12">
        <f>J282</f>
        <v>0</v>
      </c>
      <c r="K280" s="12">
        <f>K282</f>
        <v>0</v>
      </c>
      <c r="L280" s="12">
        <f>L282</f>
        <v>0</v>
      </c>
    </row>
    <row r="281" spans="1:12" s="34" customFormat="1" ht="51" hidden="1">
      <c r="A281" s="11"/>
      <c r="B281" s="1" t="s">
        <v>253</v>
      </c>
      <c r="C281" s="18"/>
      <c r="D281" s="3" t="s">
        <v>18</v>
      </c>
      <c r="E281" s="3" t="s">
        <v>38</v>
      </c>
      <c r="F281" s="3" t="s">
        <v>254</v>
      </c>
      <c r="G281" s="3"/>
      <c r="H281" s="8">
        <f>H282</f>
        <v>300</v>
      </c>
      <c r="I281" s="12">
        <f>I282</f>
        <v>300</v>
      </c>
      <c r="J281" s="12">
        <f>J282</f>
        <v>0</v>
      </c>
      <c r="K281" s="12">
        <f>K282</f>
        <v>0</v>
      </c>
      <c r="L281" s="12">
        <f>L282</f>
        <v>0</v>
      </c>
    </row>
    <row r="282" spans="1:12" s="34" customFormat="1" ht="33" customHeight="1" hidden="1">
      <c r="A282" s="11"/>
      <c r="B282" s="1" t="s">
        <v>58</v>
      </c>
      <c r="C282" s="18"/>
      <c r="D282" s="3" t="s">
        <v>18</v>
      </c>
      <c r="E282" s="3" t="s">
        <v>38</v>
      </c>
      <c r="F282" s="3" t="s">
        <v>254</v>
      </c>
      <c r="G282" s="3" t="s">
        <v>59</v>
      </c>
      <c r="H282" s="8">
        <f>H283</f>
        <v>300</v>
      </c>
      <c r="I282" s="12">
        <f>I283</f>
        <v>300</v>
      </c>
      <c r="J282" s="12">
        <f>J283</f>
        <v>0</v>
      </c>
      <c r="K282" s="12">
        <f>K283</f>
        <v>0</v>
      </c>
      <c r="L282" s="12">
        <f>L283</f>
        <v>0</v>
      </c>
    </row>
    <row r="283" spans="1:12" s="34" customFormat="1" ht="38.25" hidden="1">
      <c r="A283" s="11"/>
      <c r="B283" s="1" t="s">
        <v>60</v>
      </c>
      <c r="C283" s="18"/>
      <c r="D283" s="3" t="s">
        <v>18</v>
      </c>
      <c r="E283" s="3" t="s">
        <v>38</v>
      </c>
      <c r="F283" s="3" t="s">
        <v>254</v>
      </c>
      <c r="G283" s="3" t="s">
        <v>61</v>
      </c>
      <c r="H283" s="8">
        <f>H284</f>
        <v>300</v>
      </c>
      <c r="I283" s="12">
        <f>I284</f>
        <v>300</v>
      </c>
      <c r="J283" s="12">
        <f>J284</f>
        <v>0</v>
      </c>
      <c r="K283" s="12">
        <f>K284</f>
        <v>0</v>
      </c>
      <c r="L283" s="12">
        <f>L284</f>
        <v>0</v>
      </c>
    </row>
    <row r="284" spans="1:12" s="34" customFormat="1" ht="38.25" hidden="1">
      <c r="A284" s="11"/>
      <c r="B284" s="1" t="s">
        <v>62</v>
      </c>
      <c r="C284" s="18"/>
      <c r="D284" s="3" t="s">
        <v>18</v>
      </c>
      <c r="E284" s="3" t="s">
        <v>38</v>
      </c>
      <c r="F284" s="3" t="s">
        <v>254</v>
      </c>
      <c r="G284" s="3" t="s">
        <v>63</v>
      </c>
      <c r="H284" s="8">
        <f>SUM(I284:L284)</f>
        <v>300</v>
      </c>
      <c r="I284" s="12">
        <v>300</v>
      </c>
      <c r="J284" s="12">
        <v>0</v>
      </c>
      <c r="K284" s="12">
        <v>0</v>
      </c>
      <c r="L284" s="12">
        <v>0</v>
      </c>
    </row>
    <row r="285" spans="1:12" s="33" customFormat="1" ht="51" hidden="1">
      <c r="A285" s="5"/>
      <c r="B285" s="1" t="s">
        <v>250</v>
      </c>
      <c r="C285" s="18"/>
      <c r="D285" s="3" t="s">
        <v>18</v>
      </c>
      <c r="E285" s="3" t="s">
        <v>38</v>
      </c>
      <c r="F285" s="3" t="s">
        <v>388</v>
      </c>
      <c r="G285" s="3"/>
      <c r="H285" s="8">
        <f t="shared" si="44"/>
        <v>40</v>
      </c>
      <c r="I285" s="12">
        <f>I286</f>
        <v>40</v>
      </c>
      <c r="J285" s="12">
        <f>J287</f>
        <v>0</v>
      </c>
      <c r="K285" s="12">
        <f>K287</f>
        <v>0</v>
      </c>
      <c r="L285" s="12">
        <f>L287</f>
        <v>0</v>
      </c>
    </row>
    <row r="286" spans="1:12" s="33" customFormat="1" ht="63.75" hidden="1">
      <c r="A286" s="5"/>
      <c r="B286" s="1" t="s">
        <v>380</v>
      </c>
      <c r="C286" s="18"/>
      <c r="D286" s="3" t="s">
        <v>18</v>
      </c>
      <c r="E286" s="3" t="s">
        <v>38</v>
      </c>
      <c r="F286" s="3" t="s">
        <v>326</v>
      </c>
      <c r="G286" s="3"/>
      <c r="H286" s="8">
        <f t="shared" si="44"/>
        <v>40</v>
      </c>
      <c r="I286" s="12">
        <f>I287</f>
        <v>40</v>
      </c>
      <c r="J286" s="12">
        <f aca="true" t="shared" si="45" ref="J286:L287">J287</f>
        <v>0</v>
      </c>
      <c r="K286" s="12">
        <f t="shared" si="45"/>
        <v>0</v>
      </c>
      <c r="L286" s="12">
        <f t="shared" si="45"/>
        <v>0</v>
      </c>
    </row>
    <row r="287" spans="1:12" s="33" customFormat="1" ht="12.75" hidden="1">
      <c r="A287" s="5"/>
      <c r="B287" s="1" t="s">
        <v>73</v>
      </c>
      <c r="C287" s="18"/>
      <c r="D287" s="3" t="s">
        <v>18</v>
      </c>
      <c r="E287" s="3" t="s">
        <v>38</v>
      </c>
      <c r="F287" s="3" t="s">
        <v>326</v>
      </c>
      <c r="G287" s="3" t="s">
        <v>74</v>
      </c>
      <c r="H287" s="8">
        <f t="shared" si="44"/>
        <v>40</v>
      </c>
      <c r="I287" s="12">
        <f>I288</f>
        <v>40</v>
      </c>
      <c r="J287" s="12">
        <f t="shared" si="45"/>
        <v>0</v>
      </c>
      <c r="K287" s="12">
        <f t="shared" si="45"/>
        <v>0</v>
      </c>
      <c r="L287" s="12">
        <f t="shared" si="45"/>
        <v>0</v>
      </c>
    </row>
    <row r="288" spans="1:12" s="33" customFormat="1" ht="63.75" hidden="1">
      <c r="A288" s="5"/>
      <c r="B288" s="1" t="s">
        <v>81</v>
      </c>
      <c r="C288" s="18"/>
      <c r="D288" s="3" t="s">
        <v>18</v>
      </c>
      <c r="E288" s="3" t="s">
        <v>38</v>
      </c>
      <c r="F288" s="3" t="s">
        <v>326</v>
      </c>
      <c r="G288" s="3" t="s">
        <v>82</v>
      </c>
      <c r="H288" s="8">
        <f t="shared" si="44"/>
        <v>40</v>
      </c>
      <c r="I288" s="12">
        <v>40</v>
      </c>
      <c r="J288" s="12">
        <v>0</v>
      </c>
      <c r="K288" s="12">
        <v>0</v>
      </c>
      <c r="L288" s="12">
        <v>0</v>
      </c>
    </row>
    <row r="289" spans="1:12" s="34" customFormat="1" ht="38.25" hidden="1">
      <c r="A289" s="11"/>
      <c r="B289" s="1" t="s">
        <v>104</v>
      </c>
      <c r="C289" s="18"/>
      <c r="D289" s="3" t="s">
        <v>18</v>
      </c>
      <c r="E289" s="3" t="s">
        <v>38</v>
      </c>
      <c r="F289" s="3" t="s">
        <v>213</v>
      </c>
      <c r="G289" s="3"/>
      <c r="H289" s="8">
        <f>I289+J289+K289+L289</f>
        <v>15200.099999999999</v>
      </c>
      <c r="I289" s="12">
        <f>I290</f>
        <v>15200.099999999999</v>
      </c>
      <c r="J289" s="12">
        <f>J290</f>
        <v>0</v>
      </c>
      <c r="K289" s="12">
        <f>K290</f>
        <v>0</v>
      </c>
      <c r="L289" s="12">
        <f>L290</f>
        <v>0</v>
      </c>
    </row>
    <row r="290" spans="1:12" ht="89.25" hidden="1">
      <c r="A290" s="11"/>
      <c r="B290" s="1" t="s">
        <v>126</v>
      </c>
      <c r="C290" s="18"/>
      <c r="D290" s="3" t="s">
        <v>18</v>
      </c>
      <c r="E290" s="3" t="s">
        <v>38</v>
      </c>
      <c r="F290" s="3" t="s">
        <v>215</v>
      </c>
      <c r="G290" s="3"/>
      <c r="H290" s="8">
        <f>I290+J290+K290+L290</f>
        <v>15200.099999999999</v>
      </c>
      <c r="I290" s="12">
        <f aca="true" t="shared" si="46" ref="I290:L292">I291</f>
        <v>15200.099999999999</v>
      </c>
      <c r="J290" s="12">
        <f t="shared" si="46"/>
        <v>0</v>
      </c>
      <c r="K290" s="12">
        <f t="shared" si="46"/>
        <v>0</v>
      </c>
      <c r="L290" s="12">
        <f t="shared" si="46"/>
        <v>0</v>
      </c>
    </row>
    <row r="291" spans="1:12" ht="63.75" hidden="1">
      <c r="A291" s="11"/>
      <c r="B291" s="1" t="s">
        <v>51</v>
      </c>
      <c r="C291" s="2"/>
      <c r="D291" s="3" t="s">
        <v>18</v>
      </c>
      <c r="E291" s="3" t="s">
        <v>38</v>
      </c>
      <c r="F291" s="3" t="s">
        <v>215</v>
      </c>
      <c r="G291" s="3" t="s">
        <v>49</v>
      </c>
      <c r="H291" s="8">
        <f>H292</f>
        <v>15200.099999999999</v>
      </c>
      <c r="I291" s="12">
        <f>I292</f>
        <v>15200.099999999999</v>
      </c>
      <c r="J291" s="12">
        <f t="shared" si="46"/>
        <v>0</v>
      </c>
      <c r="K291" s="12">
        <f t="shared" si="46"/>
        <v>0</v>
      </c>
      <c r="L291" s="12">
        <f t="shared" si="46"/>
        <v>0</v>
      </c>
    </row>
    <row r="292" spans="1:12" ht="12.75" hidden="1">
      <c r="A292" s="11"/>
      <c r="B292" s="1" t="s">
        <v>68</v>
      </c>
      <c r="C292" s="2"/>
      <c r="D292" s="3" t="s">
        <v>18</v>
      </c>
      <c r="E292" s="3" t="s">
        <v>38</v>
      </c>
      <c r="F292" s="3" t="s">
        <v>215</v>
      </c>
      <c r="G292" s="3" t="s">
        <v>66</v>
      </c>
      <c r="H292" s="8">
        <f>SUM(I292:L292)</f>
        <v>15200.099999999999</v>
      </c>
      <c r="I292" s="12">
        <f>I293</f>
        <v>15200.099999999999</v>
      </c>
      <c r="J292" s="12">
        <f t="shared" si="46"/>
        <v>0</v>
      </c>
      <c r="K292" s="12">
        <f t="shared" si="46"/>
        <v>0</v>
      </c>
      <c r="L292" s="12">
        <f t="shared" si="46"/>
        <v>0</v>
      </c>
    </row>
    <row r="293" spans="1:12" s="34" customFormat="1" ht="76.5" customHeight="1" hidden="1">
      <c r="A293" s="11"/>
      <c r="B293" s="1" t="s">
        <v>85</v>
      </c>
      <c r="C293" s="2"/>
      <c r="D293" s="3" t="s">
        <v>18</v>
      </c>
      <c r="E293" s="3" t="s">
        <v>38</v>
      </c>
      <c r="F293" s="3" t="s">
        <v>215</v>
      </c>
      <c r="G293" s="3" t="s">
        <v>67</v>
      </c>
      <c r="H293" s="8">
        <f>SUM(I293:L293)</f>
        <v>15200.099999999999</v>
      </c>
      <c r="I293" s="12">
        <f>15052.8+147.3</f>
        <v>15200.099999999999</v>
      </c>
      <c r="J293" s="12">
        <v>0</v>
      </c>
      <c r="K293" s="12">
        <v>0</v>
      </c>
      <c r="L293" s="12">
        <v>0</v>
      </c>
    </row>
    <row r="294" spans="1:12" s="34" customFormat="1" ht="51" hidden="1">
      <c r="A294" s="14"/>
      <c r="B294" s="1" t="s">
        <v>131</v>
      </c>
      <c r="C294" s="7"/>
      <c r="D294" s="3" t="s">
        <v>18</v>
      </c>
      <c r="E294" s="3" t="s">
        <v>38</v>
      </c>
      <c r="F294" s="3" t="s">
        <v>174</v>
      </c>
      <c r="G294" s="3"/>
      <c r="H294" s="21">
        <f>SUM(I294:L294)</f>
        <v>1611.1</v>
      </c>
      <c r="I294" s="24">
        <f>I295</f>
        <v>0</v>
      </c>
      <c r="J294" s="24">
        <f>J295</f>
        <v>1611.1</v>
      </c>
      <c r="K294" s="24">
        <f>K295</f>
        <v>0</v>
      </c>
      <c r="L294" s="24">
        <f>L295</f>
        <v>0</v>
      </c>
    </row>
    <row r="295" spans="1:12" s="34" customFormat="1" ht="38.25" hidden="1">
      <c r="A295" s="14"/>
      <c r="B295" s="1" t="s">
        <v>173</v>
      </c>
      <c r="C295" s="7"/>
      <c r="D295" s="3" t="s">
        <v>18</v>
      </c>
      <c r="E295" s="3" t="s">
        <v>38</v>
      </c>
      <c r="F295" s="3" t="s">
        <v>175</v>
      </c>
      <c r="G295" s="3"/>
      <c r="H295" s="21">
        <f>SUM(I295:L295)</f>
        <v>1611.1</v>
      </c>
      <c r="I295" s="24">
        <f>I296</f>
        <v>0</v>
      </c>
      <c r="J295" s="24">
        <f>J296</f>
        <v>1611.1</v>
      </c>
      <c r="K295" s="24">
        <f>K296</f>
        <v>0</v>
      </c>
      <c r="L295" s="24">
        <f>L296</f>
        <v>0</v>
      </c>
    </row>
    <row r="296" spans="1:13" s="34" customFormat="1" ht="111" customHeight="1" hidden="1">
      <c r="A296" s="13"/>
      <c r="B296" s="15" t="s">
        <v>320</v>
      </c>
      <c r="C296" s="16"/>
      <c r="D296" s="3" t="s">
        <v>18</v>
      </c>
      <c r="E296" s="3" t="s">
        <v>38</v>
      </c>
      <c r="F296" s="3" t="s">
        <v>381</v>
      </c>
      <c r="G296" s="3"/>
      <c r="H296" s="8">
        <f aca="true" t="shared" si="47" ref="H296:H303">I296+J296+K296+L296</f>
        <v>1611.1</v>
      </c>
      <c r="I296" s="12">
        <f>I297</f>
        <v>0</v>
      </c>
      <c r="J296" s="12">
        <f>J297+J301</f>
        <v>1611.1</v>
      </c>
      <c r="K296" s="12">
        <f>K297</f>
        <v>0</v>
      </c>
      <c r="L296" s="12">
        <f>L297</f>
        <v>0</v>
      </c>
      <c r="M296" s="33"/>
    </row>
    <row r="297" spans="1:12" ht="90" customHeight="1" hidden="1">
      <c r="A297" s="11"/>
      <c r="B297" s="1" t="s">
        <v>56</v>
      </c>
      <c r="C297" s="2"/>
      <c r="D297" s="3" t="s">
        <v>18</v>
      </c>
      <c r="E297" s="3" t="s">
        <v>38</v>
      </c>
      <c r="F297" s="3" t="s">
        <v>381</v>
      </c>
      <c r="G297" s="3" t="s">
        <v>57</v>
      </c>
      <c r="H297" s="8">
        <f t="shared" si="47"/>
        <v>1136</v>
      </c>
      <c r="I297" s="12">
        <f>I298</f>
        <v>0</v>
      </c>
      <c r="J297" s="12">
        <f>J298</f>
        <v>1136</v>
      </c>
      <c r="K297" s="12">
        <f>K298</f>
        <v>0</v>
      </c>
      <c r="L297" s="12">
        <f>L298</f>
        <v>0</v>
      </c>
    </row>
    <row r="298" spans="1:12" ht="38.25" hidden="1">
      <c r="A298" s="11"/>
      <c r="B298" s="1" t="s">
        <v>152</v>
      </c>
      <c r="C298" s="2"/>
      <c r="D298" s="3" t="s">
        <v>18</v>
      </c>
      <c r="E298" s="3" t="s">
        <v>38</v>
      </c>
      <c r="F298" s="3" t="s">
        <v>381</v>
      </c>
      <c r="G298" s="3" t="s">
        <v>153</v>
      </c>
      <c r="H298" s="8">
        <f t="shared" si="47"/>
        <v>1136</v>
      </c>
      <c r="I298" s="12">
        <f>I299+I300</f>
        <v>0</v>
      </c>
      <c r="J298" s="12">
        <f>J299+J300</f>
        <v>1136</v>
      </c>
      <c r="K298" s="12">
        <f>K299+K300</f>
        <v>0</v>
      </c>
      <c r="L298" s="12">
        <f>L299+L300</f>
        <v>0</v>
      </c>
    </row>
    <row r="299" spans="1:12" ht="51" hidden="1">
      <c r="A299" s="11"/>
      <c r="B299" s="1" t="s">
        <v>154</v>
      </c>
      <c r="C299" s="2"/>
      <c r="D299" s="3" t="s">
        <v>18</v>
      </c>
      <c r="E299" s="3" t="s">
        <v>38</v>
      </c>
      <c r="F299" s="3" t="s">
        <v>381</v>
      </c>
      <c r="G299" s="3" t="s">
        <v>155</v>
      </c>
      <c r="H299" s="8">
        <f t="shared" si="47"/>
        <v>1015.5</v>
      </c>
      <c r="I299" s="12">
        <v>0</v>
      </c>
      <c r="J299" s="12">
        <v>1015.5</v>
      </c>
      <c r="K299" s="12">
        <v>0</v>
      </c>
      <c r="L299" s="12">
        <v>0</v>
      </c>
    </row>
    <row r="300" spans="1:12" ht="51" hidden="1">
      <c r="A300" s="11"/>
      <c r="B300" s="1" t="s">
        <v>156</v>
      </c>
      <c r="C300" s="2"/>
      <c r="D300" s="3" t="s">
        <v>18</v>
      </c>
      <c r="E300" s="3" t="s">
        <v>38</v>
      </c>
      <c r="F300" s="3" t="s">
        <v>381</v>
      </c>
      <c r="G300" s="3" t="s">
        <v>157</v>
      </c>
      <c r="H300" s="8">
        <f t="shared" si="47"/>
        <v>120.5</v>
      </c>
      <c r="I300" s="12">
        <v>0</v>
      </c>
      <c r="J300" s="12">
        <v>120.5</v>
      </c>
      <c r="K300" s="12">
        <v>0</v>
      </c>
      <c r="L300" s="12">
        <v>0</v>
      </c>
    </row>
    <row r="301" spans="1:12" ht="25.5" hidden="1">
      <c r="A301" s="11"/>
      <c r="B301" s="1" t="s">
        <v>58</v>
      </c>
      <c r="C301" s="2"/>
      <c r="D301" s="3" t="s">
        <v>18</v>
      </c>
      <c r="E301" s="3" t="s">
        <v>38</v>
      </c>
      <c r="F301" s="3" t="s">
        <v>381</v>
      </c>
      <c r="G301" s="3" t="s">
        <v>59</v>
      </c>
      <c r="H301" s="8">
        <f t="shared" si="47"/>
        <v>475.1</v>
      </c>
      <c r="I301" s="12">
        <f aca="true" t="shared" si="48" ref="I301:L302">I302</f>
        <v>0</v>
      </c>
      <c r="J301" s="12">
        <f t="shared" si="48"/>
        <v>475.1</v>
      </c>
      <c r="K301" s="12">
        <f t="shared" si="48"/>
        <v>0</v>
      </c>
      <c r="L301" s="12">
        <f t="shared" si="48"/>
        <v>0</v>
      </c>
    </row>
    <row r="302" spans="1:12" ht="38.25" hidden="1">
      <c r="A302" s="11"/>
      <c r="B302" s="1" t="s">
        <v>60</v>
      </c>
      <c r="C302" s="2"/>
      <c r="D302" s="3" t="s">
        <v>18</v>
      </c>
      <c r="E302" s="3" t="s">
        <v>38</v>
      </c>
      <c r="F302" s="3" t="s">
        <v>381</v>
      </c>
      <c r="G302" s="3" t="s">
        <v>61</v>
      </c>
      <c r="H302" s="8">
        <f t="shared" si="47"/>
        <v>475.1</v>
      </c>
      <c r="I302" s="12">
        <f t="shared" si="48"/>
        <v>0</v>
      </c>
      <c r="J302" s="12">
        <f t="shared" si="48"/>
        <v>475.1</v>
      </c>
      <c r="K302" s="12">
        <f t="shared" si="48"/>
        <v>0</v>
      </c>
      <c r="L302" s="12">
        <f t="shared" si="48"/>
        <v>0</v>
      </c>
    </row>
    <row r="303" spans="1:12" ht="38.25" hidden="1">
      <c r="A303" s="11"/>
      <c r="B303" s="1" t="s">
        <v>62</v>
      </c>
      <c r="C303" s="2"/>
      <c r="D303" s="3" t="s">
        <v>18</v>
      </c>
      <c r="E303" s="3" t="s">
        <v>38</v>
      </c>
      <c r="F303" s="3" t="s">
        <v>381</v>
      </c>
      <c r="G303" s="3" t="s">
        <v>63</v>
      </c>
      <c r="H303" s="8">
        <f t="shared" si="47"/>
        <v>475.1</v>
      </c>
      <c r="I303" s="12">
        <v>0</v>
      </c>
      <c r="J303" s="12">
        <v>475.1</v>
      </c>
      <c r="K303" s="12">
        <v>0</v>
      </c>
      <c r="L303" s="12">
        <v>0</v>
      </c>
    </row>
    <row r="304" spans="1:12" s="34" customFormat="1" ht="50.25" customHeight="1" hidden="1">
      <c r="A304" s="11"/>
      <c r="B304" s="1" t="s">
        <v>134</v>
      </c>
      <c r="C304" s="16"/>
      <c r="D304" s="3" t="s">
        <v>18</v>
      </c>
      <c r="E304" s="3" t="s">
        <v>38</v>
      </c>
      <c r="F304" s="3" t="s">
        <v>216</v>
      </c>
      <c r="G304" s="3"/>
      <c r="H304" s="8">
        <f>I304+J304+K304+L304</f>
        <v>50122.200000000004</v>
      </c>
      <c r="I304" s="12">
        <f>I305+I322+I327</f>
        <v>50122.200000000004</v>
      </c>
      <c r="J304" s="12">
        <f>J305+J322+J327</f>
        <v>0</v>
      </c>
      <c r="K304" s="12">
        <f>K305+K322+K327</f>
        <v>0</v>
      </c>
      <c r="L304" s="12">
        <f>L305+L322+L327</f>
        <v>0</v>
      </c>
    </row>
    <row r="305" spans="1:12" s="34" customFormat="1" ht="89.25" hidden="1">
      <c r="A305" s="11"/>
      <c r="B305" s="15" t="s">
        <v>137</v>
      </c>
      <c r="C305" s="7"/>
      <c r="D305" s="3" t="s">
        <v>18</v>
      </c>
      <c r="E305" s="3" t="s">
        <v>38</v>
      </c>
      <c r="F305" s="3" t="s">
        <v>217</v>
      </c>
      <c r="G305" s="3"/>
      <c r="H305" s="8">
        <f>I305+J305+K305+L305</f>
        <v>49422.200000000004</v>
      </c>
      <c r="I305" s="12">
        <f>I306+I318</f>
        <v>49422.200000000004</v>
      </c>
      <c r="J305" s="12">
        <f>J306+J318</f>
        <v>0</v>
      </c>
      <c r="K305" s="12">
        <f>K306+K318</f>
        <v>0</v>
      </c>
      <c r="L305" s="12">
        <f>L306+L318</f>
        <v>0</v>
      </c>
    </row>
    <row r="306" spans="1:12" ht="119.25" customHeight="1" hidden="1">
      <c r="A306" s="11"/>
      <c r="B306" s="1" t="s">
        <v>138</v>
      </c>
      <c r="C306" s="2"/>
      <c r="D306" s="3" t="s">
        <v>18</v>
      </c>
      <c r="E306" s="3" t="s">
        <v>38</v>
      </c>
      <c r="F306" s="3" t="s">
        <v>218</v>
      </c>
      <c r="G306" s="3"/>
      <c r="H306" s="8">
        <f>I306+J306+K306+L306</f>
        <v>49322.200000000004</v>
      </c>
      <c r="I306" s="12">
        <f>I307+I311+I315</f>
        <v>49322.200000000004</v>
      </c>
      <c r="J306" s="12">
        <f>J307+J311+J315</f>
        <v>0</v>
      </c>
      <c r="K306" s="12">
        <f>K307+K311+K315</f>
        <v>0</v>
      </c>
      <c r="L306" s="12">
        <f>L307+L311+L315</f>
        <v>0</v>
      </c>
    </row>
    <row r="307" spans="1:12" ht="91.5" customHeight="1" hidden="1">
      <c r="A307" s="11"/>
      <c r="B307" s="1" t="s">
        <v>56</v>
      </c>
      <c r="C307" s="2"/>
      <c r="D307" s="3" t="s">
        <v>18</v>
      </c>
      <c r="E307" s="3" t="s">
        <v>38</v>
      </c>
      <c r="F307" s="3" t="s">
        <v>218</v>
      </c>
      <c r="G307" s="3" t="s">
        <v>57</v>
      </c>
      <c r="H307" s="8">
        <f>H308</f>
        <v>45043.600000000006</v>
      </c>
      <c r="I307" s="12">
        <f>I308</f>
        <v>45043.600000000006</v>
      </c>
      <c r="J307" s="12">
        <f>J308</f>
        <v>0</v>
      </c>
      <c r="K307" s="12">
        <f>K308</f>
        <v>0</v>
      </c>
      <c r="L307" s="12">
        <f>L308</f>
        <v>0</v>
      </c>
    </row>
    <row r="308" spans="1:12" ht="25.5" hidden="1">
      <c r="A308" s="11"/>
      <c r="B308" s="1" t="s">
        <v>69</v>
      </c>
      <c r="C308" s="2"/>
      <c r="D308" s="3" t="s">
        <v>18</v>
      </c>
      <c r="E308" s="3" t="s">
        <v>38</v>
      </c>
      <c r="F308" s="3" t="s">
        <v>218</v>
      </c>
      <c r="G308" s="3" t="s">
        <v>70</v>
      </c>
      <c r="H308" s="8">
        <f aca="true" t="shared" si="49" ref="H308:H317">SUM(I308:L308)</f>
        <v>45043.600000000006</v>
      </c>
      <c r="I308" s="12">
        <f>I309+I310</f>
        <v>45043.600000000006</v>
      </c>
      <c r="J308" s="12">
        <f>J309+J310</f>
        <v>0</v>
      </c>
      <c r="K308" s="12">
        <f>K309+K310</f>
        <v>0</v>
      </c>
      <c r="L308" s="12">
        <f>L309+L310</f>
        <v>0</v>
      </c>
    </row>
    <row r="309" spans="1:12" ht="51" hidden="1">
      <c r="A309" s="11"/>
      <c r="B309" s="1" t="s">
        <v>92</v>
      </c>
      <c r="C309" s="2"/>
      <c r="D309" s="3" t="s">
        <v>18</v>
      </c>
      <c r="E309" s="3" t="s">
        <v>38</v>
      </c>
      <c r="F309" s="3" t="s">
        <v>218</v>
      </c>
      <c r="G309" s="3" t="s">
        <v>71</v>
      </c>
      <c r="H309" s="8">
        <f t="shared" si="49"/>
        <v>43949.3</v>
      </c>
      <c r="I309" s="12">
        <f>23522.2+20427.1</f>
        <v>43949.3</v>
      </c>
      <c r="J309" s="10">
        <v>0</v>
      </c>
      <c r="K309" s="10">
        <v>0</v>
      </c>
      <c r="L309" s="10">
        <v>0</v>
      </c>
    </row>
    <row r="310" spans="1:12" ht="38.25" hidden="1">
      <c r="A310" s="11"/>
      <c r="B310" s="1" t="s">
        <v>93</v>
      </c>
      <c r="C310" s="2"/>
      <c r="D310" s="3" t="s">
        <v>18</v>
      </c>
      <c r="E310" s="3" t="s">
        <v>38</v>
      </c>
      <c r="F310" s="3" t="s">
        <v>218</v>
      </c>
      <c r="G310" s="3" t="s">
        <v>72</v>
      </c>
      <c r="H310" s="8">
        <f t="shared" si="49"/>
        <v>1094.3</v>
      </c>
      <c r="I310" s="12">
        <f>599.8+494.5</f>
        <v>1094.3</v>
      </c>
      <c r="J310" s="10">
        <v>0</v>
      </c>
      <c r="K310" s="10">
        <v>0</v>
      </c>
      <c r="L310" s="10">
        <v>0</v>
      </c>
    </row>
    <row r="311" spans="1:12" ht="38.25" hidden="1">
      <c r="A311" s="11"/>
      <c r="B311" s="1" t="s">
        <v>88</v>
      </c>
      <c r="C311" s="2"/>
      <c r="D311" s="3" t="s">
        <v>18</v>
      </c>
      <c r="E311" s="3" t="s">
        <v>38</v>
      </c>
      <c r="F311" s="3" t="s">
        <v>218</v>
      </c>
      <c r="G311" s="3" t="s">
        <v>59</v>
      </c>
      <c r="H311" s="8">
        <f t="shared" si="49"/>
        <v>3943.5</v>
      </c>
      <c r="I311" s="12">
        <f>I312</f>
        <v>3943.5</v>
      </c>
      <c r="J311" s="12">
        <f>J312</f>
        <v>0</v>
      </c>
      <c r="K311" s="12">
        <f>K312</f>
        <v>0</v>
      </c>
      <c r="L311" s="12">
        <f>L312</f>
        <v>0</v>
      </c>
    </row>
    <row r="312" spans="1:12" ht="38.25" hidden="1">
      <c r="A312" s="11"/>
      <c r="B312" s="1" t="s">
        <v>60</v>
      </c>
      <c r="C312" s="2"/>
      <c r="D312" s="3" t="s">
        <v>18</v>
      </c>
      <c r="E312" s="3" t="s">
        <v>38</v>
      </c>
      <c r="F312" s="3" t="s">
        <v>218</v>
      </c>
      <c r="G312" s="3" t="s">
        <v>61</v>
      </c>
      <c r="H312" s="8">
        <f t="shared" si="49"/>
        <v>3943.5</v>
      </c>
      <c r="I312" s="12">
        <f>I313+I314</f>
        <v>3943.5</v>
      </c>
      <c r="J312" s="12">
        <f>J314</f>
        <v>0</v>
      </c>
      <c r="K312" s="12">
        <f>K314</f>
        <v>0</v>
      </c>
      <c r="L312" s="12">
        <f>L314</f>
        <v>0</v>
      </c>
    </row>
    <row r="313" spans="1:12" ht="38.25" hidden="1">
      <c r="A313" s="11"/>
      <c r="B313" s="1" t="s">
        <v>65</v>
      </c>
      <c r="C313" s="2"/>
      <c r="D313" s="3" t="s">
        <v>18</v>
      </c>
      <c r="E313" s="3" t="s">
        <v>38</v>
      </c>
      <c r="F313" s="3" t="s">
        <v>218</v>
      </c>
      <c r="G313" s="3" t="s">
        <v>64</v>
      </c>
      <c r="H313" s="8">
        <f t="shared" si="49"/>
        <v>924</v>
      </c>
      <c r="I313" s="12">
        <f>450+474</f>
        <v>924</v>
      </c>
      <c r="J313" s="10">
        <v>0</v>
      </c>
      <c r="K313" s="10">
        <v>0</v>
      </c>
      <c r="L313" s="10">
        <v>0</v>
      </c>
    </row>
    <row r="314" spans="1:12" ht="38.25" hidden="1">
      <c r="A314" s="11"/>
      <c r="B314" s="1" t="s">
        <v>62</v>
      </c>
      <c r="C314" s="2"/>
      <c r="D314" s="3" t="s">
        <v>18</v>
      </c>
      <c r="E314" s="3" t="s">
        <v>38</v>
      </c>
      <c r="F314" s="3" t="s">
        <v>218</v>
      </c>
      <c r="G314" s="3" t="s">
        <v>63</v>
      </c>
      <c r="H314" s="8">
        <f t="shared" si="49"/>
        <v>3019.5</v>
      </c>
      <c r="I314" s="12">
        <f>1770.3+1249.2</f>
        <v>3019.5</v>
      </c>
      <c r="J314" s="10">
        <v>0</v>
      </c>
      <c r="K314" s="10">
        <v>0</v>
      </c>
      <c r="L314" s="10">
        <v>0</v>
      </c>
    </row>
    <row r="315" spans="1:12" ht="12.75" hidden="1">
      <c r="A315" s="11"/>
      <c r="B315" s="1" t="s">
        <v>73</v>
      </c>
      <c r="C315" s="2"/>
      <c r="D315" s="3" t="s">
        <v>18</v>
      </c>
      <c r="E315" s="3" t="s">
        <v>38</v>
      </c>
      <c r="F315" s="3" t="s">
        <v>218</v>
      </c>
      <c r="G315" s="3" t="s">
        <v>74</v>
      </c>
      <c r="H315" s="8">
        <f t="shared" si="49"/>
        <v>335.1</v>
      </c>
      <c r="I315" s="12">
        <f>I316</f>
        <v>335.1</v>
      </c>
      <c r="J315" s="12">
        <f aca="true" t="shared" si="50" ref="J315:L316">J316</f>
        <v>0</v>
      </c>
      <c r="K315" s="12">
        <f t="shared" si="50"/>
        <v>0</v>
      </c>
      <c r="L315" s="12">
        <f t="shared" si="50"/>
        <v>0</v>
      </c>
    </row>
    <row r="316" spans="1:12" ht="25.5" hidden="1">
      <c r="A316" s="11"/>
      <c r="B316" s="1" t="s">
        <v>75</v>
      </c>
      <c r="C316" s="2"/>
      <c r="D316" s="3" t="s">
        <v>18</v>
      </c>
      <c r="E316" s="3" t="s">
        <v>38</v>
      </c>
      <c r="F316" s="3" t="s">
        <v>218</v>
      </c>
      <c r="G316" s="3" t="s">
        <v>76</v>
      </c>
      <c r="H316" s="8">
        <f t="shared" si="49"/>
        <v>335.1</v>
      </c>
      <c r="I316" s="12">
        <f>I317</f>
        <v>335.1</v>
      </c>
      <c r="J316" s="12">
        <f t="shared" si="50"/>
        <v>0</v>
      </c>
      <c r="K316" s="12">
        <f t="shared" si="50"/>
        <v>0</v>
      </c>
      <c r="L316" s="12">
        <f t="shared" si="50"/>
        <v>0</v>
      </c>
    </row>
    <row r="317" spans="1:12" ht="25.5" hidden="1">
      <c r="A317" s="11"/>
      <c r="B317" s="1" t="s">
        <v>77</v>
      </c>
      <c r="C317" s="2"/>
      <c r="D317" s="3" t="s">
        <v>18</v>
      </c>
      <c r="E317" s="3" t="s">
        <v>38</v>
      </c>
      <c r="F317" s="3" t="s">
        <v>218</v>
      </c>
      <c r="G317" s="3" t="s">
        <v>78</v>
      </c>
      <c r="H317" s="8">
        <f t="shared" si="49"/>
        <v>335.1</v>
      </c>
      <c r="I317" s="12">
        <f>280.5+13.2+34.1+7.3</f>
        <v>335.1</v>
      </c>
      <c r="J317" s="10">
        <v>0</v>
      </c>
      <c r="K317" s="10">
        <v>0</v>
      </c>
      <c r="L317" s="10">
        <v>0</v>
      </c>
    </row>
    <row r="318" spans="1:12" s="34" customFormat="1" ht="102" hidden="1">
      <c r="A318" s="11"/>
      <c r="B318" s="1" t="s">
        <v>139</v>
      </c>
      <c r="C318" s="7"/>
      <c r="D318" s="3" t="s">
        <v>18</v>
      </c>
      <c r="E318" s="3" t="s">
        <v>38</v>
      </c>
      <c r="F318" s="3" t="s">
        <v>219</v>
      </c>
      <c r="G318" s="3"/>
      <c r="H318" s="8">
        <f>I318</f>
        <v>100</v>
      </c>
      <c r="I318" s="12">
        <f>I319</f>
        <v>100</v>
      </c>
      <c r="J318" s="12">
        <f>J319</f>
        <v>0</v>
      </c>
      <c r="K318" s="12">
        <f>K319</f>
        <v>0</v>
      </c>
      <c r="L318" s="12">
        <f>L319</f>
        <v>0</v>
      </c>
    </row>
    <row r="319" spans="1:12" ht="38.25" hidden="1">
      <c r="A319" s="11"/>
      <c r="B319" s="1" t="s">
        <v>88</v>
      </c>
      <c r="C319" s="2"/>
      <c r="D319" s="3" t="s">
        <v>18</v>
      </c>
      <c r="E319" s="3" t="s">
        <v>38</v>
      </c>
      <c r="F319" s="3" t="s">
        <v>219</v>
      </c>
      <c r="G319" s="3" t="s">
        <v>59</v>
      </c>
      <c r="H319" s="8">
        <f>SUM(I319:L319)</f>
        <v>100</v>
      </c>
      <c r="I319" s="12">
        <f aca="true" t="shared" si="51" ref="I319:L320">I320</f>
        <v>100</v>
      </c>
      <c r="J319" s="12">
        <f t="shared" si="51"/>
        <v>0</v>
      </c>
      <c r="K319" s="12">
        <f t="shared" si="51"/>
        <v>0</v>
      </c>
      <c r="L319" s="12">
        <f t="shared" si="51"/>
        <v>0</v>
      </c>
    </row>
    <row r="320" spans="1:12" ht="38.25" hidden="1">
      <c r="A320" s="11"/>
      <c r="B320" s="1" t="s">
        <v>60</v>
      </c>
      <c r="C320" s="2"/>
      <c r="D320" s="3" t="s">
        <v>18</v>
      </c>
      <c r="E320" s="3" t="s">
        <v>38</v>
      </c>
      <c r="F320" s="3" t="s">
        <v>219</v>
      </c>
      <c r="G320" s="3" t="s">
        <v>61</v>
      </c>
      <c r="H320" s="8">
        <f>SUM(I320:L320)</f>
        <v>100</v>
      </c>
      <c r="I320" s="12">
        <f t="shared" si="51"/>
        <v>100</v>
      </c>
      <c r="J320" s="12">
        <f t="shared" si="51"/>
        <v>0</v>
      </c>
      <c r="K320" s="12">
        <f t="shared" si="51"/>
        <v>0</v>
      </c>
      <c r="L320" s="12">
        <f t="shared" si="51"/>
        <v>0</v>
      </c>
    </row>
    <row r="321" spans="1:12" ht="38.25" hidden="1">
      <c r="A321" s="11"/>
      <c r="B321" s="1" t="s">
        <v>62</v>
      </c>
      <c r="C321" s="2"/>
      <c r="D321" s="3" t="s">
        <v>18</v>
      </c>
      <c r="E321" s="3" t="s">
        <v>38</v>
      </c>
      <c r="F321" s="3" t="s">
        <v>219</v>
      </c>
      <c r="G321" s="3" t="s">
        <v>63</v>
      </c>
      <c r="H321" s="8">
        <f>SUM(I321:L321)</f>
        <v>100</v>
      </c>
      <c r="I321" s="12">
        <v>100</v>
      </c>
      <c r="J321" s="10">
        <v>0</v>
      </c>
      <c r="K321" s="10">
        <v>0</v>
      </c>
      <c r="L321" s="10">
        <v>0</v>
      </c>
    </row>
    <row r="322" spans="1:12" s="34" customFormat="1" ht="76.5" hidden="1">
      <c r="A322" s="11"/>
      <c r="B322" s="1" t="s">
        <v>142</v>
      </c>
      <c r="C322" s="7"/>
      <c r="D322" s="3" t="s">
        <v>18</v>
      </c>
      <c r="E322" s="3" t="s">
        <v>38</v>
      </c>
      <c r="F322" s="3" t="s">
        <v>220</v>
      </c>
      <c r="G322" s="3"/>
      <c r="H322" s="8">
        <f>I322</f>
        <v>500</v>
      </c>
      <c r="I322" s="12">
        <f>I323</f>
        <v>500</v>
      </c>
      <c r="J322" s="12">
        <f aca="true" t="shared" si="52" ref="J322:L323">J323</f>
        <v>0</v>
      </c>
      <c r="K322" s="12">
        <f t="shared" si="52"/>
        <v>0</v>
      </c>
      <c r="L322" s="12">
        <f t="shared" si="52"/>
        <v>0</v>
      </c>
    </row>
    <row r="323" spans="1:12" s="34" customFormat="1" ht="89.25" hidden="1">
      <c r="A323" s="11"/>
      <c r="B323" s="1" t="s">
        <v>140</v>
      </c>
      <c r="C323" s="7"/>
      <c r="D323" s="3" t="s">
        <v>18</v>
      </c>
      <c r="E323" s="3" t="s">
        <v>38</v>
      </c>
      <c r="F323" s="3" t="s">
        <v>221</v>
      </c>
      <c r="G323" s="3"/>
      <c r="H323" s="8">
        <f>I323</f>
        <v>500</v>
      </c>
      <c r="I323" s="12">
        <f>I324</f>
        <v>500</v>
      </c>
      <c r="J323" s="12">
        <f t="shared" si="52"/>
        <v>0</v>
      </c>
      <c r="K323" s="12">
        <f t="shared" si="52"/>
        <v>0</v>
      </c>
      <c r="L323" s="12">
        <f t="shared" si="52"/>
        <v>0</v>
      </c>
    </row>
    <row r="324" spans="1:12" ht="38.25" hidden="1">
      <c r="A324" s="11"/>
      <c r="B324" s="1" t="s">
        <v>88</v>
      </c>
      <c r="C324" s="2"/>
      <c r="D324" s="3" t="s">
        <v>18</v>
      </c>
      <c r="E324" s="3" t="s">
        <v>38</v>
      </c>
      <c r="F324" s="3" t="s">
        <v>221</v>
      </c>
      <c r="G324" s="3" t="s">
        <v>59</v>
      </c>
      <c r="H324" s="8">
        <f>SUM(I324:L324)</f>
        <v>500</v>
      </c>
      <c r="I324" s="12">
        <f>I325</f>
        <v>500</v>
      </c>
      <c r="J324" s="12">
        <f aca="true" t="shared" si="53" ref="J324:L325">J325</f>
        <v>0</v>
      </c>
      <c r="K324" s="12">
        <f t="shared" si="53"/>
        <v>0</v>
      </c>
      <c r="L324" s="12">
        <f t="shared" si="53"/>
        <v>0</v>
      </c>
    </row>
    <row r="325" spans="1:12" ht="38.25" hidden="1">
      <c r="A325" s="11"/>
      <c r="B325" s="1" t="s">
        <v>60</v>
      </c>
      <c r="C325" s="2"/>
      <c r="D325" s="3" t="s">
        <v>18</v>
      </c>
      <c r="E325" s="3" t="s">
        <v>38</v>
      </c>
      <c r="F325" s="3" t="s">
        <v>221</v>
      </c>
      <c r="G325" s="3" t="s">
        <v>61</v>
      </c>
      <c r="H325" s="8">
        <f>SUM(I325:L325)</f>
        <v>500</v>
      </c>
      <c r="I325" s="12">
        <f>I326</f>
        <v>500</v>
      </c>
      <c r="J325" s="12">
        <f t="shared" si="53"/>
        <v>0</v>
      </c>
      <c r="K325" s="12">
        <f t="shared" si="53"/>
        <v>0</v>
      </c>
      <c r="L325" s="12">
        <f t="shared" si="53"/>
        <v>0</v>
      </c>
    </row>
    <row r="326" spans="1:12" ht="38.25" hidden="1">
      <c r="A326" s="11"/>
      <c r="B326" s="1" t="s">
        <v>62</v>
      </c>
      <c r="C326" s="2"/>
      <c r="D326" s="3" t="s">
        <v>18</v>
      </c>
      <c r="E326" s="3" t="s">
        <v>38</v>
      </c>
      <c r="F326" s="3" t="s">
        <v>221</v>
      </c>
      <c r="G326" s="3" t="s">
        <v>63</v>
      </c>
      <c r="H326" s="8">
        <f>SUM(I326:L326)</f>
        <v>500</v>
      </c>
      <c r="I326" s="12">
        <v>500</v>
      </c>
      <c r="J326" s="10">
        <v>0</v>
      </c>
      <c r="K326" s="10">
        <v>0</v>
      </c>
      <c r="L326" s="10">
        <v>0</v>
      </c>
    </row>
    <row r="327" spans="1:12" s="34" customFormat="1" ht="89.25" hidden="1">
      <c r="A327" s="11"/>
      <c r="B327" s="1" t="s">
        <v>143</v>
      </c>
      <c r="C327" s="7"/>
      <c r="D327" s="3" t="s">
        <v>18</v>
      </c>
      <c r="E327" s="3" t="s">
        <v>38</v>
      </c>
      <c r="F327" s="3" t="s">
        <v>222</v>
      </c>
      <c r="G327" s="3"/>
      <c r="H327" s="8">
        <f>I327</f>
        <v>200</v>
      </c>
      <c r="I327" s="12">
        <f>I328</f>
        <v>200</v>
      </c>
      <c r="J327" s="12">
        <f aca="true" t="shared" si="54" ref="J327:L328">J328</f>
        <v>0</v>
      </c>
      <c r="K327" s="12">
        <f t="shared" si="54"/>
        <v>0</v>
      </c>
      <c r="L327" s="12">
        <f t="shared" si="54"/>
        <v>0</v>
      </c>
    </row>
    <row r="328" spans="1:12" s="34" customFormat="1" ht="102" hidden="1">
      <c r="A328" s="11"/>
      <c r="B328" s="1" t="s">
        <v>141</v>
      </c>
      <c r="C328" s="7"/>
      <c r="D328" s="3" t="s">
        <v>18</v>
      </c>
      <c r="E328" s="3" t="s">
        <v>38</v>
      </c>
      <c r="F328" s="3" t="s">
        <v>223</v>
      </c>
      <c r="G328" s="3"/>
      <c r="H328" s="8">
        <f>I328</f>
        <v>200</v>
      </c>
      <c r="I328" s="12">
        <f>I329</f>
        <v>200</v>
      </c>
      <c r="J328" s="12">
        <f t="shared" si="54"/>
        <v>0</v>
      </c>
      <c r="K328" s="12">
        <f t="shared" si="54"/>
        <v>0</v>
      </c>
      <c r="L328" s="12">
        <f t="shared" si="54"/>
        <v>0</v>
      </c>
    </row>
    <row r="329" spans="1:12" ht="38.25" hidden="1">
      <c r="A329" s="11"/>
      <c r="B329" s="1" t="s">
        <v>88</v>
      </c>
      <c r="C329" s="2"/>
      <c r="D329" s="3" t="s">
        <v>18</v>
      </c>
      <c r="E329" s="3" t="s">
        <v>38</v>
      </c>
      <c r="F329" s="3" t="s">
        <v>223</v>
      </c>
      <c r="G329" s="3" t="s">
        <v>59</v>
      </c>
      <c r="H329" s="8">
        <f>SUM(I329:L329)</f>
        <v>200</v>
      </c>
      <c r="I329" s="12">
        <f>I330</f>
        <v>200</v>
      </c>
      <c r="J329" s="12">
        <f aca="true" t="shared" si="55" ref="J329:L330">J330</f>
        <v>0</v>
      </c>
      <c r="K329" s="12">
        <f t="shared" si="55"/>
        <v>0</v>
      </c>
      <c r="L329" s="12">
        <f t="shared" si="55"/>
        <v>0</v>
      </c>
    </row>
    <row r="330" spans="1:12" ht="38.25" hidden="1">
      <c r="A330" s="11"/>
      <c r="B330" s="1" t="s">
        <v>60</v>
      </c>
      <c r="C330" s="2"/>
      <c r="D330" s="3" t="s">
        <v>18</v>
      </c>
      <c r="E330" s="3" t="s">
        <v>38</v>
      </c>
      <c r="F330" s="3" t="s">
        <v>223</v>
      </c>
      <c r="G330" s="3" t="s">
        <v>61</v>
      </c>
      <c r="H330" s="8">
        <f>SUM(I330:L330)</f>
        <v>200</v>
      </c>
      <c r="I330" s="12">
        <f>I331</f>
        <v>200</v>
      </c>
      <c r="J330" s="12">
        <f t="shared" si="55"/>
        <v>0</v>
      </c>
      <c r="K330" s="12">
        <f t="shared" si="55"/>
        <v>0</v>
      </c>
      <c r="L330" s="12">
        <f t="shared" si="55"/>
        <v>0</v>
      </c>
    </row>
    <row r="331" spans="1:12" ht="38.25" hidden="1">
      <c r="A331" s="11"/>
      <c r="B331" s="1" t="s">
        <v>62</v>
      </c>
      <c r="C331" s="2"/>
      <c r="D331" s="3" t="s">
        <v>18</v>
      </c>
      <c r="E331" s="3" t="s">
        <v>38</v>
      </c>
      <c r="F331" s="3" t="s">
        <v>223</v>
      </c>
      <c r="G331" s="3" t="s">
        <v>63</v>
      </c>
      <c r="H331" s="8">
        <f>SUM(I331:L331)</f>
        <v>200</v>
      </c>
      <c r="I331" s="12">
        <v>200</v>
      </c>
      <c r="J331" s="10">
        <v>0</v>
      </c>
      <c r="K331" s="10">
        <v>0</v>
      </c>
      <c r="L331" s="10">
        <v>0</v>
      </c>
    </row>
    <row r="332" spans="1:12" s="33" customFormat="1" ht="12.75">
      <c r="A332" s="5"/>
      <c r="B332" s="6" t="s">
        <v>25</v>
      </c>
      <c r="C332" s="7"/>
      <c r="D332" s="4" t="s">
        <v>19</v>
      </c>
      <c r="E332" s="4" t="s">
        <v>15</v>
      </c>
      <c r="F332" s="4"/>
      <c r="G332" s="4"/>
      <c r="H332" s="8">
        <f>I332+J332+K332+L332</f>
        <v>2.2737367544323206E-13</v>
      </c>
      <c r="I332" s="8">
        <f>I365+I417</f>
        <v>-1302.1</v>
      </c>
      <c r="J332" s="8">
        <f>J365+J417</f>
        <v>0</v>
      </c>
      <c r="K332" s="8">
        <f>K365+K417</f>
        <v>1302.1000000000001</v>
      </c>
      <c r="L332" s="8">
        <f>L365+L417</f>
        <v>0</v>
      </c>
    </row>
    <row r="333" spans="1:12" s="34" customFormat="1" ht="10.5" customHeight="1" hidden="1">
      <c r="A333" s="5"/>
      <c r="B333" s="2" t="s">
        <v>26</v>
      </c>
      <c r="C333" s="7"/>
      <c r="D333" s="4" t="s">
        <v>19</v>
      </c>
      <c r="E333" s="4" t="s">
        <v>14</v>
      </c>
      <c r="F333" s="4"/>
      <c r="G333" s="4"/>
      <c r="H333" s="8">
        <f>I333+J333+K333+L333</f>
        <v>75474.40000000001</v>
      </c>
      <c r="I333" s="8">
        <f>I347+I352+I334</f>
        <v>2866.6</v>
      </c>
      <c r="J333" s="8">
        <f>J347+J352+J334</f>
        <v>0</v>
      </c>
      <c r="K333" s="8">
        <f>K347+K352+K334</f>
        <v>72607.8</v>
      </c>
      <c r="L333" s="8">
        <f>L347+L352+L334</f>
        <v>0</v>
      </c>
    </row>
    <row r="334" spans="1:12" s="34" customFormat="1" ht="51" hidden="1">
      <c r="A334" s="11"/>
      <c r="B334" s="1" t="s">
        <v>263</v>
      </c>
      <c r="C334" s="1"/>
      <c r="D334" s="3" t="s">
        <v>19</v>
      </c>
      <c r="E334" s="3" t="s">
        <v>14</v>
      </c>
      <c r="F334" s="3" t="s">
        <v>305</v>
      </c>
      <c r="G334" s="3"/>
      <c r="H334" s="8">
        <f aca="true" t="shared" si="56" ref="H334:H341">I334+J334+K334+L334</f>
        <v>65137.1</v>
      </c>
      <c r="I334" s="12">
        <f>I335+I339+I343</f>
        <v>65.2</v>
      </c>
      <c r="J334" s="12">
        <f>J335+J339+J343+J596</f>
        <v>0</v>
      </c>
      <c r="K334" s="12">
        <f>K335+K339+K343+K596</f>
        <v>65071.9</v>
      </c>
      <c r="L334" s="12">
        <f>L335+L339+L343+L596</f>
        <v>0</v>
      </c>
    </row>
    <row r="335" spans="1:12" s="34" customFormat="1" ht="159.75" customHeight="1" hidden="1">
      <c r="A335" s="11"/>
      <c r="B335" s="1" t="s">
        <v>312</v>
      </c>
      <c r="C335" s="1"/>
      <c r="D335" s="3" t="s">
        <v>19</v>
      </c>
      <c r="E335" s="3" t="s">
        <v>14</v>
      </c>
      <c r="F335" s="3" t="s">
        <v>382</v>
      </c>
      <c r="G335" s="3"/>
      <c r="H335" s="8">
        <f t="shared" si="56"/>
        <v>58623.4</v>
      </c>
      <c r="I335" s="12">
        <f>I336</f>
        <v>0</v>
      </c>
      <c r="J335" s="12">
        <f aca="true" t="shared" si="57" ref="J335:L337">J336</f>
        <v>0</v>
      </c>
      <c r="K335" s="12">
        <f t="shared" si="57"/>
        <v>58623.4</v>
      </c>
      <c r="L335" s="12">
        <f t="shared" si="57"/>
        <v>0</v>
      </c>
    </row>
    <row r="336" spans="1:12" s="34" customFormat="1" ht="51" hidden="1">
      <c r="A336" s="11"/>
      <c r="B336" s="1" t="s">
        <v>94</v>
      </c>
      <c r="C336" s="23"/>
      <c r="D336" s="3" t="s">
        <v>19</v>
      </c>
      <c r="E336" s="3" t="s">
        <v>14</v>
      </c>
      <c r="F336" s="3" t="s">
        <v>382</v>
      </c>
      <c r="G336" s="3" t="s">
        <v>79</v>
      </c>
      <c r="H336" s="8">
        <f t="shared" si="56"/>
        <v>58623.4</v>
      </c>
      <c r="I336" s="12">
        <f>I337</f>
        <v>0</v>
      </c>
      <c r="J336" s="12">
        <f t="shared" si="57"/>
        <v>0</v>
      </c>
      <c r="K336" s="12">
        <f t="shared" si="57"/>
        <v>58623.4</v>
      </c>
      <c r="L336" s="12">
        <f t="shared" si="57"/>
        <v>0</v>
      </c>
    </row>
    <row r="337" spans="1:12" s="34" customFormat="1" ht="12.75" hidden="1">
      <c r="A337" s="11"/>
      <c r="B337" s="1" t="s">
        <v>35</v>
      </c>
      <c r="C337" s="23"/>
      <c r="D337" s="3" t="s">
        <v>19</v>
      </c>
      <c r="E337" s="3" t="s">
        <v>14</v>
      </c>
      <c r="F337" s="3" t="s">
        <v>382</v>
      </c>
      <c r="G337" s="3" t="s">
        <v>80</v>
      </c>
      <c r="H337" s="8">
        <f t="shared" si="56"/>
        <v>58623.4</v>
      </c>
      <c r="I337" s="12">
        <f>I338</f>
        <v>0</v>
      </c>
      <c r="J337" s="12">
        <f t="shared" si="57"/>
        <v>0</v>
      </c>
      <c r="K337" s="12">
        <f t="shared" si="57"/>
        <v>58623.4</v>
      </c>
      <c r="L337" s="12">
        <f t="shared" si="57"/>
        <v>0</v>
      </c>
    </row>
    <row r="338" spans="1:12" s="34" customFormat="1" ht="48" customHeight="1" hidden="1">
      <c r="A338" s="11"/>
      <c r="B338" s="1" t="s">
        <v>264</v>
      </c>
      <c r="C338" s="1"/>
      <c r="D338" s="3" t="s">
        <v>19</v>
      </c>
      <c r="E338" s="3" t="s">
        <v>14</v>
      </c>
      <c r="F338" s="3" t="s">
        <v>382</v>
      </c>
      <c r="G338" s="3" t="s">
        <v>265</v>
      </c>
      <c r="H338" s="8">
        <f t="shared" si="56"/>
        <v>58623.4</v>
      </c>
      <c r="I338" s="12">
        <v>0</v>
      </c>
      <c r="J338" s="12">
        <v>0</v>
      </c>
      <c r="K338" s="12">
        <v>58623.4</v>
      </c>
      <c r="L338" s="12">
        <v>0</v>
      </c>
    </row>
    <row r="339" spans="1:12" s="34" customFormat="1" ht="116.25" customHeight="1" hidden="1">
      <c r="A339" s="11"/>
      <c r="B339" s="34" t="s">
        <v>478</v>
      </c>
      <c r="C339" s="1"/>
      <c r="D339" s="3" t="s">
        <v>19</v>
      </c>
      <c r="E339" s="3" t="s">
        <v>14</v>
      </c>
      <c r="F339" s="3" t="s">
        <v>383</v>
      </c>
      <c r="G339" s="3"/>
      <c r="H339" s="8">
        <f t="shared" si="56"/>
        <v>6448.5</v>
      </c>
      <c r="I339" s="12">
        <f>I340</f>
        <v>0</v>
      </c>
      <c r="J339" s="12">
        <f>J340+J343</f>
        <v>0</v>
      </c>
      <c r="K339" s="12">
        <f>K340</f>
        <v>6448.5</v>
      </c>
      <c r="L339" s="12">
        <f>L340+L343</f>
        <v>0</v>
      </c>
    </row>
    <row r="340" spans="1:12" s="34" customFormat="1" ht="51" hidden="1">
      <c r="A340" s="11"/>
      <c r="B340" s="1" t="s">
        <v>94</v>
      </c>
      <c r="C340" s="1"/>
      <c r="D340" s="3" t="s">
        <v>19</v>
      </c>
      <c r="E340" s="3" t="s">
        <v>14</v>
      </c>
      <c r="F340" s="3" t="s">
        <v>383</v>
      </c>
      <c r="G340" s="3" t="s">
        <v>79</v>
      </c>
      <c r="H340" s="8">
        <f t="shared" si="56"/>
        <v>6448.5</v>
      </c>
      <c r="I340" s="12">
        <f>I341</f>
        <v>0</v>
      </c>
      <c r="J340" s="12">
        <f aca="true" t="shared" si="58" ref="J340:L345">J341</f>
        <v>0</v>
      </c>
      <c r="K340" s="12">
        <f t="shared" si="58"/>
        <v>6448.5</v>
      </c>
      <c r="L340" s="12">
        <f t="shared" si="58"/>
        <v>0</v>
      </c>
    </row>
    <row r="341" spans="1:12" s="34" customFormat="1" ht="12.75" hidden="1">
      <c r="A341" s="11"/>
      <c r="B341" s="1" t="s">
        <v>35</v>
      </c>
      <c r="C341" s="1"/>
      <c r="D341" s="3" t="s">
        <v>19</v>
      </c>
      <c r="E341" s="3" t="s">
        <v>14</v>
      </c>
      <c r="F341" s="3" t="s">
        <v>383</v>
      </c>
      <c r="G341" s="3" t="s">
        <v>80</v>
      </c>
      <c r="H341" s="8">
        <f t="shared" si="56"/>
        <v>6448.5</v>
      </c>
      <c r="I341" s="12">
        <v>0</v>
      </c>
      <c r="J341" s="12">
        <f>J342</f>
        <v>0</v>
      </c>
      <c r="K341" s="12">
        <f>K342</f>
        <v>6448.5</v>
      </c>
      <c r="L341" s="12">
        <f>L342</f>
        <v>0</v>
      </c>
    </row>
    <row r="342" spans="1:12" s="34" customFormat="1" ht="51.75" customHeight="1" hidden="1">
      <c r="A342" s="11"/>
      <c r="B342" s="1" t="s">
        <v>264</v>
      </c>
      <c r="C342" s="1"/>
      <c r="D342" s="3" t="s">
        <v>19</v>
      </c>
      <c r="E342" s="3" t="s">
        <v>14</v>
      </c>
      <c r="F342" s="3" t="s">
        <v>383</v>
      </c>
      <c r="G342" s="3" t="s">
        <v>265</v>
      </c>
      <c r="H342" s="8">
        <f>I342+J342+K342+L342</f>
        <v>6448.5</v>
      </c>
      <c r="I342" s="12">
        <v>0</v>
      </c>
      <c r="J342" s="12">
        <v>0</v>
      </c>
      <c r="K342" s="12">
        <v>6448.5</v>
      </c>
      <c r="L342" s="12">
        <v>0</v>
      </c>
    </row>
    <row r="343" spans="1:12" s="34" customFormat="1" ht="93" customHeight="1" hidden="1">
      <c r="A343" s="11"/>
      <c r="B343" s="34" t="s">
        <v>479</v>
      </c>
      <c r="C343" s="1"/>
      <c r="D343" s="3" t="s">
        <v>19</v>
      </c>
      <c r="E343" s="3" t="s">
        <v>14</v>
      </c>
      <c r="F343" s="3" t="s">
        <v>480</v>
      </c>
      <c r="G343" s="3"/>
      <c r="H343" s="8">
        <f>I343+J343+K343+L343</f>
        <v>65.2</v>
      </c>
      <c r="I343" s="12">
        <f>I344</f>
        <v>65.2</v>
      </c>
      <c r="J343" s="12">
        <f t="shared" si="58"/>
        <v>0</v>
      </c>
      <c r="K343" s="12">
        <f t="shared" si="58"/>
        <v>0</v>
      </c>
      <c r="L343" s="12">
        <f t="shared" si="58"/>
        <v>0</v>
      </c>
    </row>
    <row r="344" spans="1:12" s="34" customFormat="1" ht="51" hidden="1">
      <c r="A344" s="11"/>
      <c r="B344" s="1" t="s">
        <v>94</v>
      </c>
      <c r="C344" s="1"/>
      <c r="D344" s="3" t="s">
        <v>19</v>
      </c>
      <c r="E344" s="3" t="s">
        <v>14</v>
      </c>
      <c r="F344" s="3" t="s">
        <v>480</v>
      </c>
      <c r="G344" s="3" t="s">
        <v>79</v>
      </c>
      <c r="H344" s="8">
        <f>I344+J344+K344+L344</f>
        <v>65.2</v>
      </c>
      <c r="I344" s="12">
        <f>I345</f>
        <v>65.2</v>
      </c>
      <c r="J344" s="12">
        <f t="shared" si="58"/>
        <v>0</v>
      </c>
      <c r="K344" s="12">
        <f t="shared" si="58"/>
        <v>0</v>
      </c>
      <c r="L344" s="12">
        <f t="shared" si="58"/>
        <v>0</v>
      </c>
    </row>
    <row r="345" spans="1:12" s="34" customFormat="1" ht="12.75" hidden="1">
      <c r="A345" s="11"/>
      <c r="B345" s="1" t="s">
        <v>35</v>
      </c>
      <c r="C345" s="1"/>
      <c r="D345" s="3" t="s">
        <v>19</v>
      </c>
      <c r="E345" s="3" t="s">
        <v>14</v>
      </c>
      <c r="F345" s="3" t="s">
        <v>480</v>
      </c>
      <c r="G345" s="3" t="s">
        <v>80</v>
      </c>
      <c r="H345" s="8">
        <f>I345+J345+K345+L345</f>
        <v>65.2</v>
      </c>
      <c r="I345" s="12">
        <f>I346</f>
        <v>65.2</v>
      </c>
      <c r="J345" s="12">
        <f t="shared" si="58"/>
        <v>0</v>
      </c>
      <c r="K345" s="12">
        <f t="shared" si="58"/>
        <v>0</v>
      </c>
      <c r="L345" s="12">
        <f t="shared" si="58"/>
        <v>0</v>
      </c>
    </row>
    <row r="346" spans="1:12" s="34" customFormat="1" ht="53.25" customHeight="1" hidden="1">
      <c r="A346" s="11"/>
      <c r="B346" s="1" t="s">
        <v>264</v>
      </c>
      <c r="C346" s="1"/>
      <c r="D346" s="3" t="s">
        <v>19</v>
      </c>
      <c r="E346" s="3" t="s">
        <v>14</v>
      </c>
      <c r="F346" s="3" t="s">
        <v>480</v>
      </c>
      <c r="G346" s="3" t="s">
        <v>265</v>
      </c>
      <c r="H346" s="8">
        <f>I346+J346+K346+L346</f>
        <v>65.2</v>
      </c>
      <c r="I346" s="12">
        <v>65.2</v>
      </c>
      <c r="J346" s="12">
        <v>0</v>
      </c>
      <c r="K346" s="12">
        <v>0</v>
      </c>
      <c r="L346" s="12">
        <v>0</v>
      </c>
    </row>
    <row r="347" spans="1:12" s="34" customFormat="1" ht="63.75" hidden="1">
      <c r="A347" s="11"/>
      <c r="B347" s="1" t="s">
        <v>378</v>
      </c>
      <c r="C347" s="16"/>
      <c r="D347" s="3" t="s">
        <v>19</v>
      </c>
      <c r="E347" s="3" t="s">
        <v>14</v>
      </c>
      <c r="F347" s="3" t="s">
        <v>211</v>
      </c>
      <c r="G347" s="3"/>
      <c r="H347" s="8">
        <f>I347+J347+K347+L347</f>
        <v>2724.6</v>
      </c>
      <c r="I347" s="12">
        <f>I348</f>
        <v>2724.6</v>
      </c>
      <c r="J347" s="12">
        <f aca="true" t="shared" si="59" ref="J347:L349">J348</f>
        <v>0</v>
      </c>
      <c r="K347" s="12">
        <f t="shared" si="59"/>
        <v>0</v>
      </c>
      <c r="L347" s="12">
        <f t="shared" si="59"/>
        <v>0</v>
      </c>
    </row>
    <row r="348" spans="1:12" s="34" customFormat="1" ht="79.5" customHeight="1" hidden="1">
      <c r="A348" s="11"/>
      <c r="B348" s="1" t="s">
        <v>379</v>
      </c>
      <c r="C348" s="7"/>
      <c r="D348" s="3" t="s">
        <v>19</v>
      </c>
      <c r="E348" s="3" t="s">
        <v>14</v>
      </c>
      <c r="F348" s="3" t="s">
        <v>212</v>
      </c>
      <c r="G348" s="3"/>
      <c r="H348" s="8">
        <f>I348+J348+K348+L348</f>
        <v>2724.6</v>
      </c>
      <c r="I348" s="12">
        <f>I349</f>
        <v>2724.6</v>
      </c>
      <c r="J348" s="12">
        <f t="shared" si="59"/>
        <v>0</v>
      </c>
      <c r="K348" s="12">
        <f t="shared" si="59"/>
        <v>0</v>
      </c>
      <c r="L348" s="12">
        <f t="shared" si="59"/>
        <v>0</v>
      </c>
    </row>
    <row r="349" spans="1:12" s="34" customFormat="1" ht="25.5" hidden="1">
      <c r="A349" s="11"/>
      <c r="B349" s="1" t="s">
        <v>58</v>
      </c>
      <c r="C349" s="1"/>
      <c r="D349" s="3" t="s">
        <v>19</v>
      </c>
      <c r="E349" s="3" t="s">
        <v>14</v>
      </c>
      <c r="F349" s="3" t="s">
        <v>212</v>
      </c>
      <c r="G349" s="3" t="s">
        <v>59</v>
      </c>
      <c r="H349" s="8">
        <f>I349+J349+K349+L349</f>
        <v>2724.6</v>
      </c>
      <c r="I349" s="12">
        <f>I350</f>
        <v>2724.6</v>
      </c>
      <c r="J349" s="12">
        <f t="shared" si="59"/>
        <v>0</v>
      </c>
      <c r="K349" s="12">
        <f t="shared" si="59"/>
        <v>0</v>
      </c>
      <c r="L349" s="12">
        <f t="shared" si="59"/>
        <v>0</v>
      </c>
    </row>
    <row r="350" spans="1:12" s="34" customFormat="1" ht="38.25" hidden="1">
      <c r="A350" s="11"/>
      <c r="B350" s="1" t="s">
        <v>60</v>
      </c>
      <c r="C350" s="1"/>
      <c r="D350" s="3" t="s">
        <v>19</v>
      </c>
      <c r="E350" s="3" t="s">
        <v>14</v>
      </c>
      <c r="F350" s="3" t="s">
        <v>212</v>
      </c>
      <c r="G350" s="3" t="s">
        <v>61</v>
      </c>
      <c r="H350" s="8">
        <f>I350+J350+K350+L350</f>
        <v>2724.6</v>
      </c>
      <c r="I350" s="12">
        <f>I351</f>
        <v>2724.6</v>
      </c>
      <c r="J350" s="12">
        <f>J351</f>
        <v>0</v>
      </c>
      <c r="K350" s="12">
        <f>K351</f>
        <v>0</v>
      </c>
      <c r="L350" s="12">
        <f>L351</f>
        <v>0</v>
      </c>
    </row>
    <row r="351" spans="1:12" s="34" customFormat="1" ht="38.25" hidden="1">
      <c r="A351" s="11"/>
      <c r="B351" s="1" t="s">
        <v>62</v>
      </c>
      <c r="C351" s="1"/>
      <c r="D351" s="3" t="s">
        <v>19</v>
      </c>
      <c r="E351" s="3" t="s">
        <v>14</v>
      </c>
      <c r="F351" s="3" t="s">
        <v>212</v>
      </c>
      <c r="G351" s="3" t="s">
        <v>63</v>
      </c>
      <c r="H351" s="8">
        <f>I351+J351+K351+L351</f>
        <v>2724.6</v>
      </c>
      <c r="I351" s="12">
        <f>744.6+1980</f>
        <v>2724.6</v>
      </c>
      <c r="J351" s="12">
        <v>0</v>
      </c>
      <c r="K351" s="12">
        <v>0</v>
      </c>
      <c r="L351" s="12">
        <v>0</v>
      </c>
    </row>
    <row r="352" spans="1:12" s="34" customFormat="1" ht="51" hidden="1">
      <c r="A352" s="11"/>
      <c r="B352" s="1" t="s">
        <v>105</v>
      </c>
      <c r="C352" s="18"/>
      <c r="D352" s="3" t="s">
        <v>19</v>
      </c>
      <c r="E352" s="3" t="s">
        <v>14</v>
      </c>
      <c r="F352" s="3" t="s">
        <v>328</v>
      </c>
      <c r="G352" s="3"/>
      <c r="H352" s="8">
        <f>I352+J352+K352+L352</f>
        <v>7612.7</v>
      </c>
      <c r="I352" s="12">
        <f>I353+I359</f>
        <v>76.80000000000001</v>
      </c>
      <c r="J352" s="12">
        <f>J353+J359</f>
        <v>0</v>
      </c>
      <c r="K352" s="12">
        <f>K353+K359</f>
        <v>7535.9</v>
      </c>
      <c r="L352" s="12">
        <f>L353+L359</f>
        <v>0</v>
      </c>
    </row>
    <row r="353" spans="1:12" s="34" customFormat="1" ht="76.5" hidden="1">
      <c r="A353" s="11"/>
      <c r="B353" s="1" t="s">
        <v>481</v>
      </c>
      <c r="C353" s="57"/>
      <c r="D353" s="3" t="s">
        <v>19</v>
      </c>
      <c r="E353" s="3" t="s">
        <v>14</v>
      </c>
      <c r="F353" s="3" t="s">
        <v>389</v>
      </c>
      <c r="G353" s="3"/>
      <c r="H353" s="8">
        <f aca="true" t="shared" si="60" ref="H353:H401">I353+J353+K353+L353</f>
        <v>7535.9</v>
      </c>
      <c r="I353" s="12">
        <f>I354</f>
        <v>0</v>
      </c>
      <c r="J353" s="12">
        <f>J354</f>
        <v>0</v>
      </c>
      <c r="K353" s="12">
        <f>K354+K357</f>
        <v>7535.9</v>
      </c>
      <c r="L353" s="12">
        <f>L354</f>
        <v>0</v>
      </c>
    </row>
    <row r="354" spans="1:12" s="34" customFormat="1" ht="25.5" hidden="1">
      <c r="A354" s="11"/>
      <c r="B354" s="1" t="s">
        <v>58</v>
      </c>
      <c r="C354" s="1"/>
      <c r="D354" s="3" t="s">
        <v>19</v>
      </c>
      <c r="E354" s="3" t="s">
        <v>14</v>
      </c>
      <c r="F354" s="3" t="s">
        <v>389</v>
      </c>
      <c r="G354" s="3" t="s">
        <v>59</v>
      </c>
      <c r="H354" s="8">
        <f t="shared" si="60"/>
        <v>6706.7</v>
      </c>
      <c r="I354" s="12">
        <f>I355</f>
        <v>0</v>
      </c>
      <c r="J354" s="12">
        <f aca="true" t="shared" si="61" ref="J354:L355">J355</f>
        <v>0</v>
      </c>
      <c r="K354" s="12">
        <f t="shared" si="61"/>
        <v>6706.7</v>
      </c>
      <c r="L354" s="12">
        <f t="shared" si="61"/>
        <v>0</v>
      </c>
    </row>
    <row r="355" spans="1:12" s="34" customFormat="1" ht="38.25" hidden="1">
      <c r="A355" s="11"/>
      <c r="B355" s="1" t="s">
        <v>60</v>
      </c>
      <c r="C355" s="1"/>
      <c r="D355" s="3" t="s">
        <v>19</v>
      </c>
      <c r="E355" s="3" t="s">
        <v>14</v>
      </c>
      <c r="F355" s="3" t="s">
        <v>389</v>
      </c>
      <c r="G355" s="3" t="s">
        <v>61</v>
      </c>
      <c r="H355" s="8">
        <f t="shared" si="60"/>
        <v>6706.7</v>
      </c>
      <c r="I355" s="12">
        <f>I356</f>
        <v>0</v>
      </c>
      <c r="J355" s="12">
        <f t="shared" si="61"/>
        <v>0</v>
      </c>
      <c r="K355" s="12">
        <f t="shared" si="61"/>
        <v>6706.7</v>
      </c>
      <c r="L355" s="12">
        <f t="shared" si="61"/>
        <v>0</v>
      </c>
    </row>
    <row r="356" spans="1:12" s="34" customFormat="1" ht="54" customHeight="1" hidden="1">
      <c r="A356" s="11"/>
      <c r="B356" s="1" t="s">
        <v>519</v>
      </c>
      <c r="C356" s="1"/>
      <c r="D356" s="3" t="s">
        <v>19</v>
      </c>
      <c r="E356" s="3" t="s">
        <v>14</v>
      </c>
      <c r="F356" s="3" t="s">
        <v>389</v>
      </c>
      <c r="G356" s="3" t="s">
        <v>518</v>
      </c>
      <c r="H356" s="8">
        <f t="shared" si="60"/>
        <v>6706.7</v>
      </c>
      <c r="I356" s="12">
        <v>0</v>
      </c>
      <c r="J356" s="12">
        <v>0</v>
      </c>
      <c r="K356" s="12">
        <v>6706.7</v>
      </c>
      <c r="L356" s="12">
        <v>0</v>
      </c>
    </row>
    <row r="357" spans="1:12" s="33" customFormat="1" ht="12.75" hidden="1">
      <c r="A357" s="5"/>
      <c r="B357" s="1" t="s">
        <v>73</v>
      </c>
      <c r="C357" s="18"/>
      <c r="D357" s="3" t="s">
        <v>19</v>
      </c>
      <c r="E357" s="3" t="s">
        <v>14</v>
      </c>
      <c r="F357" s="3" t="s">
        <v>389</v>
      </c>
      <c r="G357" s="3" t="s">
        <v>74</v>
      </c>
      <c r="H357" s="8">
        <f t="shared" si="60"/>
        <v>829.2</v>
      </c>
      <c r="I357" s="12">
        <f>I358</f>
        <v>0</v>
      </c>
      <c r="J357" s="12">
        <f>J358</f>
        <v>0</v>
      </c>
      <c r="K357" s="12">
        <f>K358</f>
        <v>829.2</v>
      </c>
      <c r="L357" s="12">
        <f>L358</f>
        <v>0</v>
      </c>
    </row>
    <row r="358" spans="1:12" s="33" customFormat="1" ht="63.75" hidden="1">
      <c r="A358" s="5"/>
      <c r="B358" s="1" t="s">
        <v>81</v>
      </c>
      <c r="C358" s="18"/>
      <c r="D358" s="3" t="s">
        <v>19</v>
      </c>
      <c r="E358" s="3" t="s">
        <v>14</v>
      </c>
      <c r="F358" s="3" t="s">
        <v>389</v>
      </c>
      <c r="G358" s="3" t="s">
        <v>82</v>
      </c>
      <c r="H358" s="8">
        <f t="shared" si="60"/>
        <v>829.2</v>
      </c>
      <c r="I358" s="12">
        <v>0</v>
      </c>
      <c r="J358" s="12">
        <v>0</v>
      </c>
      <c r="K358" s="12">
        <v>829.2</v>
      </c>
      <c r="L358" s="12">
        <v>0</v>
      </c>
    </row>
    <row r="359" spans="1:12" s="34" customFormat="1" ht="51" hidden="1">
      <c r="A359" s="11"/>
      <c r="B359" s="1" t="s">
        <v>482</v>
      </c>
      <c r="C359" s="57"/>
      <c r="D359" s="3" t="s">
        <v>19</v>
      </c>
      <c r="E359" s="3" t="s">
        <v>14</v>
      </c>
      <c r="F359" s="3" t="s">
        <v>390</v>
      </c>
      <c r="G359" s="3"/>
      <c r="H359" s="8">
        <f aca="true" t="shared" si="62" ref="H359:H364">I359+J359+K359+L359</f>
        <v>76.80000000000001</v>
      </c>
      <c r="I359" s="12">
        <f>I360+I363</f>
        <v>76.80000000000001</v>
      </c>
      <c r="J359" s="12">
        <f>J360</f>
        <v>0</v>
      </c>
      <c r="K359" s="12">
        <f>K360</f>
        <v>0</v>
      </c>
      <c r="L359" s="12">
        <f>L360</f>
        <v>0</v>
      </c>
    </row>
    <row r="360" spans="1:12" s="34" customFormat="1" ht="25.5" hidden="1">
      <c r="A360" s="11"/>
      <c r="B360" s="1" t="s">
        <v>58</v>
      </c>
      <c r="C360" s="1"/>
      <c r="D360" s="3" t="s">
        <v>19</v>
      </c>
      <c r="E360" s="3" t="s">
        <v>14</v>
      </c>
      <c r="F360" s="3" t="s">
        <v>390</v>
      </c>
      <c r="G360" s="3" t="s">
        <v>59</v>
      </c>
      <c r="H360" s="8">
        <f t="shared" si="62"/>
        <v>68.4</v>
      </c>
      <c r="I360" s="12">
        <f>I361</f>
        <v>68.4</v>
      </c>
      <c r="J360" s="12">
        <f aca="true" t="shared" si="63" ref="J360:L361">J361</f>
        <v>0</v>
      </c>
      <c r="K360" s="12">
        <f t="shared" si="63"/>
        <v>0</v>
      </c>
      <c r="L360" s="12">
        <f t="shared" si="63"/>
        <v>0</v>
      </c>
    </row>
    <row r="361" spans="1:12" s="34" customFormat="1" ht="38.25" hidden="1">
      <c r="A361" s="11"/>
      <c r="B361" s="1" t="s">
        <v>60</v>
      </c>
      <c r="C361" s="1"/>
      <c r="D361" s="3" t="s">
        <v>19</v>
      </c>
      <c r="E361" s="3" t="s">
        <v>14</v>
      </c>
      <c r="F361" s="3" t="s">
        <v>390</v>
      </c>
      <c r="G361" s="3" t="s">
        <v>61</v>
      </c>
      <c r="H361" s="8">
        <f t="shared" si="62"/>
        <v>68.4</v>
      </c>
      <c r="I361" s="12">
        <f>I362</f>
        <v>68.4</v>
      </c>
      <c r="J361" s="12">
        <f t="shared" si="63"/>
        <v>0</v>
      </c>
      <c r="K361" s="12">
        <f t="shared" si="63"/>
        <v>0</v>
      </c>
      <c r="L361" s="12">
        <f t="shared" si="63"/>
        <v>0</v>
      </c>
    </row>
    <row r="362" spans="1:12" s="34" customFormat="1" ht="54" customHeight="1" hidden="1">
      <c r="A362" s="11"/>
      <c r="B362" s="1" t="s">
        <v>519</v>
      </c>
      <c r="C362" s="1"/>
      <c r="D362" s="3" t="s">
        <v>19</v>
      </c>
      <c r="E362" s="3" t="s">
        <v>14</v>
      </c>
      <c r="F362" s="3" t="s">
        <v>390</v>
      </c>
      <c r="G362" s="3" t="s">
        <v>518</v>
      </c>
      <c r="H362" s="8">
        <f t="shared" si="62"/>
        <v>68.4</v>
      </c>
      <c r="I362" s="12">
        <v>68.4</v>
      </c>
      <c r="J362" s="12">
        <v>0</v>
      </c>
      <c r="K362" s="12">
        <v>0</v>
      </c>
      <c r="L362" s="12">
        <v>0</v>
      </c>
    </row>
    <row r="363" spans="1:12" s="33" customFormat="1" ht="12.75" hidden="1">
      <c r="A363" s="5"/>
      <c r="B363" s="1" t="s">
        <v>73</v>
      </c>
      <c r="C363" s="18"/>
      <c r="D363" s="3" t="s">
        <v>19</v>
      </c>
      <c r="E363" s="3" t="s">
        <v>14</v>
      </c>
      <c r="F363" s="3" t="s">
        <v>390</v>
      </c>
      <c r="G363" s="3" t="s">
        <v>74</v>
      </c>
      <c r="H363" s="8">
        <f t="shared" si="62"/>
        <v>8.4</v>
      </c>
      <c r="I363" s="12">
        <f>I364</f>
        <v>8.4</v>
      </c>
      <c r="J363" s="12">
        <f>J364</f>
        <v>0</v>
      </c>
      <c r="K363" s="12">
        <f>K364</f>
        <v>0</v>
      </c>
      <c r="L363" s="12">
        <f>L364</f>
        <v>0</v>
      </c>
    </row>
    <row r="364" spans="1:12" s="33" customFormat="1" ht="63.75" hidden="1">
      <c r="A364" s="5"/>
      <c r="B364" s="1" t="s">
        <v>81</v>
      </c>
      <c r="C364" s="18"/>
      <c r="D364" s="3" t="s">
        <v>19</v>
      </c>
      <c r="E364" s="3" t="s">
        <v>14</v>
      </c>
      <c r="F364" s="3" t="s">
        <v>390</v>
      </c>
      <c r="G364" s="3" t="s">
        <v>82</v>
      </c>
      <c r="H364" s="8">
        <f t="shared" si="62"/>
        <v>8.4</v>
      </c>
      <c r="I364" s="12">
        <v>8.4</v>
      </c>
      <c r="J364" s="12">
        <v>0</v>
      </c>
      <c r="K364" s="12">
        <v>0</v>
      </c>
      <c r="L364" s="12">
        <v>0</v>
      </c>
    </row>
    <row r="365" spans="1:12" ht="12.75">
      <c r="A365" s="5"/>
      <c r="B365" s="2" t="s">
        <v>27</v>
      </c>
      <c r="C365" s="6"/>
      <c r="D365" s="4" t="s">
        <v>19</v>
      </c>
      <c r="E365" s="4" t="s">
        <v>16</v>
      </c>
      <c r="F365" s="4"/>
      <c r="G365" s="4"/>
      <c r="H365" s="8">
        <f t="shared" si="60"/>
        <v>0</v>
      </c>
      <c r="I365" s="8">
        <f>I366+I388</f>
        <v>0</v>
      </c>
      <c r="J365" s="8">
        <f>J366+J388</f>
        <v>0</v>
      </c>
      <c r="K365" s="8">
        <f>K366+K388</f>
        <v>0</v>
      </c>
      <c r="L365" s="8">
        <f>L366+L388+L413</f>
        <v>0</v>
      </c>
    </row>
    <row r="366" spans="1:12" ht="63.75">
      <c r="A366" s="5"/>
      <c r="B366" s="1" t="s">
        <v>106</v>
      </c>
      <c r="C366" s="23"/>
      <c r="D366" s="3" t="s">
        <v>19</v>
      </c>
      <c r="E366" s="3" t="s">
        <v>16</v>
      </c>
      <c r="F366" s="3" t="s">
        <v>224</v>
      </c>
      <c r="G366" s="3"/>
      <c r="H366" s="21">
        <f t="shared" si="60"/>
        <v>16156.800000000001</v>
      </c>
      <c r="I366" s="24">
        <f>I367+I380+I384</f>
        <v>8.1</v>
      </c>
      <c r="J366" s="24">
        <f>J367+J380+J384</f>
        <v>0</v>
      </c>
      <c r="K366" s="24">
        <f>K367+K380+K384</f>
        <v>16148.7</v>
      </c>
      <c r="L366" s="24">
        <f>L367+L374+L377</f>
        <v>0</v>
      </c>
    </row>
    <row r="367" spans="1:12" ht="174" customHeight="1">
      <c r="A367" s="5"/>
      <c r="B367" s="1" t="s">
        <v>461</v>
      </c>
      <c r="C367" s="23"/>
      <c r="D367" s="3" t="s">
        <v>19</v>
      </c>
      <c r="E367" s="3" t="s">
        <v>16</v>
      </c>
      <c r="F367" s="3" t="s">
        <v>391</v>
      </c>
      <c r="G367" s="3"/>
      <c r="H367" s="21">
        <f t="shared" si="60"/>
        <v>15349</v>
      </c>
      <c r="I367" s="24">
        <f>I373</f>
        <v>0</v>
      </c>
      <c r="J367" s="24">
        <f>J373</f>
        <v>0</v>
      </c>
      <c r="K367" s="24">
        <f>K369</f>
        <v>15349</v>
      </c>
      <c r="L367" s="24">
        <f>L373</f>
        <v>0</v>
      </c>
    </row>
    <row r="368" spans="1:12" ht="174" customHeight="1" hidden="1">
      <c r="A368" s="5"/>
      <c r="B368" s="1" t="s">
        <v>321</v>
      </c>
      <c r="C368" s="23"/>
      <c r="D368" s="3" t="s">
        <v>19</v>
      </c>
      <c r="E368" s="3" t="s">
        <v>16</v>
      </c>
      <c r="F368" s="3" t="s">
        <v>508</v>
      </c>
      <c r="G368" s="3"/>
      <c r="H368" s="21">
        <f>I368+J368+K368+L368</f>
        <v>15349</v>
      </c>
      <c r="I368" s="24">
        <f>I369</f>
        <v>0</v>
      </c>
      <c r="J368" s="24">
        <f>J369</f>
        <v>0</v>
      </c>
      <c r="K368" s="24">
        <f>K369</f>
        <v>15349</v>
      </c>
      <c r="L368" s="24">
        <f>L369</f>
        <v>0</v>
      </c>
    </row>
    <row r="369" spans="1:12" ht="51">
      <c r="A369" s="5"/>
      <c r="B369" s="1" t="s">
        <v>94</v>
      </c>
      <c r="C369" s="23"/>
      <c r="D369" s="3" t="s">
        <v>19</v>
      </c>
      <c r="E369" s="3" t="s">
        <v>16</v>
      </c>
      <c r="F369" s="3" t="s">
        <v>391</v>
      </c>
      <c r="G369" s="3" t="s">
        <v>79</v>
      </c>
      <c r="H369" s="21">
        <f>I369+J369+K369+L369</f>
        <v>15349</v>
      </c>
      <c r="I369" s="24">
        <f aca="true" t="shared" si="64" ref="I369:L370">I370</f>
        <v>0</v>
      </c>
      <c r="J369" s="24">
        <f t="shared" si="64"/>
        <v>0</v>
      </c>
      <c r="K369" s="24">
        <f t="shared" si="64"/>
        <v>15349</v>
      </c>
      <c r="L369" s="24">
        <f t="shared" si="64"/>
        <v>0</v>
      </c>
    </row>
    <row r="370" spans="1:12" ht="12.75">
      <c r="A370" s="5"/>
      <c r="B370" s="1" t="s">
        <v>35</v>
      </c>
      <c r="C370" s="23"/>
      <c r="D370" s="3" t="s">
        <v>19</v>
      </c>
      <c r="E370" s="3" t="s">
        <v>16</v>
      </c>
      <c r="F370" s="3" t="s">
        <v>391</v>
      </c>
      <c r="G370" s="3" t="s">
        <v>80</v>
      </c>
      <c r="H370" s="21">
        <f>I370+J370+K370+L370</f>
        <v>15349</v>
      </c>
      <c r="I370" s="24">
        <f t="shared" si="64"/>
        <v>0</v>
      </c>
      <c r="J370" s="24">
        <f t="shared" si="64"/>
        <v>0</v>
      </c>
      <c r="K370" s="24">
        <f t="shared" si="64"/>
        <v>15349</v>
      </c>
      <c r="L370" s="24">
        <f t="shared" si="64"/>
        <v>0</v>
      </c>
    </row>
    <row r="371" spans="1:12" ht="51">
      <c r="A371" s="5"/>
      <c r="B371" s="1" t="s">
        <v>95</v>
      </c>
      <c r="C371" s="23"/>
      <c r="D371" s="3" t="s">
        <v>19</v>
      </c>
      <c r="E371" s="3" t="s">
        <v>16</v>
      </c>
      <c r="F371" s="3" t="s">
        <v>391</v>
      </c>
      <c r="G371" s="3" t="s">
        <v>96</v>
      </c>
      <c r="H371" s="21">
        <f>I371+J371+K371+L371</f>
        <v>15349</v>
      </c>
      <c r="I371" s="24">
        <v>0</v>
      </c>
      <c r="J371" s="24">
        <v>0</v>
      </c>
      <c r="K371" s="24">
        <f>15349</f>
        <v>15349</v>
      </c>
      <c r="L371" s="24">
        <v>0</v>
      </c>
    </row>
    <row r="372" spans="1:12" ht="12.75" hidden="1">
      <c r="A372" s="11"/>
      <c r="B372" s="1" t="s">
        <v>73</v>
      </c>
      <c r="C372" s="1"/>
      <c r="D372" s="3" t="s">
        <v>19</v>
      </c>
      <c r="E372" s="3" t="s">
        <v>16</v>
      </c>
      <c r="F372" s="3" t="s">
        <v>391</v>
      </c>
      <c r="G372" s="3" t="s">
        <v>74</v>
      </c>
      <c r="H372" s="8">
        <f t="shared" si="60"/>
        <v>2594</v>
      </c>
      <c r="I372" s="12">
        <f>I373</f>
        <v>0</v>
      </c>
      <c r="J372" s="12">
        <f>J373</f>
        <v>0</v>
      </c>
      <c r="K372" s="12">
        <f>K373</f>
        <v>2594</v>
      </c>
      <c r="L372" s="12">
        <f>L373</f>
        <v>0</v>
      </c>
    </row>
    <row r="373" spans="1:12" ht="63.75" hidden="1">
      <c r="A373" s="11"/>
      <c r="B373" s="1" t="s">
        <v>81</v>
      </c>
      <c r="C373" s="1"/>
      <c r="D373" s="3" t="s">
        <v>19</v>
      </c>
      <c r="E373" s="3" t="s">
        <v>16</v>
      </c>
      <c r="F373" s="3" t="s">
        <v>391</v>
      </c>
      <c r="G373" s="3" t="s">
        <v>82</v>
      </c>
      <c r="H373" s="8">
        <f t="shared" si="60"/>
        <v>2594</v>
      </c>
      <c r="I373" s="12">
        <v>0</v>
      </c>
      <c r="J373" s="12">
        <v>0</v>
      </c>
      <c r="K373" s="12">
        <v>2594</v>
      </c>
      <c r="L373" s="12">
        <v>0</v>
      </c>
    </row>
    <row r="374" spans="1:12" ht="102" hidden="1">
      <c r="A374" s="5"/>
      <c r="B374" s="34" t="s">
        <v>483</v>
      </c>
      <c r="C374" s="23"/>
      <c r="D374" s="3" t="s">
        <v>19</v>
      </c>
      <c r="E374" s="3" t="s">
        <v>16</v>
      </c>
      <c r="F374" s="3" t="s">
        <v>392</v>
      </c>
      <c r="G374" s="3"/>
      <c r="H374" s="8">
        <f t="shared" si="60"/>
        <v>135.1</v>
      </c>
      <c r="I374" s="12">
        <f>I375</f>
        <v>0</v>
      </c>
      <c r="J374" s="12">
        <f>J375</f>
        <v>0</v>
      </c>
      <c r="K374" s="12">
        <f>K375</f>
        <v>135.1</v>
      </c>
      <c r="L374" s="12">
        <f>L375</f>
        <v>0</v>
      </c>
    </row>
    <row r="375" spans="1:12" ht="12.75" hidden="1">
      <c r="A375" s="11"/>
      <c r="B375" s="1" t="s">
        <v>73</v>
      </c>
      <c r="C375" s="1"/>
      <c r="D375" s="3" t="s">
        <v>19</v>
      </c>
      <c r="E375" s="3" t="s">
        <v>16</v>
      </c>
      <c r="F375" s="3" t="s">
        <v>392</v>
      </c>
      <c r="G375" s="3" t="s">
        <v>74</v>
      </c>
      <c r="H375" s="8">
        <f t="shared" si="60"/>
        <v>135.1</v>
      </c>
      <c r="I375" s="12">
        <f>I376</f>
        <v>0</v>
      </c>
      <c r="J375" s="12">
        <f>J376</f>
        <v>0</v>
      </c>
      <c r="K375" s="12">
        <f>K376</f>
        <v>135.1</v>
      </c>
      <c r="L375" s="12">
        <f>L376</f>
        <v>0</v>
      </c>
    </row>
    <row r="376" spans="1:12" ht="63.75" hidden="1">
      <c r="A376" s="11"/>
      <c r="B376" s="1" t="s">
        <v>81</v>
      </c>
      <c r="C376" s="1"/>
      <c r="D376" s="3" t="s">
        <v>19</v>
      </c>
      <c r="E376" s="3" t="s">
        <v>16</v>
      </c>
      <c r="F376" s="3" t="s">
        <v>392</v>
      </c>
      <c r="G376" s="3" t="s">
        <v>82</v>
      </c>
      <c r="H376" s="8">
        <f t="shared" si="60"/>
        <v>135.1</v>
      </c>
      <c r="I376" s="12">
        <v>0</v>
      </c>
      <c r="J376" s="10">
        <v>0</v>
      </c>
      <c r="K376" s="10">
        <v>135.1</v>
      </c>
      <c r="L376" s="10">
        <v>0</v>
      </c>
    </row>
    <row r="377" spans="1:12" ht="63.75" hidden="1">
      <c r="A377" s="11"/>
      <c r="B377" s="34" t="s">
        <v>484</v>
      </c>
      <c r="C377" s="23"/>
      <c r="D377" s="3" t="s">
        <v>19</v>
      </c>
      <c r="E377" s="3" t="s">
        <v>16</v>
      </c>
      <c r="F377" s="3" t="s">
        <v>485</v>
      </c>
      <c r="G377" s="3"/>
      <c r="H377" s="8">
        <f>I377+J377+K377+L377</f>
        <v>1.4</v>
      </c>
      <c r="I377" s="12">
        <f>I378</f>
        <v>1.4</v>
      </c>
      <c r="J377" s="12">
        <f>J378</f>
        <v>0</v>
      </c>
      <c r="K377" s="12">
        <f>K378</f>
        <v>0</v>
      </c>
      <c r="L377" s="12">
        <f>L378</f>
        <v>0</v>
      </c>
    </row>
    <row r="378" spans="1:12" ht="12.75" hidden="1">
      <c r="A378" s="11"/>
      <c r="B378" s="1" t="s">
        <v>73</v>
      </c>
      <c r="C378" s="1"/>
      <c r="D378" s="3" t="s">
        <v>19</v>
      </c>
      <c r="E378" s="3" t="s">
        <v>16</v>
      </c>
      <c r="F378" s="3" t="s">
        <v>485</v>
      </c>
      <c r="G378" s="3" t="s">
        <v>74</v>
      </c>
      <c r="H378" s="8">
        <f>I378+J378+K378+L378</f>
        <v>1.4</v>
      </c>
      <c r="I378" s="12">
        <f>I379</f>
        <v>1.4</v>
      </c>
      <c r="J378" s="12">
        <f>J379</f>
        <v>0</v>
      </c>
      <c r="K378" s="12">
        <f>K379</f>
        <v>0</v>
      </c>
      <c r="L378" s="12">
        <f>L379</f>
        <v>0</v>
      </c>
    </row>
    <row r="379" spans="1:12" ht="63.75" hidden="1">
      <c r="A379" s="11"/>
      <c r="B379" s="1" t="s">
        <v>81</v>
      </c>
      <c r="C379" s="1"/>
      <c r="D379" s="3" t="s">
        <v>19</v>
      </c>
      <c r="E379" s="3" t="s">
        <v>16</v>
      </c>
      <c r="F379" s="3" t="s">
        <v>485</v>
      </c>
      <c r="G379" s="3" t="s">
        <v>82</v>
      </c>
      <c r="H379" s="8">
        <f>I379+J379+K379+L379</f>
        <v>1.4</v>
      </c>
      <c r="I379" s="12">
        <v>1.4</v>
      </c>
      <c r="J379" s="10">
        <v>0</v>
      </c>
      <c r="K379" s="10">
        <v>0</v>
      </c>
      <c r="L379" s="10">
        <v>0</v>
      </c>
    </row>
    <row r="380" spans="1:12" ht="102">
      <c r="A380" s="11"/>
      <c r="B380" s="34" t="s">
        <v>489</v>
      </c>
      <c r="C380" s="1"/>
      <c r="D380" s="3" t="s">
        <v>19</v>
      </c>
      <c r="E380" s="3" t="s">
        <v>16</v>
      </c>
      <c r="F380" s="3" t="s">
        <v>392</v>
      </c>
      <c r="G380" s="3"/>
      <c r="H380" s="8">
        <f>SUM(I380:L380)</f>
        <v>799.7</v>
      </c>
      <c r="I380" s="12">
        <f aca="true" t="shared" si="65" ref="I380:L382">I381</f>
        <v>0</v>
      </c>
      <c r="J380" s="12">
        <f t="shared" si="65"/>
        <v>0</v>
      </c>
      <c r="K380" s="12">
        <f>K381</f>
        <v>799.7</v>
      </c>
      <c r="L380" s="12">
        <f>L381</f>
        <v>0</v>
      </c>
    </row>
    <row r="381" spans="1:12" ht="51">
      <c r="A381" s="5"/>
      <c r="B381" s="1" t="s">
        <v>94</v>
      </c>
      <c r="C381" s="23"/>
      <c r="D381" s="3" t="s">
        <v>19</v>
      </c>
      <c r="E381" s="3" t="s">
        <v>16</v>
      </c>
      <c r="F381" s="3" t="s">
        <v>392</v>
      </c>
      <c r="G381" s="3" t="s">
        <v>79</v>
      </c>
      <c r="H381" s="8">
        <f>I381+J381+K381+L381</f>
        <v>799.7</v>
      </c>
      <c r="I381" s="12">
        <f t="shared" si="65"/>
        <v>0</v>
      </c>
      <c r="J381" s="12">
        <f t="shared" si="65"/>
        <v>0</v>
      </c>
      <c r="K381" s="12">
        <f t="shared" si="65"/>
        <v>799.7</v>
      </c>
      <c r="L381" s="12">
        <f t="shared" si="65"/>
        <v>0</v>
      </c>
    </row>
    <row r="382" spans="1:12" ht="12.75">
      <c r="A382" s="5"/>
      <c r="B382" s="1" t="s">
        <v>35</v>
      </c>
      <c r="C382" s="23"/>
      <c r="D382" s="3" t="s">
        <v>19</v>
      </c>
      <c r="E382" s="3" t="s">
        <v>16</v>
      </c>
      <c r="F382" s="3" t="s">
        <v>392</v>
      </c>
      <c r="G382" s="3" t="s">
        <v>80</v>
      </c>
      <c r="H382" s="8">
        <f>I382+J382+K382+L382</f>
        <v>799.7</v>
      </c>
      <c r="I382" s="12">
        <f t="shared" si="65"/>
        <v>0</v>
      </c>
      <c r="J382" s="12">
        <f t="shared" si="65"/>
        <v>0</v>
      </c>
      <c r="K382" s="12">
        <f t="shared" si="65"/>
        <v>799.7</v>
      </c>
      <c r="L382" s="12">
        <f t="shared" si="65"/>
        <v>0</v>
      </c>
    </row>
    <row r="383" spans="1:12" ht="51">
      <c r="A383" s="5"/>
      <c r="B383" s="1" t="s">
        <v>95</v>
      </c>
      <c r="C383" s="23"/>
      <c r="D383" s="3" t="s">
        <v>19</v>
      </c>
      <c r="E383" s="3" t="s">
        <v>16</v>
      </c>
      <c r="F383" s="3" t="s">
        <v>392</v>
      </c>
      <c r="G383" s="3" t="s">
        <v>96</v>
      </c>
      <c r="H383" s="8">
        <f>I383+J383+K383+L383</f>
        <v>799.7</v>
      </c>
      <c r="I383" s="12">
        <v>0</v>
      </c>
      <c r="J383" s="12">
        <v>0</v>
      </c>
      <c r="K383" s="12">
        <v>799.7</v>
      </c>
      <c r="L383" s="12">
        <v>0</v>
      </c>
    </row>
    <row r="384" spans="1:12" ht="114.75">
      <c r="A384" s="5"/>
      <c r="B384" s="34" t="s">
        <v>491</v>
      </c>
      <c r="C384" s="1"/>
      <c r="D384" s="3" t="s">
        <v>19</v>
      </c>
      <c r="E384" s="3" t="s">
        <v>16</v>
      </c>
      <c r="F384" s="3" t="s">
        <v>485</v>
      </c>
      <c r="G384" s="3"/>
      <c r="H384" s="8">
        <f>SUM(I384:L384)</f>
        <v>8.1</v>
      </c>
      <c r="I384" s="12">
        <f>I385</f>
        <v>8.1</v>
      </c>
      <c r="J384" s="12">
        <v>0</v>
      </c>
      <c r="K384" s="12">
        <v>0</v>
      </c>
      <c r="L384" s="12">
        <v>0</v>
      </c>
    </row>
    <row r="385" spans="1:12" ht="51">
      <c r="A385" s="5"/>
      <c r="B385" s="1" t="s">
        <v>94</v>
      </c>
      <c r="C385" s="23"/>
      <c r="D385" s="3" t="s">
        <v>19</v>
      </c>
      <c r="E385" s="3" t="s">
        <v>16</v>
      </c>
      <c r="F385" s="3" t="s">
        <v>485</v>
      </c>
      <c r="G385" s="3" t="s">
        <v>79</v>
      </c>
      <c r="H385" s="8">
        <f>I385+J385+K385+L385</f>
        <v>8.1</v>
      </c>
      <c r="I385" s="12">
        <f aca="true" t="shared" si="66" ref="I385:L386">I386</f>
        <v>8.1</v>
      </c>
      <c r="J385" s="12">
        <f t="shared" si="66"/>
        <v>0</v>
      </c>
      <c r="K385" s="12">
        <f t="shared" si="66"/>
        <v>0</v>
      </c>
      <c r="L385" s="12">
        <f t="shared" si="66"/>
        <v>0</v>
      </c>
    </row>
    <row r="386" spans="1:12" ht="12.75">
      <c r="A386" s="5"/>
      <c r="B386" s="1" t="s">
        <v>35</v>
      </c>
      <c r="C386" s="23"/>
      <c r="D386" s="3" t="s">
        <v>19</v>
      </c>
      <c r="E386" s="3" t="s">
        <v>16</v>
      </c>
      <c r="F386" s="3" t="s">
        <v>485</v>
      </c>
      <c r="G386" s="3" t="s">
        <v>80</v>
      </c>
      <c r="H386" s="8">
        <f>I386+J386+K386+L386</f>
        <v>8.1</v>
      </c>
      <c r="I386" s="12">
        <f t="shared" si="66"/>
        <v>8.1</v>
      </c>
      <c r="J386" s="12">
        <f t="shared" si="66"/>
        <v>0</v>
      </c>
      <c r="K386" s="12">
        <f t="shared" si="66"/>
        <v>0</v>
      </c>
      <c r="L386" s="12">
        <f t="shared" si="66"/>
        <v>0</v>
      </c>
    </row>
    <row r="387" spans="1:12" ht="51">
      <c r="A387" s="5"/>
      <c r="B387" s="1" t="s">
        <v>95</v>
      </c>
      <c r="C387" s="23"/>
      <c r="D387" s="3" t="s">
        <v>19</v>
      </c>
      <c r="E387" s="3" t="s">
        <v>16</v>
      </c>
      <c r="F387" s="3" t="s">
        <v>485</v>
      </c>
      <c r="G387" s="3" t="s">
        <v>96</v>
      </c>
      <c r="H387" s="8">
        <f>I387+J387+K387+L387</f>
        <v>8.1</v>
      </c>
      <c r="I387" s="12">
        <v>8.1</v>
      </c>
      <c r="J387" s="12">
        <v>0</v>
      </c>
      <c r="K387" s="12">
        <v>0</v>
      </c>
      <c r="L387" s="12">
        <v>0</v>
      </c>
    </row>
    <row r="388" spans="1:12" ht="63.75">
      <c r="A388" s="11"/>
      <c r="B388" s="15" t="s">
        <v>112</v>
      </c>
      <c r="C388" s="57"/>
      <c r="D388" s="3" t="s">
        <v>19</v>
      </c>
      <c r="E388" s="3" t="s">
        <v>16</v>
      </c>
      <c r="F388" s="3" t="s">
        <v>329</v>
      </c>
      <c r="G388" s="3"/>
      <c r="H388" s="8">
        <f t="shared" si="60"/>
        <v>-16156.800000000001</v>
      </c>
      <c r="I388" s="12">
        <f>I401+I405+I409</f>
        <v>-8.1</v>
      </c>
      <c r="J388" s="12">
        <f>J401+J405+J409</f>
        <v>0</v>
      </c>
      <c r="K388" s="12">
        <f>K401+K405+K409</f>
        <v>-16148.7</v>
      </c>
      <c r="L388" s="12">
        <f>L401+L405+L409</f>
        <v>0</v>
      </c>
    </row>
    <row r="389" spans="1:12" ht="157.5" customHeight="1" hidden="1">
      <c r="A389" s="11"/>
      <c r="B389" s="1" t="s">
        <v>312</v>
      </c>
      <c r="C389" s="57"/>
      <c r="D389" s="3" t="s">
        <v>19</v>
      </c>
      <c r="E389" s="3" t="s">
        <v>16</v>
      </c>
      <c r="F389" s="3" t="s">
        <v>393</v>
      </c>
      <c r="G389" s="3"/>
      <c r="H389" s="8">
        <f t="shared" si="60"/>
        <v>8000</v>
      </c>
      <c r="I389" s="12">
        <f aca="true" t="shared" si="67" ref="I389:L391">I390</f>
        <v>0</v>
      </c>
      <c r="J389" s="12">
        <f t="shared" si="67"/>
        <v>0</v>
      </c>
      <c r="K389" s="12">
        <f t="shared" si="67"/>
        <v>8000</v>
      </c>
      <c r="L389" s="12">
        <f t="shared" si="67"/>
        <v>0</v>
      </c>
    </row>
    <row r="390" spans="1:12" ht="51" hidden="1">
      <c r="A390" s="5"/>
      <c r="B390" s="1" t="s">
        <v>94</v>
      </c>
      <c r="C390" s="23"/>
      <c r="D390" s="3" t="s">
        <v>19</v>
      </c>
      <c r="E390" s="3" t="s">
        <v>16</v>
      </c>
      <c r="F390" s="3" t="s">
        <v>393</v>
      </c>
      <c r="G390" s="3" t="s">
        <v>79</v>
      </c>
      <c r="H390" s="8">
        <f t="shared" si="60"/>
        <v>8000</v>
      </c>
      <c r="I390" s="12">
        <f t="shared" si="67"/>
        <v>0</v>
      </c>
      <c r="J390" s="12">
        <f t="shared" si="67"/>
        <v>0</v>
      </c>
      <c r="K390" s="12">
        <f t="shared" si="67"/>
        <v>8000</v>
      </c>
      <c r="L390" s="12">
        <f t="shared" si="67"/>
        <v>0</v>
      </c>
    </row>
    <row r="391" spans="1:12" ht="12.75" hidden="1">
      <c r="A391" s="5"/>
      <c r="B391" s="1" t="s">
        <v>35</v>
      </c>
      <c r="C391" s="23"/>
      <c r="D391" s="3" t="s">
        <v>19</v>
      </c>
      <c r="E391" s="3" t="s">
        <v>16</v>
      </c>
      <c r="F391" s="3" t="s">
        <v>393</v>
      </c>
      <c r="G391" s="3" t="s">
        <v>80</v>
      </c>
      <c r="H391" s="8">
        <f t="shared" si="60"/>
        <v>8000</v>
      </c>
      <c r="I391" s="12">
        <f t="shared" si="67"/>
        <v>0</v>
      </c>
      <c r="J391" s="12">
        <f t="shared" si="67"/>
        <v>0</v>
      </c>
      <c r="K391" s="12">
        <f t="shared" si="67"/>
        <v>8000</v>
      </c>
      <c r="L391" s="12">
        <f t="shared" si="67"/>
        <v>0</v>
      </c>
    </row>
    <row r="392" spans="1:12" ht="51" hidden="1">
      <c r="A392" s="5"/>
      <c r="B392" s="1" t="s">
        <v>95</v>
      </c>
      <c r="C392" s="23"/>
      <c r="D392" s="3" t="s">
        <v>19</v>
      </c>
      <c r="E392" s="3" t="s">
        <v>16</v>
      </c>
      <c r="F392" s="3" t="s">
        <v>393</v>
      </c>
      <c r="G392" s="3" t="s">
        <v>96</v>
      </c>
      <c r="H392" s="8">
        <f t="shared" si="60"/>
        <v>8000</v>
      </c>
      <c r="I392" s="12">
        <v>0</v>
      </c>
      <c r="J392" s="12">
        <v>0</v>
      </c>
      <c r="K392" s="12">
        <v>8000</v>
      </c>
      <c r="L392" s="12">
        <v>0</v>
      </c>
    </row>
    <row r="393" spans="1:12" ht="114.75" customHeight="1" hidden="1">
      <c r="A393" s="11"/>
      <c r="B393" s="34" t="s">
        <v>486</v>
      </c>
      <c r="C393" s="1"/>
      <c r="D393" s="3" t="s">
        <v>19</v>
      </c>
      <c r="E393" s="3" t="s">
        <v>16</v>
      </c>
      <c r="F393" s="3" t="s">
        <v>394</v>
      </c>
      <c r="G393" s="3"/>
      <c r="H393" s="8">
        <f t="shared" si="60"/>
        <v>880</v>
      </c>
      <c r="I393" s="12">
        <f>I394</f>
        <v>0</v>
      </c>
      <c r="J393" s="12">
        <f>J394</f>
        <v>0</v>
      </c>
      <c r="K393" s="12">
        <f>K394</f>
        <v>880</v>
      </c>
      <c r="L393" s="12">
        <f>L394</f>
        <v>0</v>
      </c>
    </row>
    <row r="394" spans="1:12" ht="51" hidden="1">
      <c r="A394" s="5"/>
      <c r="B394" s="1" t="s">
        <v>94</v>
      </c>
      <c r="C394" s="1"/>
      <c r="D394" s="3" t="s">
        <v>19</v>
      </c>
      <c r="E394" s="3" t="s">
        <v>16</v>
      </c>
      <c r="F394" s="3" t="s">
        <v>394</v>
      </c>
      <c r="G394" s="3" t="s">
        <v>79</v>
      </c>
      <c r="H394" s="8">
        <f t="shared" si="60"/>
        <v>880</v>
      </c>
      <c r="I394" s="12">
        <f aca="true" t="shared" si="68" ref="I394:L399">I395</f>
        <v>0</v>
      </c>
      <c r="J394" s="12">
        <f t="shared" si="68"/>
        <v>0</v>
      </c>
      <c r="K394" s="12">
        <f t="shared" si="68"/>
        <v>880</v>
      </c>
      <c r="L394" s="12">
        <f t="shared" si="68"/>
        <v>0</v>
      </c>
    </row>
    <row r="395" spans="1:12" ht="12.75" hidden="1">
      <c r="A395" s="5"/>
      <c r="B395" s="1" t="s">
        <v>35</v>
      </c>
      <c r="C395" s="1"/>
      <c r="D395" s="3" t="s">
        <v>19</v>
      </c>
      <c r="E395" s="3" t="s">
        <v>16</v>
      </c>
      <c r="F395" s="3" t="s">
        <v>394</v>
      </c>
      <c r="G395" s="3" t="s">
        <v>80</v>
      </c>
      <c r="H395" s="8">
        <f t="shared" si="60"/>
        <v>880</v>
      </c>
      <c r="I395" s="12">
        <f t="shared" si="68"/>
        <v>0</v>
      </c>
      <c r="J395" s="12">
        <f t="shared" si="68"/>
        <v>0</v>
      </c>
      <c r="K395" s="12">
        <f t="shared" si="68"/>
        <v>880</v>
      </c>
      <c r="L395" s="12">
        <f t="shared" si="68"/>
        <v>0</v>
      </c>
    </row>
    <row r="396" spans="1:12" ht="51" hidden="1">
      <c r="A396" s="5"/>
      <c r="B396" s="1" t="s">
        <v>95</v>
      </c>
      <c r="C396" s="23"/>
      <c r="D396" s="3" t="s">
        <v>19</v>
      </c>
      <c r="E396" s="3" t="s">
        <v>16</v>
      </c>
      <c r="F396" s="3" t="s">
        <v>394</v>
      </c>
      <c r="G396" s="3" t="s">
        <v>96</v>
      </c>
      <c r="H396" s="21">
        <f t="shared" si="60"/>
        <v>880</v>
      </c>
      <c r="I396" s="24">
        <v>0</v>
      </c>
      <c r="J396" s="25">
        <v>0</v>
      </c>
      <c r="K396" s="25">
        <v>880</v>
      </c>
      <c r="L396" s="25">
        <v>0</v>
      </c>
    </row>
    <row r="397" spans="1:12" ht="102" hidden="1">
      <c r="A397" s="11"/>
      <c r="B397" s="34" t="s">
        <v>487</v>
      </c>
      <c r="C397" s="1"/>
      <c r="D397" s="3" t="s">
        <v>19</v>
      </c>
      <c r="E397" s="3" t="s">
        <v>16</v>
      </c>
      <c r="F397" s="3" t="s">
        <v>488</v>
      </c>
      <c r="G397" s="3"/>
      <c r="H397" s="8">
        <f>I397+J397+K397+L397</f>
        <v>8.9</v>
      </c>
      <c r="I397" s="12">
        <f t="shared" si="68"/>
        <v>8.9</v>
      </c>
      <c r="J397" s="12">
        <f t="shared" si="68"/>
        <v>0</v>
      </c>
      <c r="K397" s="12">
        <f t="shared" si="68"/>
        <v>0</v>
      </c>
      <c r="L397" s="12">
        <f t="shared" si="68"/>
        <v>0</v>
      </c>
    </row>
    <row r="398" spans="1:12" ht="51" hidden="1">
      <c r="A398" s="5"/>
      <c r="B398" s="1" t="s">
        <v>94</v>
      </c>
      <c r="C398" s="1"/>
      <c r="D398" s="3" t="s">
        <v>19</v>
      </c>
      <c r="E398" s="3" t="s">
        <v>16</v>
      </c>
      <c r="F398" s="3" t="s">
        <v>488</v>
      </c>
      <c r="G398" s="3" t="s">
        <v>79</v>
      </c>
      <c r="H398" s="8">
        <f>I398+J398+K398+L398</f>
        <v>8.9</v>
      </c>
      <c r="I398" s="12">
        <f t="shared" si="68"/>
        <v>8.9</v>
      </c>
      <c r="J398" s="12">
        <f t="shared" si="68"/>
        <v>0</v>
      </c>
      <c r="K398" s="12">
        <f t="shared" si="68"/>
        <v>0</v>
      </c>
      <c r="L398" s="12">
        <f t="shared" si="68"/>
        <v>0</v>
      </c>
    </row>
    <row r="399" spans="1:12" ht="12.75" hidden="1">
      <c r="A399" s="5"/>
      <c r="B399" s="1" t="s">
        <v>35</v>
      </c>
      <c r="C399" s="1"/>
      <c r="D399" s="3" t="s">
        <v>19</v>
      </c>
      <c r="E399" s="3" t="s">
        <v>16</v>
      </c>
      <c r="F399" s="3" t="s">
        <v>488</v>
      </c>
      <c r="G399" s="3" t="s">
        <v>80</v>
      </c>
      <c r="H399" s="8">
        <f>I399+J399+K399+L399</f>
        <v>8.9</v>
      </c>
      <c r="I399" s="12">
        <f t="shared" si="68"/>
        <v>8.9</v>
      </c>
      <c r="J399" s="12">
        <f t="shared" si="68"/>
        <v>0</v>
      </c>
      <c r="K399" s="12">
        <f t="shared" si="68"/>
        <v>0</v>
      </c>
      <c r="L399" s="12">
        <f t="shared" si="68"/>
        <v>0</v>
      </c>
    </row>
    <row r="400" spans="1:12" ht="51" hidden="1">
      <c r="A400" s="5"/>
      <c r="B400" s="1" t="s">
        <v>95</v>
      </c>
      <c r="C400" s="23"/>
      <c r="D400" s="3" t="s">
        <v>19</v>
      </c>
      <c r="E400" s="3" t="s">
        <v>16</v>
      </c>
      <c r="F400" s="3" t="s">
        <v>488</v>
      </c>
      <c r="G400" s="3" t="s">
        <v>96</v>
      </c>
      <c r="H400" s="21">
        <f>I400+J400+K400+L400</f>
        <v>8.9</v>
      </c>
      <c r="I400" s="24">
        <v>8.9</v>
      </c>
      <c r="J400" s="25">
        <v>0</v>
      </c>
      <c r="K400" s="25">
        <v>0</v>
      </c>
      <c r="L400" s="25">
        <v>0</v>
      </c>
    </row>
    <row r="401" spans="1:12" ht="174" customHeight="1">
      <c r="A401" s="5"/>
      <c r="B401" s="1" t="s">
        <v>321</v>
      </c>
      <c r="C401" s="23"/>
      <c r="D401" s="3" t="s">
        <v>19</v>
      </c>
      <c r="E401" s="3" t="s">
        <v>16</v>
      </c>
      <c r="F401" s="3" t="s">
        <v>508</v>
      </c>
      <c r="G401" s="3"/>
      <c r="H401" s="21">
        <f t="shared" si="60"/>
        <v>-15349</v>
      </c>
      <c r="I401" s="24">
        <f>I402</f>
        <v>0</v>
      </c>
      <c r="J401" s="24">
        <f>J402</f>
        <v>0</v>
      </c>
      <c r="K401" s="24">
        <f>K402</f>
        <v>-15349</v>
      </c>
      <c r="L401" s="24">
        <f>L402</f>
        <v>0</v>
      </c>
    </row>
    <row r="402" spans="1:12" ht="51">
      <c r="A402" s="5"/>
      <c r="B402" s="1" t="s">
        <v>94</v>
      </c>
      <c r="C402" s="23"/>
      <c r="D402" s="3" t="s">
        <v>19</v>
      </c>
      <c r="E402" s="3" t="s">
        <v>16</v>
      </c>
      <c r="F402" s="3" t="s">
        <v>508</v>
      </c>
      <c r="G402" s="3" t="s">
        <v>79</v>
      </c>
      <c r="H402" s="21">
        <f>I402+J402+K402+L402</f>
        <v>-15349</v>
      </c>
      <c r="I402" s="24">
        <f aca="true" t="shared" si="69" ref="I402:L403">I403</f>
        <v>0</v>
      </c>
      <c r="J402" s="24">
        <f t="shared" si="69"/>
        <v>0</v>
      </c>
      <c r="K402" s="24">
        <f t="shared" si="69"/>
        <v>-15349</v>
      </c>
      <c r="L402" s="24">
        <f t="shared" si="69"/>
        <v>0</v>
      </c>
    </row>
    <row r="403" spans="1:12" ht="12.75">
      <c r="A403" s="5"/>
      <c r="B403" s="1" t="s">
        <v>35</v>
      </c>
      <c r="C403" s="23"/>
      <c r="D403" s="3" t="s">
        <v>19</v>
      </c>
      <c r="E403" s="3" t="s">
        <v>16</v>
      </c>
      <c r="F403" s="3" t="s">
        <v>508</v>
      </c>
      <c r="G403" s="3" t="s">
        <v>80</v>
      </c>
      <c r="H403" s="21">
        <f>I403+J403+K403+L403</f>
        <v>-15349</v>
      </c>
      <c r="I403" s="24">
        <f t="shared" si="69"/>
        <v>0</v>
      </c>
      <c r="J403" s="24">
        <f t="shared" si="69"/>
        <v>0</v>
      </c>
      <c r="K403" s="24">
        <f t="shared" si="69"/>
        <v>-15349</v>
      </c>
      <c r="L403" s="24">
        <f t="shared" si="69"/>
        <v>0</v>
      </c>
    </row>
    <row r="404" spans="1:12" ht="51">
      <c r="A404" s="5"/>
      <c r="B404" s="1" t="s">
        <v>95</v>
      </c>
      <c r="C404" s="23"/>
      <c r="D404" s="3" t="s">
        <v>19</v>
      </c>
      <c r="E404" s="3" t="s">
        <v>16</v>
      </c>
      <c r="F404" s="3" t="s">
        <v>508</v>
      </c>
      <c r="G404" s="3" t="s">
        <v>96</v>
      </c>
      <c r="H404" s="21">
        <f>I404+J404+K404+L404</f>
        <v>-15349</v>
      </c>
      <c r="I404" s="24">
        <v>0</v>
      </c>
      <c r="J404" s="24">
        <v>0</v>
      </c>
      <c r="K404" s="24">
        <f>-15349</f>
        <v>-15349</v>
      </c>
      <c r="L404" s="24">
        <v>0</v>
      </c>
    </row>
    <row r="405" spans="1:12" ht="102">
      <c r="A405" s="11"/>
      <c r="B405" s="34" t="s">
        <v>489</v>
      </c>
      <c r="C405" s="1"/>
      <c r="D405" s="3" t="s">
        <v>19</v>
      </c>
      <c r="E405" s="3" t="s">
        <v>16</v>
      </c>
      <c r="F405" s="3" t="s">
        <v>490</v>
      </c>
      <c r="G405" s="3"/>
      <c r="H405" s="8">
        <f>SUM(I405:L405)</f>
        <v>-799.7</v>
      </c>
      <c r="I405" s="12">
        <f>I406</f>
        <v>0</v>
      </c>
      <c r="J405" s="12">
        <f>J406</f>
        <v>0</v>
      </c>
      <c r="K405" s="12">
        <f>K406</f>
        <v>-799.7</v>
      </c>
      <c r="L405" s="12">
        <f>L406</f>
        <v>0</v>
      </c>
    </row>
    <row r="406" spans="1:12" ht="51">
      <c r="A406" s="5"/>
      <c r="B406" s="1" t="s">
        <v>94</v>
      </c>
      <c r="C406" s="23"/>
      <c r="D406" s="3" t="s">
        <v>19</v>
      </c>
      <c r="E406" s="3" t="s">
        <v>16</v>
      </c>
      <c r="F406" s="3" t="s">
        <v>490</v>
      </c>
      <c r="G406" s="3" t="s">
        <v>79</v>
      </c>
      <c r="H406" s="8">
        <f>I406+J406+K406+L406</f>
        <v>-799.7</v>
      </c>
      <c r="I406" s="12">
        <f aca="true" t="shared" si="70" ref="I406:L407">I407</f>
        <v>0</v>
      </c>
      <c r="J406" s="12">
        <f t="shared" si="70"/>
        <v>0</v>
      </c>
      <c r="K406" s="12">
        <f t="shared" si="70"/>
        <v>-799.7</v>
      </c>
      <c r="L406" s="12">
        <f t="shared" si="70"/>
        <v>0</v>
      </c>
    </row>
    <row r="407" spans="1:12" ht="12.75">
      <c r="A407" s="5"/>
      <c r="B407" s="1" t="s">
        <v>35</v>
      </c>
      <c r="C407" s="23"/>
      <c r="D407" s="3" t="s">
        <v>19</v>
      </c>
      <c r="E407" s="3" t="s">
        <v>16</v>
      </c>
      <c r="F407" s="3" t="s">
        <v>490</v>
      </c>
      <c r="G407" s="3" t="s">
        <v>80</v>
      </c>
      <c r="H407" s="8">
        <f>I407+J407+K407+L407</f>
        <v>-799.7</v>
      </c>
      <c r="I407" s="12">
        <f t="shared" si="70"/>
        <v>0</v>
      </c>
      <c r="J407" s="12">
        <f t="shared" si="70"/>
        <v>0</v>
      </c>
      <c r="K407" s="12">
        <f t="shared" si="70"/>
        <v>-799.7</v>
      </c>
      <c r="L407" s="12">
        <f t="shared" si="70"/>
        <v>0</v>
      </c>
    </row>
    <row r="408" spans="1:12" ht="51">
      <c r="A408" s="5"/>
      <c r="B408" s="1" t="s">
        <v>95</v>
      </c>
      <c r="C408" s="23"/>
      <c r="D408" s="3" t="s">
        <v>19</v>
      </c>
      <c r="E408" s="3" t="s">
        <v>16</v>
      </c>
      <c r="F408" s="3" t="s">
        <v>490</v>
      </c>
      <c r="G408" s="3" t="s">
        <v>96</v>
      </c>
      <c r="H408" s="8">
        <f>I408+J408+K408+L408</f>
        <v>-799.7</v>
      </c>
      <c r="I408" s="12">
        <v>0</v>
      </c>
      <c r="J408" s="12">
        <v>0</v>
      </c>
      <c r="K408" s="12">
        <f>-799.7</f>
        <v>-799.7</v>
      </c>
      <c r="L408" s="12">
        <v>0</v>
      </c>
    </row>
    <row r="409" spans="1:12" ht="114.75">
      <c r="A409" s="5"/>
      <c r="B409" s="34" t="s">
        <v>491</v>
      </c>
      <c r="C409" s="1"/>
      <c r="D409" s="3" t="s">
        <v>19</v>
      </c>
      <c r="E409" s="3" t="s">
        <v>16</v>
      </c>
      <c r="F409" s="3" t="s">
        <v>492</v>
      </c>
      <c r="G409" s="3"/>
      <c r="H409" s="8">
        <f>SUM(I409:L409)</f>
        <v>-8.1</v>
      </c>
      <c r="I409" s="12">
        <f>I410</f>
        <v>-8.1</v>
      </c>
      <c r="J409" s="12">
        <v>0</v>
      </c>
      <c r="K409" s="12">
        <v>0</v>
      </c>
      <c r="L409" s="12">
        <v>0</v>
      </c>
    </row>
    <row r="410" spans="1:12" ht="51">
      <c r="A410" s="5"/>
      <c r="B410" s="1" t="s">
        <v>94</v>
      </c>
      <c r="C410" s="23"/>
      <c r="D410" s="3" t="s">
        <v>19</v>
      </c>
      <c r="E410" s="3" t="s">
        <v>16</v>
      </c>
      <c r="F410" s="3" t="s">
        <v>492</v>
      </c>
      <c r="G410" s="3" t="s">
        <v>79</v>
      </c>
      <c r="H410" s="8">
        <f>I410+J410+K410+L410</f>
        <v>-8.1</v>
      </c>
      <c r="I410" s="12">
        <f aca="true" t="shared" si="71" ref="I410:L411">I411</f>
        <v>-8.1</v>
      </c>
      <c r="J410" s="12">
        <f t="shared" si="71"/>
        <v>0</v>
      </c>
      <c r="K410" s="12">
        <f t="shared" si="71"/>
        <v>0</v>
      </c>
      <c r="L410" s="12">
        <f t="shared" si="71"/>
        <v>0</v>
      </c>
    </row>
    <row r="411" spans="1:12" ht="12.75">
      <c r="A411" s="5"/>
      <c r="B411" s="1" t="s">
        <v>35</v>
      </c>
      <c r="C411" s="23"/>
      <c r="D411" s="3" t="s">
        <v>19</v>
      </c>
      <c r="E411" s="3" t="s">
        <v>16</v>
      </c>
      <c r="F411" s="3" t="s">
        <v>492</v>
      </c>
      <c r="G411" s="3" t="s">
        <v>80</v>
      </c>
      <c r="H411" s="8">
        <f>I411+J411+K411+L411</f>
        <v>-8.1</v>
      </c>
      <c r="I411" s="12">
        <f t="shared" si="71"/>
        <v>-8.1</v>
      </c>
      <c r="J411" s="12">
        <f t="shared" si="71"/>
        <v>0</v>
      </c>
      <c r="K411" s="12">
        <f t="shared" si="71"/>
        <v>0</v>
      </c>
      <c r="L411" s="12">
        <f t="shared" si="71"/>
        <v>0</v>
      </c>
    </row>
    <row r="412" spans="1:12" ht="51">
      <c r="A412" s="5"/>
      <c r="B412" s="1" t="s">
        <v>95</v>
      </c>
      <c r="C412" s="23"/>
      <c r="D412" s="3" t="s">
        <v>19</v>
      </c>
      <c r="E412" s="3" t="s">
        <v>16</v>
      </c>
      <c r="F412" s="3" t="s">
        <v>492</v>
      </c>
      <c r="G412" s="3" t="s">
        <v>96</v>
      </c>
      <c r="H412" s="8">
        <f>I412+J412+K412+L412</f>
        <v>-8.1</v>
      </c>
      <c r="I412" s="12">
        <f>-8.1</f>
        <v>-8.1</v>
      </c>
      <c r="J412" s="12">
        <v>0</v>
      </c>
      <c r="K412" s="12">
        <v>0</v>
      </c>
      <c r="L412" s="12">
        <v>0</v>
      </c>
    </row>
    <row r="413" spans="1:12" ht="12.75" hidden="1">
      <c r="A413" s="5"/>
      <c r="B413" s="1" t="s">
        <v>401</v>
      </c>
      <c r="C413" s="19"/>
      <c r="D413" s="3" t="s">
        <v>19</v>
      </c>
      <c r="E413" s="3" t="s">
        <v>16</v>
      </c>
      <c r="F413" s="3" t="s">
        <v>249</v>
      </c>
      <c r="G413" s="3"/>
      <c r="H413" s="21">
        <f>I413+J413+K413+L413</f>
        <v>5953.7</v>
      </c>
      <c r="I413" s="12">
        <f>I414</f>
        <v>0</v>
      </c>
      <c r="J413" s="12">
        <f>J414</f>
        <v>5953.7</v>
      </c>
      <c r="K413" s="12">
        <f>K414</f>
        <v>0</v>
      </c>
      <c r="L413" s="12">
        <f>L414</f>
        <v>0</v>
      </c>
    </row>
    <row r="414" spans="1:12" ht="271.5" customHeight="1" hidden="1">
      <c r="A414" s="5"/>
      <c r="B414" s="34" t="s">
        <v>513</v>
      </c>
      <c r="C414" s="23"/>
      <c r="D414" s="3" t="s">
        <v>19</v>
      </c>
      <c r="E414" s="3" t="s">
        <v>16</v>
      </c>
      <c r="F414" s="3" t="s">
        <v>403</v>
      </c>
      <c r="G414" s="3"/>
      <c r="H414" s="21">
        <f>I414+J414+K414+L414</f>
        <v>5953.7</v>
      </c>
      <c r="I414" s="24">
        <f>I415</f>
        <v>0</v>
      </c>
      <c r="J414" s="24">
        <f>J415</f>
        <v>5953.7</v>
      </c>
      <c r="K414" s="24">
        <f>K415</f>
        <v>0</v>
      </c>
      <c r="L414" s="24">
        <f>L415</f>
        <v>0</v>
      </c>
    </row>
    <row r="415" spans="1:12" ht="12.75" hidden="1">
      <c r="A415" s="11"/>
      <c r="B415" s="1" t="s">
        <v>73</v>
      </c>
      <c r="C415" s="1"/>
      <c r="D415" s="3" t="s">
        <v>19</v>
      </c>
      <c r="E415" s="3" t="s">
        <v>16</v>
      </c>
      <c r="F415" s="3" t="s">
        <v>403</v>
      </c>
      <c r="G415" s="3" t="s">
        <v>74</v>
      </c>
      <c r="H415" s="21">
        <f>I415+J415+K415+L415</f>
        <v>5953.7</v>
      </c>
      <c r="I415" s="24">
        <f>I416</f>
        <v>0</v>
      </c>
      <c r="J415" s="24">
        <f>J416</f>
        <v>5953.7</v>
      </c>
      <c r="K415" s="24">
        <f>K416</f>
        <v>0</v>
      </c>
      <c r="L415" s="24">
        <f>L416</f>
        <v>0</v>
      </c>
    </row>
    <row r="416" spans="1:12" ht="63.75" customHeight="1" hidden="1">
      <c r="A416" s="11"/>
      <c r="B416" s="1" t="s">
        <v>81</v>
      </c>
      <c r="C416" s="1"/>
      <c r="D416" s="3" t="s">
        <v>19</v>
      </c>
      <c r="E416" s="3" t="s">
        <v>16</v>
      </c>
      <c r="F416" s="3" t="s">
        <v>403</v>
      </c>
      <c r="G416" s="3" t="s">
        <v>82</v>
      </c>
      <c r="H416" s="21">
        <f>I416+J416+K416+L416</f>
        <v>5953.7</v>
      </c>
      <c r="I416" s="24">
        <v>0</v>
      </c>
      <c r="J416" s="24">
        <v>5953.7</v>
      </c>
      <c r="K416" s="24">
        <v>0</v>
      </c>
      <c r="L416" s="24">
        <v>0</v>
      </c>
    </row>
    <row r="417" spans="1:12" s="34" customFormat="1" ht="12.75">
      <c r="A417" s="5"/>
      <c r="B417" s="6" t="s">
        <v>37</v>
      </c>
      <c r="C417" s="2"/>
      <c r="D417" s="4" t="s">
        <v>19</v>
      </c>
      <c r="E417" s="4" t="s">
        <v>17</v>
      </c>
      <c r="F417" s="4"/>
      <c r="G417" s="4"/>
      <c r="H417" s="8">
        <f>SUM(I417:L417)</f>
        <v>2.2737367544323206E-13</v>
      </c>
      <c r="I417" s="8">
        <f>I423</f>
        <v>-1302.1</v>
      </c>
      <c r="J417" s="8">
        <f>J423</f>
        <v>0</v>
      </c>
      <c r="K417" s="8">
        <f>K423</f>
        <v>1302.1000000000001</v>
      </c>
      <c r="L417" s="8">
        <f>L423+L418+L445</f>
        <v>0</v>
      </c>
    </row>
    <row r="418" spans="1:12" s="34" customFormat="1" ht="62.25" customHeight="1" hidden="1">
      <c r="A418" s="11"/>
      <c r="B418" s="1" t="s">
        <v>378</v>
      </c>
      <c r="C418" s="16"/>
      <c r="D418" s="3" t="s">
        <v>19</v>
      </c>
      <c r="E418" s="3" t="s">
        <v>17</v>
      </c>
      <c r="F418" s="3" t="s">
        <v>211</v>
      </c>
      <c r="G418" s="3"/>
      <c r="H418" s="8">
        <f aca="true" t="shared" si="72" ref="H418:H424">I418+J418+K418+L418</f>
        <v>49681.4</v>
      </c>
      <c r="I418" s="12">
        <f>I419</f>
        <v>49681.4</v>
      </c>
      <c r="J418" s="12">
        <f aca="true" t="shared" si="73" ref="J418:L420">J419</f>
        <v>0</v>
      </c>
      <c r="K418" s="12">
        <f t="shared" si="73"/>
        <v>0</v>
      </c>
      <c r="L418" s="12">
        <f t="shared" si="73"/>
        <v>0</v>
      </c>
    </row>
    <row r="419" spans="1:12" s="34" customFormat="1" ht="76.5" hidden="1">
      <c r="A419" s="11"/>
      <c r="B419" s="1" t="s">
        <v>379</v>
      </c>
      <c r="C419" s="7"/>
      <c r="D419" s="3" t="s">
        <v>19</v>
      </c>
      <c r="E419" s="3" t="s">
        <v>17</v>
      </c>
      <c r="F419" s="3" t="s">
        <v>212</v>
      </c>
      <c r="G419" s="3"/>
      <c r="H419" s="8">
        <f t="shared" si="72"/>
        <v>49681.4</v>
      </c>
      <c r="I419" s="12">
        <f>I420</f>
        <v>49681.4</v>
      </c>
      <c r="J419" s="12">
        <f t="shared" si="73"/>
        <v>0</v>
      </c>
      <c r="K419" s="12">
        <f t="shared" si="73"/>
        <v>0</v>
      </c>
      <c r="L419" s="12">
        <f t="shared" si="73"/>
        <v>0</v>
      </c>
    </row>
    <row r="420" spans="1:12" s="34" customFormat="1" ht="25.5" hidden="1">
      <c r="A420" s="11"/>
      <c r="B420" s="1" t="s">
        <v>58</v>
      </c>
      <c r="C420" s="1"/>
      <c r="D420" s="3" t="s">
        <v>19</v>
      </c>
      <c r="E420" s="3" t="s">
        <v>17</v>
      </c>
      <c r="F420" s="3" t="s">
        <v>212</v>
      </c>
      <c r="G420" s="3" t="s">
        <v>59</v>
      </c>
      <c r="H420" s="8">
        <f t="shared" si="72"/>
        <v>49681.4</v>
      </c>
      <c r="I420" s="12">
        <f>I421</f>
        <v>49681.4</v>
      </c>
      <c r="J420" s="12">
        <f t="shared" si="73"/>
        <v>0</v>
      </c>
      <c r="K420" s="12">
        <f t="shared" si="73"/>
        <v>0</v>
      </c>
      <c r="L420" s="12">
        <f t="shared" si="73"/>
        <v>0</v>
      </c>
    </row>
    <row r="421" spans="1:12" s="34" customFormat="1" ht="38.25" hidden="1">
      <c r="A421" s="11"/>
      <c r="B421" s="1" t="s">
        <v>60</v>
      </c>
      <c r="C421" s="1"/>
      <c r="D421" s="3" t="s">
        <v>19</v>
      </c>
      <c r="E421" s="3" t="s">
        <v>17</v>
      </c>
      <c r="F421" s="3" t="s">
        <v>212</v>
      </c>
      <c r="G421" s="3" t="s">
        <v>61</v>
      </c>
      <c r="H421" s="8">
        <f t="shared" si="72"/>
        <v>49681.4</v>
      </c>
      <c r="I421" s="12">
        <f>I422</f>
        <v>49681.4</v>
      </c>
      <c r="J421" s="12">
        <f>J422</f>
        <v>0</v>
      </c>
      <c r="K421" s="12">
        <f>K422</f>
        <v>0</v>
      </c>
      <c r="L421" s="12">
        <f>L422</f>
        <v>0</v>
      </c>
    </row>
    <row r="422" spans="1:12" s="34" customFormat="1" ht="38.25" hidden="1">
      <c r="A422" s="11"/>
      <c r="B422" s="1" t="s">
        <v>62</v>
      </c>
      <c r="C422" s="1"/>
      <c r="D422" s="3" t="s">
        <v>19</v>
      </c>
      <c r="E422" s="3" t="s">
        <v>17</v>
      </c>
      <c r="F422" s="3" t="s">
        <v>212</v>
      </c>
      <c r="G422" s="3" t="s">
        <v>63</v>
      </c>
      <c r="H422" s="8">
        <f t="shared" si="72"/>
        <v>49681.4</v>
      </c>
      <c r="I422" s="12">
        <f>17912.7+27935.7+3461+372</f>
        <v>49681.4</v>
      </c>
      <c r="J422" s="12">
        <v>0</v>
      </c>
      <c r="K422" s="12">
        <v>0</v>
      </c>
      <c r="L422" s="12">
        <v>0</v>
      </c>
    </row>
    <row r="423" spans="1:12" s="34" customFormat="1" ht="52.5" customHeight="1">
      <c r="A423" s="11"/>
      <c r="B423" s="1" t="s">
        <v>134</v>
      </c>
      <c r="C423" s="16"/>
      <c r="D423" s="3" t="s">
        <v>19</v>
      </c>
      <c r="E423" s="3" t="s">
        <v>17</v>
      </c>
      <c r="F423" s="3" t="s">
        <v>216</v>
      </c>
      <c r="G423" s="3"/>
      <c r="H423" s="8">
        <f t="shared" si="72"/>
        <v>2.2737367544323206E-13</v>
      </c>
      <c r="I423" s="12">
        <f>I424</f>
        <v>-1302.1</v>
      </c>
      <c r="J423" s="12">
        <f>J424</f>
        <v>0</v>
      </c>
      <c r="K423" s="12">
        <f>K424</f>
        <v>1302.1000000000001</v>
      </c>
      <c r="L423" s="12">
        <f>L424</f>
        <v>0</v>
      </c>
    </row>
    <row r="424" spans="1:12" s="34" customFormat="1" ht="76.5">
      <c r="A424" s="11"/>
      <c r="B424" s="15" t="s">
        <v>136</v>
      </c>
      <c r="C424" s="7"/>
      <c r="D424" s="3" t="s">
        <v>19</v>
      </c>
      <c r="E424" s="3" t="s">
        <v>17</v>
      </c>
      <c r="F424" s="3" t="s">
        <v>330</v>
      </c>
      <c r="G424" s="3"/>
      <c r="H424" s="8">
        <f t="shared" si="72"/>
        <v>2.2737367544323206E-13</v>
      </c>
      <c r="I424" s="12">
        <f>I433+I437+I441</f>
        <v>-1302.1</v>
      </c>
      <c r="J424" s="12">
        <f>J433+J437+J441</f>
        <v>0</v>
      </c>
      <c r="K424" s="12">
        <f>K433+K437+K441</f>
        <v>1302.1000000000001</v>
      </c>
      <c r="L424" s="12">
        <f>L433+L437+L441</f>
        <v>0</v>
      </c>
    </row>
    <row r="425" spans="1:12" s="34" customFormat="1" ht="192" customHeight="1" hidden="1">
      <c r="A425" s="11"/>
      <c r="B425" s="28" t="s">
        <v>132</v>
      </c>
      <c r="C425" s="23"/>
      <c r="D425" s="3" t="s">
        <v>19</v>
      </c>
      <c r="E425" s="3" t="s">
        <v>17</v>
      </c>
      <c r="F425" s="3" t="s">
        <v>520</v>
      </c>
      <c r="G425" s="3"/>
      <c r="H425" s="21">
        <f>SUM(I425:L425)</f>
        <v>4000</v>
      </c>
      <c r="I425" s="24">
        <f>I426</f>
        <v>0</v>
      </c>
      <c r="J425" s="24">
        <f>J426</f>
        <v>0</v>
      </c>
      <c r="K425" s="24">
        <f>K426</f>
        <v>4000</v>
      </c>
      <c r="L425" s="24">
        <f>L426</f>
        <v>0</v>
      </c>
    </row>
    <row r="426" spans="1:12" s="34" customFormat="1" ht="25.5" hidden="1">
      <c r="A426" s="11"/>
      <c r="B426" s="1" t="s">
        <v>58</v>
      </c>
      <c r="C426" s="23"/>
      <c r="D426" s="3" t="s">
        <v>19</v>
      </c>
      <c r="E426" s="3" t="s">
        <v>17</v>
      </c>
      <c r="F426" s="3" t="s">
        <v>520</v>
      </c>
      <c r="G426" s="3" t="s">
        <v>59</v>
      </c>
      <c r="H426" s="21">
        <f>SUM(I426:L426)</f>
        <v>4000</v>
      </c>
      <c r="I426" s="24">
        <f>I427</f>
        <v>0</v>
      </c>
      <c r="J426" s="24">
        <f>J427</f>
        <v>0</v>
      </c>
      <c r="K426" s="24">
        <f>K427</f>
        <v>4000</v>
      </c>
      <c r="L426" s="24">
        <f>L427</f>
        <v>0</v>
      </c>
    </row>
    <row r="427" spans="1:12" s="34" customFormat="1" ht="38.25" hidden="1">
      <c r="A427" s="11"/>
      <c r="B427" s="1" t="s">
        <v>60</v>
      </c>
      <c r="C427" s="23"/>
      <c r="D427" s="3" t="s">
        <v>19</v>
      </c>
      <c r="E427" s="3" t="s">
        <v>17</v>
      </c>
      <c r="F427" s="3" t="s">
        <v>520</v>
      </c>
      <c r="G427" s="3" t="s">
        <v>61</v>
      </c>
      <c r="H427" s="21">
        <f>I427+J427+K427+L427</f>
        <v>4000</v>
      </c>
      <c r="I427" s="24">
        <f>I428</f>
        <v>0</v>
      </c>
      <c r="J427" s="24">
        <f>J428</f>
        <v>0</v>
      </c>
      <c r="K427" s="24">
        <f>K428</f>
        <v>4000</v>
      </c>
      <c r="L427" s="24">
        <f>L428</f>
        <v>0</v>
      </c>
    </row>
    <row r="428" spans="1:12" s="34" customFormat="1" ht="38.25" hidden="1">
      <c r="A428" s="11"/>
      <c r="B428" s="1" t="s">
        <v>62</v>
      </c>
      <c r="C428" s="23"/>
      <c r="D428" s="3" t="s">
        <v>19</v>
      </c>
      <c r="E428" s="3" t="s">
        <v>17</v>
      </c>
      <c r="F428" s="3" t="s">
        <v>520</v>
      </c>
      <c r="G428" s="3" t="s">
        <v>63</v>
      </c>
      <c r="H428" s="21">
        <f>I428+J428+K428+L428</f>
        <v>4000</v>
      </c>
      <c r="I428" s="24">
        <v>0</v>
      </c>
      <c r="J428" s="25">
        <v>0</v>
      </c>
      <c r="K428" s="25">
        <v>4000</v>
      </c>
      <c r="L428" s="25">
        <v>0</v>
      </c>
    </row>
    <row r="429" spans="1:12" s="34" customFormat="1" ht="51" hidden="1">
      <c r="A429" s="11"/>
      <c r="B429" s="34" t="s">
        <v>507</v>
      </c>
      <c r="C429" s="23"/>
      <c r="D429" s="3" t="s">
        <v>19</v>
      </c>
      <c r="E429" s="3" t="s">
        <v>17</v>
      </c>
      <c r="F429" s="3" t="s">
        <v>521</v>
      </c>
      <c r="G429" s="3"/>
      <c r="H429" s="21">
        <f>SUM(I429:L429)</f>
        <v>40.4</v>
      </c>
      <c r="I429" s="24">
        <f>I430</f>
        <v>40.4</v>
      </c>
      <c r="J429" s="24">
        <f aca="true" t="shared" si="74" ref="J429:L431">J430</f>
        <v>0</v>
      </c>
      <c r="K429" s="24">
        <f t="shared" si="74"/>
        <v>0</v>
      </c>
      <c r="L429" s="24">
        <f t="shared" si="74"/>
        <v>0</v>
      </c>
    </row>
    <row r="430" spans="1:12" s="34" customFormat="1" ht="25.5" hidden="1">
      <c r="A430" s="11"/>
      <c r="B430" s="1" t="s">
        <v>58</v>
      </c>
      <c r="C430" s="23"/>
      <c r="D430" s="3" t="s">
        <v>19</v>
      </c>
      <c r="E430" s="3" t="s">
        <v>17</v>
      </c>
      <c r="F430" s="3" t="s">
        <v>521</v>
      </c>
      <c r="G430" s="3" t="s">
        <v>59</v>
      </c>
      <c r="H430" s="21">
        <f>I430+J430+K430+L430</f>
        <v>40.4</v>
      </c>
      <c r="I430" s="24">
        <f>I431</f>
        <v>40.4</v>
      </c>
      <c r="J430" s="24">
        <f t="shared" si="74"/>
        <v>0</v>
      </c>
      <c r="K430" s="24">
        <f t="shared" si="74"/>
        <v>0</v>
      </c>
      <c r="L430" s="24">
        <f t="shared" si="74"/>
        <v>0</v>
      </c>
    </row>
    <row r="431" spans="1:12" s="34" customFormat="1" ht="38.25" hidden="1">
      <c r="A431" s="11"/>
      <c r="B431" s="1" t="s">
        <v>60</v>
      </c>
      <c r="C431" s="23"/>
      <c r="D431" s="3" t="s">
        <v>19</v>
      </c>
      <c r="E431" s="3" t="s">
        <v>17</v>
      </c>
      <c r="F431" s="3" t="s">
        <v>521</v>
      </c>
      <c r="G431" s="3" t="s">
        <v>61</v>
      </c>
      <c r="H431" s="21">
        <f>I431+J431+K431+L431</f>
        <v>40.4</v>
      </c>
      <c r="I431" s="24">
        <f>I432</f>
        <v>40.4</v>
      </c>
      <c r="J431" s="24">
        <f t="shared" si="74"/>
        <v>0</v>
      </c>
      <c r="K431" s="24">
        <f t="shared" si="74"/>
        <v>0</v>
      </c>
      <c r="L431" s="24">
        <f t="shared" si="74"/>
        <v>0</v>
      </c>
    </row>
    <row r="432" spans="1:12" s="34" customFormat="1" ht="38.25" hidden="1">
      <c r="A432" s="11"/>
      <c r="B432" s="1" t="s">
        <v>62</v>
      </c>
      <c r="C432" s="23"/>
      <c r="D432" s="3" t="s">
        <v>19</v>
      </c>
      <c r="E432" s="3" t="s">
        <v>17</v>
      </c>
      <c r="F432" s="3" t="s">
        <v>521</v>
      </c>
      <c r="G432" s="3" t="s">
        <v>63</v>
      </c>
      <c r="H432" s="21">
        <f>I432+J432+K432+L432</f>
        <v>40.4</v>
      </c>
      <c r="I432" s="24">
        <v>40.4</v>
      </c>
      <c r="J432" s="25">
        <v>0</v>
      </c>
      <c r="K432" s="25">
        <v>0</v>
      </c>
      <c r="L432" s="25">
        <v>0</v>
      </c>
    </row>
    <row r="433" spans="1:12" s="34" customFormat="1" ht="89.25">
      <c r="A433" s="11"/>
      <c r="B433" s="34" t="s">
        <v>524</v>
      </c>
      <c r="C433" s="1"/>
      <c r="D433" s="3" t="s">
        <v>19</v>
      </c>
      <c r="E433" s="3" t="s">
        <v>17</v>
      </c>
      <c r="F433" s="3" t="s">
        <v>400</v>
      </c>
      <c r="G433" s="3"/>
      <c r="H433" s="8">
        <f>SUM(I433:L433)</f>
        <v>1302.1000000000001</v>
      </c>
      <c r="I433" s="12">
        <f aca="true" t="shared" si="75" ref="I433:L435">I434</f>
        <v>0</v>
      </c>
      <c r="J433" s="12">
        <f>J434</f>
        <v>0</v>
      </c>
      <c r="K433" s="12">
        <f>K434</f>
        <v>1302.1000000000001</v>
      </c>
      <c r="L433" s="12">
        <f>L434</f>
        <v>0</v>
      </c>
    </row>
    <row r="434" spans="1:12" s="34" customFormat="1" ht="51">
      <c r="A434" s="5"/>
      <c r="B434" s="1" t="s">
        <v>94</v>
      </c>
      <c r="C434" s="23"/>
      <c r="D434" s="3" t="s">
        <v>19</v>
      </c>
      <c r="E434" s="3" t="s">
        <v>17</v>
      </c>
      <c r="F434" s="3" t="s">
        <v>400</v>
      </c>
      <c r="G434" s="3" t="s">
        <v>79</v>
      </c>
      <c r="H434" s="8">
        <f>I434+J434+K434+L434</f>
        <v>1302.1000000000001</v>
      </c>
      <c r="I434" s="12">
        <f t="shared" si="75"/>
        <v>0</v>
      </c>
      <c r="J434" s="12">
        <f t="shared" si="75"/>
        <v>0</v>
      </c>
      <c r="K434" s="12">
        <f t="shared" si="75"/>
        <v>1302.1000000000001</v>
      </c>
      <c r="L434" s="12">
        <f t="shared" si="75"/>
        <v>0</v>
      </c>
    </row>
    <row r="435" spans="1:12" s="34" customFormat="1" ht="12.75">
      <c r="A435" s="5"/>
      <c r="B435" s="1" t="s">
        <v>35</v>
      </c>
      <c r="C435" s="23"/>
      <c r="D435" s="3" t="s">
        <v>19</v>
      </c>
      <c r="E435" s="3" t="s">
        <v>17</v>
      </c>
      <c r="F435" s="3" t="s">
        <v>400</v>
      </c>
      <c r="G435" s="3" t="s">
        <v>80</v>
      </c>
      <c r="H435" s="8">
        <f>I435+J435+K435+L435</f>
        <v>1302.1000000000001</v>
      </c>
      <c r="I435" s="12">
        <f t="shared" si="75"/>
        <v>0</v>
      </c>
      <c r="J435" s="12">
        <f t="shared" si="75"/>
        <v>0</v>
      </c>
      <c r="K435" s="12">
        <f t="shared" si="75"/>
        <v>1302.1000000000001</v>
      </c>
      <c r="L435" s="12">
        <f t="shared" si="75"/>
        <v>0</v>
      </c>
    </row>
    <row r="436" spans="1:12" s="34" customFormat="1" ht="51">
      <c r="A436" s="5"/>
      <c r="B436" s="1" t="s">
        <v>95</v>
      </c>
      <c r="C436" s="23"/>
      <c r="D436" s="3" t="s">
        <v>19</v>
      </c>
      <c r="E436" s="3" t="s">
        <v>17</v>
      </c>
      <c r="F436" s="3" t="s">
        <v>400</v>
      </c>
      <c r="G436" s="3" t="s">
        <v>96</v>
      </c>
      <c r="H436" s="8">
        <f>I436+J436+K436+L436</f>
        <v>1302.1000000000001</v>
      </c>
      <c r="I436" s="12">
        <v>0</v>
      </c>
      <c r="J436" s="12">
        <v>0</v>
      </c>
      <c r="K436" s="12">
        <f>41.1+1.1+30.4+99.1+1130.4</f>
        <v>1302.1000000000001</v>
      </c>
      <c r="L436" s="12">
        <v>0</v>
      </c>
    </row>
    <row r="437" spans="1:12" ht="63.75">
      <c r="A437" s="5"/>
      <c r="B437" s="34" t="s">
        <v>525</v>
      </c>
      <c r="C437" s="1"/>
      <c r="D437" s="3" t="s">
        <v>19</v>
      </c>
      <c r="E437" s="3" t="s">
        <v>17</v>
      </c>
      <c r="F437" s="3" t="s">
        <v>495</v>
      </c>
      <c r="G437" s="3"/>
      <c r="H437" s="8">
        <f>SUM(I437:L437)</f>
        <v>13.200000000000001</v>
      </c>
      <c r="I437" s="12">
        <f>I438</f>
        <v>13.200000000000001</v>
      </c>
      <c r="J437" s="12">
        <v>0</v>
      </c>
      <c r="K437" s="12">
        <v>0</v>
      </c>
      <c r="L437" s="12">
        <v>0</v>
      </c>
    </row>
    <row r="438" spans="1:12" ht="51">
      <c r="A438" s="5"/>
      <c r="B438" s="1" t="s">
        <v>94</v>
      </c>
      <c r="C438" s="23"/>
      <c r="D438" s="3" t="s">
        <v>19</v>
      </c>
      <c r="E438" s="3" t="s">
        <v>17</v>
      </c>
      <c r="F438" s="3" t="s">
        <v>495</v>
      </c>
      <c r="G438" s="3" t="s">
        <v>79</v>
      </c>
      <c r="H438" s="8">
        <f>I438+J438+K438+L438</f>
        <v>13.200000000000001</v>
      </c>
      <c r="I438" s="12">
        <f aca="true" t="shared" si="76" ref="I438:L439">I439</f>
        <v>13.200000000000001</v>
      </c>
      <c r="J438" s="12">
        <f t="shared" si="76"/>
        <v>0</v>
      </c>
      <c r="K438" s="12">
        <f t="shared" si="76"/>
        <v>0</v>
      </c>
      <c r="L438" s="12">
        <f t="shared" si="76"/>
        <v>0</v>
      </c>
    </row>
    <row r="439" spans="1:12" ht="12.75">
      <c r="A439" s="5"/>
      <c r="B439" s="1" t="s">
        <v>35</v>
      </c>
      <c r="C439" s="23"/>
      <c r="D439" s="3" t="s">
        <v>19</v>
      </c>
      <c r="E439" s="3" t="s">
        <v>17</v>
      </c>
      <c r="F439" s="3" t="s">
        <v>495</v>
      </c>
      <c r="G439" s="3" t="s">
        <v>80</v>
      </c>
      <c r="H439" s="8">
        <f>I439+J439+K439+L439</f>
        <v>13.200000000000001</v>
      </c>
      <c r="I439" s="12">
        <f t="shared" si="76"/>
        <v>13.200000000000001</v>
      </c>
      <c r="J439" s="12">
        <f t="shared" si="76"/>
        <v>0</v>
      </c>
      <c r="K439" s="12">
        <f t="shared" si="76"/>
        <v>0</v>
      </c>
      <c r="L439" s="12">
        <f t="shared" si="76"/>
        <v>0</v>
      </c>
    </row>
    <row r="440" spans="1:12" ht="51">
      <c r="A440" s="5"/>
      <c r="B440" s="1" t="s">
        <v>95</v>
      </c>
      <c r="C440" s="23"/>
      <c r="D440" s="3" t="s">
        <v>19</v>
      </c>
      <c r="E440" s="3" t="s">
        <v>17</v>
      </c>
      <c r="F440" s="3" t="s">
        <v>495</v>
      </c>
      <c r="G440" s="3" t="s">
        <v>96</v>
      </c>
      <c r="H440" s="8">
        <f>I440+J440+K440+L440</f>
        <v>13.200000000000001</v>
      </c>
      <c r="I440" s="12">
        <f>0.4+0.1+0.3+1+11.4</f>
        <v>13.200000000000001</v>
      </c>
      <c r="J440" s="12">
        <v>0</v>
      </c>
      <c r="K440" s="12">
        <v>0</v>
      </c>
      <c r="L440" s="12">
        <v>0</v>
      </c>
    </row>
    <row r="441" spans="1:12" s="34" customFormat="1" ht="89.25">
      <c r="A441" s="11"/>
      <c r="B441" s="15" t="s">
        <v>135</v>
      </c>
      <c r="C441" s="7"/>
      <c r="D441" s="3" t="s">
        <v>19</v>
      </c>
      <c r="E441" s="3" t="s">
        <v>17</v>
      </c>
      <c r="F441" s="3" t="s">
        <v>331</v>
      </c>
      <c r="G441" s="3"/>
      <c r="H441" s="8">
        <f>I441+J441+K441+L441</f>
        <v>-1315.3</v>
      </c>
      <c r="I441" s="12">
        <f>I443</f>
        <v>-1315.3</v>
      </c>
      <c r="J441" s="12">
        <f>J443</f>
        <v>0</v>
      </c>
      <c r="K441" s="12">
        <f>K443</f>
        <v>0</v>
      </c>
      <c r="L441" s="12">
        <f>L443</f>
        <v>0</v>
      </c>
    </row>
    <row r="442" spans="1:12" ht="51">
      <c r="A442" s="5"/>
      <c r="B442" s="1" t="s">
        <v>94</v>
      </c>
      <c r="C442" s="23"/>
      <c r="D442" s="3" t="s">
        <v>19</v>
      </c>
      <c r="E442" s="3" t="s">
        <v>17</v>
      </c>
      <c r="F442" s="3" t="s">
        <v>331</v>
      </c>
      <c r="G442" s="3" t="s">
        <v>79</v>
      </c>
      <c r="H442" s="8">
        <f>I442+J442+K442+L442</f>
        <v>-1315.3</v>
      </c>
      <c r="I442" s="12">
        <f aca="true" t="shared" si="77" ref="I442:L443">I443</f>
        <v>-1315.3</v>
      </c>
      <c r="J442" s="12">
        <f t="shared" si="77"/>
        <v>0</v>
      </c>
      <c r="K442" s="12">
        <f t="shared" si="77"/>
        <v>0</v>
      </c>
      <c r="L442" s="12">
        <f t="shared" si="77"/>
        <v>0</v>
      </c>
    </row>
    <row r="443" spans="1:12" ht="12.75">
      <c r="A443" s="5"/>
      <c r="B443" s="1" t="s">
        <v>35</v>
      </c>
      <c r="C443" s="23"/>
      <c r="D443" s="3" t="s">
        <v>19</v>
      </c>
      <c r="E443" s="3" t="s">
        <v>17</v>
      </c>
      <c r="F443" s="3" t="s">
        <v>331</v>
      </c>
      <c r="G443" s="3" t="s">
        <v>80</v>
      </c>
      <c r="H443" s="8">
        <f>I443+J443+K443+L443</f>
        <v>-1315.3</v>
      </c>
      <c r="I443" s="12">
        <f t="shared" si="77"/>
        <v>-1315.3</v>
      </c>
      <c r="J443" s="12">
        <f t="shared" si="77"/>
        <v>0</v>
      </c>
      <c r="K443" s="12">
        <f t="shared" si="77"/>
        <v>0</v>
      </c>
      <c r="L443" s="12">
        <f t="shared" si="77"/>
        <v>0</v>
      </c>
    </row>
    <row r="444" spans="1:12" ht="51">
      <c r="A444" s="5"/>
      <c r="B444" s="1" t="s">
        <v>95</v>
      </c>
      <c r="C444" s="23"/>
      <c r="D444" s="3" t="s">
        <v>19</v>
      </c>
      <c r="E444" s="3" t="s">
        <v>17</v>
      </c>
      <c r="F444" s="3" t="s">
        <v>331</v>
      </c>
      <c r="G444" s="3" t="s">
        <v>96</v>
      </c>
      <c r="H444" s="8">
        <f>I444+J444+K444+L444</f>
        <v>-1315.3</v>
      </c>
      <c r="I444" s="12">
        <f>-1315.3</f>
        <v>-1315.3</v>
      </c>
      <c r="J444" s="10">
        <v>0</v>
      </c>
      <c r="K444" s="10">
        <v>0</v>
      </c>
      <c r="L444" s="10">
        <v>0</v>
      </c>
    </row>
    <row r="445" spans="1:12" s="34" customFormat="1" ht="12.75" hidden="1">
      <c r="A445" s="11"/>
      <c r="B445" s="6" t="s">
        <v>401</v>
      </c>
      <c r="C445" s="2"/>
      <c r="D445" s="3" t="s">
        <v>19</v>
      </c>
      <c r="E445" s="3" t="s">
        <v>17</v>
      </c>
      <c r="F445" s="3" t="s">
        <v>249</v>
      </c>
      <c r="G445" s="4"/>
      <c r="H445" s="8">
        <f>I445</f>
        <v>875.1</v>
      </c>
      <c r="I445" s="12">
        <f>I446</f>
        <v>875.1</v>
      </c>
      <c r="J445" s="12">
        <f aca="true" t="shared" si="78" ref="J445:L448">J446</f>
        <v>0</v>
      </c>
      <c r="K445" s="12">
        <f t="shared" si="78"/>
        <v>0</v>
      </c>
      <c r="L445" s="12">
        <f t="shared" si="78"/>
        <v>0</v>
      </c>
    </row>
    <row r="446" spans="1:12" s="34" customFormat="1" ht="12.75" hidden="1">
      <c r="A446" s="11"/>
      <c r="B446" s="1" t="s">
        <v>257</v>
      </c>
      <c r="C446" s="2"/>
      <c r="D446" s="3" t="s">
        <v>19</v>
      </c>
      <c r="E446" s="3" t="s">
        <v>17</v>
      </c>
      <c r="F446" s="3" t="s">
        <v>256</v>
      </c>
      <c r="G446" s="4"/>
      <c r="H446" s="8">
        <f>I446</f>
        <v>875.1</v>
      </c>
      <c r="I446" s="12">
        <f>I447</f>
        <v>875.1</v>
      </c>
      <c r="J446" s="12">
        <f t="shared" si="78"/>
        <v>0</v>
      </c>
      <c r="K446" s="12">
        <f t="shared" si="78"/>
        <v>0</v>
      </c>
      <c r="L446" s="12">
        <f t="shared" si="78"/>
        <v>0</v>
      </c>
    </row>
    <row r="447" spans="1:12" s="34" customFormat="1" ht="25.5" hidden="1">
      <c r="A447" s="11"/>
      <c r="B447" s="1" t="s">
        <v>58</v>
      </c>
      <c r="C447" s="1"/>
      <c r="D447" s="3" t="s">
        <v>19</v>
      </c>
      <c r="E447" s="3" t="s">
        <v>17</v>
      </c>
      <c r="F447" s="3" t="s">
        <v>256</v>
      </c>
      <c r="G447" s="3" t="s">
        <v>59</v>
      </c>
      <c r="H447" s="8">
        <f>SUM(I447:L447)</f>
        <v>875.1</v>
      </c>
      <c r="I447" s="12">
        <f>I448</f>
        <v>875.1</v>
      </c>
      <c r="J447" s="12">
        <f t="shared" si="78"/>
        <v>0</v>
      </c>
      <c r="K447" s="12">
        <f t="shared" si="78"/>
        <v>0</v>
      </c>
      <c r="L447" s="12">
        <f t="shared" si="78"/>
        <v>0</v>
      </c>
    </row>
    <row r="448" spans="1:12" s="34" customFormat="1" ht="38.25" hidden="1">
      <c r="A448" s="11"/>
      <c r="B448" s="1" t="s">
        <v>60</v>
      </c>
      <c r="C448" s="1"/>
      <c r="D448" s="3" t="s">
        <v>19</v>
      </c>
      <c r="E448" s="3" t="s">
        <v>17</v>
      </c>
      <c r="F448" s="3" t="s">
        <v>256</v>
      </c>
      <c r="G448" s="3" t="s">
        <v>61</v>
      </c>
      <c r="H448" s="8">
        <f>SUM(I448:L448)</f>
        <v>875.1</v>
      </c>
      <c r="I448" s="12">
        <f>I449</f>
        <v>875.1</v>
      </c>
      <c r="J448" s="12">
        <f t="shared" si="78"/>
        <v>0</v>
      </c>
      <c r="K448" s="12">
        <f t="shared" si="78"/>
        <v>0</v>
      </c>
      <c r="L448" s="12">
        <f t="shared" si="78"/>
        <v>0</v>
      </c>
    </row>
    <row r="449" spans="1:12" s="34" customFormat="1" ht="38.25" hidden="1">
      <c r="A449" s="11"/>
      <c r="B449" s="1" t="s">
        <v>62</v>
      </c>
      <c r="C449" s="1"/>
      <c r="D449" s="3" t="s">
        <v>19</v>
      </c>
      <c r="E449" s="3" t="s">
        <v>17</v>
      </c>
      <c r="F449" s="3" t="s">
        <v>256</v>
      </c>
      <c r="G449" s="3" t="s">
        <v>63</v>
      </c>
      <c r="H449" s="8">
        <f>SUM(I449:L449)</f>
        <v>875.1</v>
      </c>
      <c r="I449" s="12">
        <v>875.1</v>
      </c>
      <c r="J449" s="10">
        <v>0</v>
      </c>
      <c r="K449" s="10">
        <v>0</v>
      </c>
      <c r="L449" s="10">
        <v>0</v>
      </c>
    </row>
    <row r="450" spans="1:12" s="34" customFormat="1" ht="36.75" customHeight="1" hidden="1">
      <c r="A450" s="5"/>
      <c r="B450" s="6" t="s">
        <v>28</v>
      </c>
      <c r="C450" s="2"/>
      <c r="D450" s="4" t="s">
        <v>19</v>
      </c>
      <c r="E450" s="4" t="s">
        <v>19</v>
      </c>
      <c r="F450" s="4"/>
      <c r="G450" s="4"/>
      <c r="H450" s="8">
        <f>I450+J450+K450+L450</f>
        <v>157421</v>
      </c>
      <c r="I450" s="8">
        <f>I455+I469+I482+I451+I486</f>
        <v>157417.5</v>
      </c>
      <c r="J450" s="8">
        <f>J455+J469+J482+J451+J486</f>
        <v>3.5</v>
      </c>
      <c r="K450" s="8">
        <f>K455+K469+K482+K451+K486</f>
        <v>0</v>
      </c>
      <c r="L450" s="8">
        <f>L455+L469+L482+L451+L486</f>
        <v>0</v>
      </c>
    </row>
    <row r="451" spans="1:12" s="34" customFormat="1" ht="63.75" hidden="1">
      <c r="A451" s="11"/>
      <c r="B451" s="1" t="s">
        <v>106</v>
      </c>
      <c r="C451" s="18"/>
      <c r="D451" s="3" t="s">
        <v>19</v>
      </c>
      <c r="E451" s="3" t="s">
        <v>19</v>
      </c>
      <c r="F451" s="3" t="s">
        <v>224</v>
      </c>
      <c r="G451" s="3"/>
      <c r="H451" s="8">
        <f>I451+J451+K451+L451</f>
        <v>59775</v>
      </c>
      <c r="I451" s="12">
        <f>I452</f>
        <v>59775</v>
      </c>
      <c r="J451" s="12">
        <f>J453</f>
        <v>0</v>
      </c>
      <c r="K451" s="12">
        <f>K453</f>
        <v>0</v>
      </c>
      <c r="L451" s="12">
        <f>L453</f>
        <v>0</v>
      </c>
    </row>
    <row r="452" spans="1:12" s="34" customFormat="1" ht="76.5" hidden="1">
      <c r="A452" s="11"/>
      <c r="B452" s="1" t="s">
        <v>397</v>
      </c>
      <c r="C452" s="18"/>
      <c r="D452" s="3" t="s">
        <v>398</v>
      </c>
      <c r="E452" s="3" t="s">
        <v>19</v>
      </c>
      <c r="F452" s="3" t="s">
        <v>396</v>
      </c>
      <c r="G452" s="3"/>
      <c r="H452" s="8">
        <f>SUM(I452:L452)</f>
        <v>59775</v>
      </c>
      <c r="I452" s="12">
        <f>I453</f>
        <v>59775</v>
      </c>
      <c r="J452" s="12">
        <f>J453</f>
        <v>0</v>
      </c>
      <c r="K452" s="12">
        <f>K453</f>
        <v>0</v>
      </c>
      <c r="L452" s="12">
        <f>L453</f>
        <v>0</v>
      </c>
    </row>
    <row r="453" spans="1:12" s="34" customFormat="1" ht="12.75" hidden="1">
      <c r="A453" s="11"/>
      <c r="B453" s="1" t="s">
        <v>73</v>
      </c>
      <c r="C453" s="18"/>
      <c r="D453" s="3" t="s">
        <v>19</v>
      </c>
      <c r="E453" s="3" t="s">
        <v>19</v>
      </c>
      <c r="F453" s="3" t="s">
        <v>396</v>
      </c>
      <c r="G453" s="3" t="s">
        <v>74</v>
      </c>
      <c r="H453" s="8">
        <f>I453+J453+K453+L453</f>
        <v>59775</v>
      </c>
      <c r="I453" s="12">
        <f>I454</f>
        <v>59775</v>
      </c>
      <c r="J453" s="12">
        <f>J454</f>
        <v>0</v>
      </c>
      <c r="K453" s="12">
        <f>K454</f>
        <v>0</v>
      </c>
      <c r="L453" s="12">
        <f>L454</f>
        <v>0</v>
      </c>
    </row>
    <row r="454" spans="1:12" s="34" customFormat="1" ht="68.25" customHeight="1" hidden="1">
      <c r="A454" s="11"/>
      <c r="B454" s="1" t="s">
        <v>81</v>
      </c>
      <c r="C454" s="18"/>
      <c r="D454" s="3" t="s">
        <v>19</v>
      </c>
      <c r="E454" s="3" t="s">
        <v>19</v>
      </c>
      <c r="F454" s="3" t="s">
        <v>396</v>
      </c>
      <c r="G454" s="3" t="s">
        <v>82</v>
      </c>
      <c r="H454" s="8">
        <f>I454+J454+K454+L454</f>
        <v>59775</v>
      </c>
      <c r="I454" s="12">
        <v>59775</v>
      </c>
      <c r="J454" s="12">
        <v>0</v>
      </c>
      <c r="K454" s="12">
        <v>0</v>
      </c>
      <c r="L454" s="12">
        <v>0</v>
      </c>
    </row>
    <row r="455" spans="1:12" ht="51" hidden="1">
      <c r="A455" s="11"/>
      <c r="B455" s="1" t="s">
        <v>131</v>
      </c>
      <c r="C455" s="16"/>
      <c r="D455" s="3" t="s">
        <v>19</v>
      </c>
      <c r="E455" s="3" t="s">
        <v>19</v>
      </c>
      <c r="F455" s="3" t="s">
        <v>174</v>
      </c>
      <c r="G455" s="3"/>
      <c r="H455" s="8">
        <f>I455+J455+K455+L455</f>
        <v>76687.9</v>
      </c>
      <c r="I455" s="12">
        <f>I457</f>
        <v>76687.9</v>
      </c>
      <c r="J455" s="12">
        <f>J457</f>
        <v>0</v>
      </c>
      <c r="K455" s="12">
        <f>K457</f>
        <v>0</v>
      </c>
      <c r="L455" s="12">
        <f>L457</f>
        <v>0</v>
      </c>
    </row>
    <row r="456" spans="1:12" ht="94.5" customHeight="1" hidden="1">
      <c r="A456" s="11"/>
      <c r="B456" s="1" t="s">
        <v>399</v>
      </c>
      <c r="C456" s="16"/>
      <c r="D456" s="3" t="s">
        <v>19</v>
      </c>
      <c r="E456" s="3" t="s">
        <v>19</v>
      </c>
      <c r="F456" s="3" t="s">
        <v>175</v>
      </c>
      <c r="G456" s="3"/>
      <c r="H456" s="8">
        <f>I456+J456+K456+L456</f>
        <v>76687.9</v>
      </c>
      <c r="I456" s="12">
        <f>I457</f>
        <v>76687.9</v>
      </c>
      <c r="J456" s="12">
        <f>J457</f>
        <v>0</v>
      </c>
      <c r="K456" s="12">
        <f>K457</f>
        <v>0</v>
      </c>
      <c r="L456" s="12">
        <f>L457</f>
        <v>0</v>
      </c>
    </row>
    <row r="457" spans="1:12" s="34" customFormat="1" ht="109.5" customHeight="1" hidden="1">
      <c r="A457" s="11"/>
      <c r="B457" s="1" t="s">
        <v>145</v>
      </c>
      <c r="C457" s="2"/>
      <c r="D457" s="3" t="s">
        <v>19</v>
      </c>
      <c r="E457" s="3" t="s">
        <v>19</v>
      </c>
      <c r="F457" s="3" t="s">
        <v>332</v>
      </c>
      <c r="G457" s="3"/>
      <c r="H457" s="8">
        <f>I457+J457+K457+L457</f>
        <v>76687.9</v>
      </c>
      <c r="I457" s="12">
        <f>I458+I462+I466</f>
        <v>76687.9</v>
      </c>
      <c r="J457" s="12">
        <f>J458+J462+J466</f>
        <v>0</v>
      </c>
      <c r="K457" s="12">
        <f>K458+K462+K466</f>
        <v>0</v>
      </c>
      <c r="L457" s="12">
        <f>L458+L462+L466</f>
        <v>0</v>
      </c>
    </row>
    <row r="458" spans="1:12" s="34" customFormat="1" ht="89.25" hidden="1">
      <c r="A458" s="11"/>
      <c r="B458" s="1" t="s">
        <v>56</v>
      </c>
      <c r="C458" s="2"/>
      <c r="D458" s="3" t="s">
        <v>19</v>
      </c>
      <c r="E458" s="3" t="s">
        <v>19</v>
      </c>
      <c r="F458" s="3" t="s">
        <v>332</v>
      </c>
      <c r="G458" s="3" t="s">
        <v>57</v>
      </c>
      <c r="H458" s="8">
        <f>H459</f>
        <v>49052.4</v>
      </c>
      <c r="I458" s="12">
        <f>I459</f>
        <v>49052.4</v>
      </c>
      <c r="J458" s="12">
        <f>J459</f>
        <v>0</v>
      </c>
      <c r="K458" s="12">
        <f>K459</f>
        <v>0</v>
      </c>
      <c r="L458" s="12">
        <f>L459</f>
        <v>0</v>
      </c>
    </row>
    <row r="459" spans="1:12" s="34" customFormat="1" ht="25.5" hidden="1">
      <c r="A459" s="11"/>
      <c r="B459" s="1" t="s">
        <v>69</v>
      </c>
      <c r="C459" s="2"/>
      <c r="D459" s="3" t="s">
        <v>19</v>
      </c>
      <c r="E459" s="3" t="s">
        <v>19</v>
      </c>
      <c r="F459" s="3" t="s">
        <v>332</v>
      </c>
      <c r="G459" s="3" t="s">
        <v>70</v>
      </c>
      <c r="H459" s="8">
        <f aca="true" t="shared" si="79" ref="H459:H468">SUM(I459:L459)</f>
        <v>49052.4</v>
      </c>
      <c r="I459" s="12">
        <f>I460+I461</f>
        <v>49052.4</v>
      </c>
      <c r="J459" s="12">
        <f>J460+J461</f>
        <v>0</v>
      </c>
      <c r="K459" s="12">
        <f>K460+K461</f>
        <v>0</v>
      </c>
      <c r="L459" s="12">
        <f>L460+L461</f>
        <v>0</v>
      </c>
    </row>
    <row r="460" spans="1:12" s="34" customFormat="1" ht="51" hidden="1">
      <c r="A460" s="11"/>
      <c r="B460" s="1" t="s">
        <v>92</v>
      </c>
      <c r="C460" s="2"/>
      <c r="D460" s="3" t="s">
        <v>19</v>
      </c>
      <c r="E460" s="3" t="s">
        <v>19</v>
      </c>
      <c r="F460" s="3" t="s">
        <v>332</v>
      </c>
      <c r="G460" s="3" t="s">
        <v>71</v>
      </c>
      <c r="H460" s="8">
        <f t="shared" si="79"/>
        <v>47408.6</v>
      </c>
      <c r="I460" s="12">
        <v>47408.6</v>
      </c>
      <c r="J460" s="10">
        <v>0</v>
      </c>
      <c r="K460" s="10">
        <v>0</v>
      </c>
      <c r="L460" s="10">
        <v>0</v>
      </c>
    </row>
    <row r="461" spans="1:12" s="34" customFormat="1" ht="38.25" hidden="1">
      <c r="A461" s="11"/>
      <c r="B461" s="1" t="s">
        <v>93</v>
      </c>
      <c r="C461" s="2"/>
      <c r="D461" s="3" t="s">
        <v>19</v>
      </c>
      <c r="E461" s="3" t="s">
        <v>19</v>
      </c>
      <c r="F461" s="3" t="s">
        <v>332</v>
      </c>
      <c r="G461" s="3" t="s">
        <v>72</v>
      </c>
      <c r="H461" s="8">
        <f t="shared" si="79"/>
        <v>1643.8</v>
      </c>
      <c r="I461" s="12">
        <v>1643.8</v>
      </c>
      <c r="J461" s="10">
        <v>0</v>
      </c>
      <c r="K461" s="10">
        <v>0</v>
      </c>
      <c r="L461" s="10">
        <v>0</v>
      </c>
    </row>
    <row r="462" spans="1:12" s="34" customFormat="1" ht="38.25" hidden="1">
      <c r="A462" s="11"/>
      <c r="B462" s="1" t="s">
        <v>98</v>
      </c>
      <c r="C462" s="2"/>
      <c r="D462" s="3" t="s">
        <v>19</v>
      </c>
      <c r="E462" s="3" t="s">
        <v>19</v>
      </c>
      <c r="F462" s="3" t="s">
        <v>332</v>
      </c>
      <c r="G462" s="3" t="s">
        <v>59</v>
      </c>
      <c r="H462" s="8">
        <f t="shared" si="79"/>
        <v>25971</v>
      </c>
      <c r="I462" s="12">
        <f>I463</f>
        <v>25971</v>
      </c>
      <c r="J462" s="12">
        <f>J463</f>
        <v>0</v>
      </c>
      <c r="K462" s="12">
        <f>K463</f>
        <v>0</v>
      </c>
      <c r="L462" s="12">
        <f>L463</f>
        <v>0</v>
      </c>
    </row>
    <row r="463" spans="1:12" s="34" customFormat="1" ht="38.25" hidden="1">
      <c r="A463" s="11"/>
      <c r="B463" s="1" t="s">
        <v>60</v>
      </c>
      <c r="C463" s="2"/>
      <c r="D463" s="3" t="s">
        <v>19</v>
      </c>
      <c r="E463" s="3" t="s">
        <v>19</v>
      </c>
      <c r="F463" s="3" t="s">
        <v>332</v>
      </c>
      <c r="G463" s="3" t="s">
        <v>61</v>
      </c>
      <c r="H463" s="8">
        <f t="shared" si="79"/>
        <v>25971</v>
      </c>
      <c r="I463" s="12">
        <f>I465+I464</f>
        <v>25971</v>
      </c>
      <c r="J463" s="12">
        <f>J465</f>
        <v>0</v>
      </c>
      <c r="K463" s="12">
        <f>K465</f>
        <v>0</v>
      </c>
      <c r="L463" s="12">
        <f>L465</f>
        <v>0</v>
      </c>
    </row>
    <row r="464" spans="1:12" s="34" customFormat="1" ht="38.25" hidden="1">
      <c r="A464" s="11"/>
      <c r="B464" s="1" t="s">
        <v>65</v>
      </c>
      <c r="C464" s="2"/>
      <c r="D464" s="3" t="s">
        <v>19</v>
      </c>
      <c r="E464" s="3" t="s">
        <v>19</v>
      </c>
      <c r="F464" s="3" t="s">
        <v>332</v>
      </c>
      <c r="G464" s="3" t="s">
        <v>64</v>
      </c>
      <c r="H464" s="8">
        <f t="shared" si="79"/>
        <v>132.1</v>
      </c>
      <c r="I464" s="12">
        <v>132.1</v>
      </c>
      <c r="J464" s="10">
        <v>0</v>
      </c>
      <c r="K464" s="10">
        <v>0</v>
      </c>
      <c r="L464" s="10">
        <v>0</v>
      </c>
    </row>
    <row r="465" spans="1:12" s="34" customFormat="1" ht="38.25" hidden="1">
      <c r="A465" s="11"/>
      <c r="B465" s="1" t="s">
        <v>62</v>
      </c>
      <c r="C465" s="2"/>
      <c r="D465" s="3" t="s">
        <v>19</v>
      </c>
      <c r="E465" s="3" t="s">
        <v>19</v>
      </c>
      <c r="F465" s="3" t="s">
        <v>332</v>
      </c>
      <c r="G465" s="3" t="s">
        <v>63</v>
      </c>
      <c r="H465" s="8">
        <f t="shared" si="79"/>
        <v>25838.9</v>
      </c>
      <c r="I465" s="12">
        <v>25838.9</v>
      </c>
      <c r="J465" s="10">
        <v>0</v>
      </c>
      <c r="K465" s="10">
        <v>0</v>
      </c>
      <c r="L465" s="10">
        <v>0</v>
      </c>
    </row>
    <row r="466" spans="1:12" s="34" customFormat="1" ht="12.75" hidden="1">
      <c r="A466" s="11"/>
      <c r="B466" s="1" t="s">
        <v>73</v>
      </c>
      <c r="C466" s="2"/>
      <c r="D466" s="3" t="s">
        <v>19</v>
      </c>
      <c r="E466" s="3" t="s">
        <v>19</v>
      </c>
      <c r="F466" s="3" t="s">
        <v>332</v>
      </c>
      <c r="G466" s="3" t="s">
        <v>74</v>
      </c>
      <c r="H466" s="8">
        <f t="shared" si="79"/>
        <v>1664.5</v>
      </c>
      <c r="I466" s="12">
        <f>I467</f>
        <v>1664.5</v>
      </c>
      <c r="J466" s="12">
        <f aca="true" t="shared" si="80" ref="J466:L467">J467</f>
        <v>0</v>
      </c>
      <c r="K466" s="12">
        <f t="shared" si="80"/>
        <v>0</v>
      </c>
      <c r="L466" s="12">
        <f t="shared" si="80"/>
        <v>0</v>
      </c>
    </row>
    <row r="467" spans="1:12" s="34" customFormat="1" ht="25.5" hidden="1">
      <c r="A467" s="11"/>
      <c r="B467" s="1" t="s">
        <v>75</v>
      </c>
      <c r="C467" s="2"/>
      <c r="D467" s="3" t="s">
        <v>19</v>
      </c>
      <c r="E467" s="3" t="s">
        <v>19</v>
      </c>
      <c r="F467" s="3" t="s">
        <v>332</v>
      </c>
      <c r="G467" s="3" t="s">
        <v>76</v>
      </c>
      <c r="H467" s="8">
        <f t="shared" si="79"/>
        <v>1664.5</v>
      </c>
      <c r="I467" s="12">
        <f>I468</f>
        <v>1664.5</v>
      </c>
      <c r="J467" s="12">
        <f t="shared" si="80"/>
        <v>0</v>
      </c>
      <c r="K467" s="12">
        <f t="shared" si="80"/>
        <v>0</v>
      </c>
      <c r="L467" s="12">
        <f t="shared" si="80"/>
        <v>0</v>
      </c>
    </row>
    <row r="468" spans="1:12" s="34" customFormat="1" ht="25.5" hidden="1">
      <c r="A468" s="11"/>
      <c r="B468" s="1" t="s">
        <v>77</v>
      </c>
      <c r="C468" s="2"/>
      <c r="D468" s="3" t="s">
        <v>19</v>
      </c>
      <c r="E468" s="3" t="s">
        <v>19</v>
      </c>
      <c r="F468" s="3" t="s">
        <v>332</v>
      </c>
      <c r="G468" s="3" t="s">
        <v>78</v>
      </c>
      <c r="H468" s="8">
        <f t="shared" si="79"/>
        <v>1664.5</v>
      </c>
      <c r="I468" s="12">
        <f>597.5+1067</f>
        <v>1664.5</v>
      </c>
      <c r="J468" s="10">
        <v>0</v>
      </c>
      <c r="K468" s="10">
        <v>0</v>
      </c>
      <c r="L468" s="10">
        <v>0</v>
      </c>
    </row>
    <row r="469" spans="1:12" ht="63.75" hidden="1">
      <c r="A469" s="11"/>
      <c r="B469" s="1" t="s">
        <v>378</v>
      </c>
      <c r="C469" s="16"/>
      <c r="D469" s="3" t="s">
        <v>19</v>
      </c>
      <c r="E469" s="3" t="s">
        <v>19</v>
      </c>
      <c r="F469" s="3" t="s">
        <v>211</v>
      </c>
      <c r="G469" s="3"/>
      <c r="H469" s="12">
        <f>I469+J469+K469+L469</f>
        <v>20754.600000000002</v>
      </c>
      <c r="I469" s="12">
        <f>I470</f>
        <v>20754.600000000002</v>
      </c>
      <c r="J469" s="12">
        <f>J470</f>
        <v>0</v>
      </c>
      <c r="K469" s="12">
        <f>K470</f>
        <v>0</v>
      </c>
      <c r="L469" s="12">
        <f>L470</f>
        <v>0</v>
      </c>
    </row>
    <row r="470" spans="1:12" s="34" customFormat="1" ht="114.75" hidden="1">
      <c r="A470" s="11"/>
      <c r="B470" s="1" t="s">
        <v>395</v>
      </c>
      <c r="C470" s="2"/>
      <c r="D470" s="3" t="s">
        <v>19</v>
      </c>
      <c r="E470" s="3" t="s">
        <v>19</v>
      </c>
      <c r="F470" s="3" t="s">
        <v>333</v>
      </c>
      <c r="G470" s="3"/>
      <c r="H470" s="8">
        <f>I470+J470+K470+L470</f>
        <v>20754.600000000002</v>
      </c>
      <c r="I470" s="12">
        <f>I471+I475+I479</f>
        <v>20754.600000000002</v>
      </c>
      <c r="J470" s="12">
        <f>J471+J475+J479</f>
        <v>0</v>
      </c>
      <c r="K470" s="12">
        <f>K471+K475+K479</f>
        <v>0</v>
      </c>
      <c r="L470" s="12">
        <f>L471+L475+L479</f>
        <v>0</v>
      </c>
    </row>
    <row r="471" spans="1:12" s="34" customFormat="1" ht="89.25" hidden="1">
      <c r="A471" s="11"/>
      <c r="B471" s="1" t="s">
        <v>56</v>
      </c>
      <c r="C471" s="2"/>
      <c r="D471" s="3" t="s">
        <v>19</v>
      </c>
      <c r="E471" s="3" t="s">
        <v>19</v>
      </c>
      <c r="F471" s="3" t="s">
        <v>333</v>
      </c>
      <c r="G471" s="3" t="s">
        <v>57</v>
      </c>
      <c r="H471" s="8">
        <f>H472</f>
        <v>19210.800000000003</v>
      </c>
      <c r="I471" s="12">
        <f>I472</f>
        <v>19210.800000000003</v>
      </c>
      <c r="J471" s="12">
        <f>J472</f>
        <v>0</v>
      </c>
      <c r="K471" s="12">
        <f>K472</f>
        <v>0</v>
      </c>
      <c r="L471" s="12">
        <f>L472</f>
        <v>0</v>
      </c>
    </row>
    <row r="472" spans="1:12" s="34" customFormat="1" ht="25.5" hidden="1">
      <c r="A472" s="11"/>
      <c r="B472" s="1" t="s">
        <v>69</v>
      </c>
      <c r="C472" s="2"/>
      <c r="D472" s="3" t="s">
        <v>19</v>
      </c>
      <c r="E472" s="3" t="s">
        <v>19</v>
      </c>
      <c r="F472" s="3" t="s">
        <v>333</v>
      </c>
      <c r="G472" s="3" t="s">
        <v>70</v>
      </c>
      <c r="H472" s="8">
        <f aca="true" t="shared" si="81" ref="H472:H481">SUM(I472:L472)</f>
        <v>19210.800000000003</v>
      </c>
      <c r="I472" s="12">
        <f>I473+I474</f>
        <v>19210.800000000003</v>
      </c>
      <c r="J472" s="12">
        <f>J473+J474</f>
        <v>0</v>
      </c>
      <c r="K472" s="12">
        <f>K473+K474</f>
        <v>0</v>
      </c>
      <c r="L472" s="12">
        <f>L473+L474</f>
        <v>0</v>
      </c>
    </row>
    <row r="473" spans="1:12" s="34" customFormat="1" ht="51" hidden="1">
      <c r="A473" s="11"/>
      <c r="B473" s="1" t="s">
        <v>92</v>
      </c>
      <c r="C473" s="2"/>
      <c r="D473" s="3" t="s">
        <v>19</v>
      </c>
      <c r="E473" s="3" t="s">
        <v>19</v>
      </c>
      <c r="F473" s="3" t="s">
        <v>333</v>
      </c>
      <c r="G473" s="3" t="s">
        <v>71</v>
      </c>
      <c r="H473" s="8">
        <f t="shared" si="81"/>
        <v>17796.4</v>
      </c>
      <c r="I473" s="12">
        <f>14040+3756.4</f>
        <v>17796.4</v>
      </c>
      <c r="J473" s="10">
        <v>0</v>
      </c>
      <c r="K473" s="10">
        <v>0</v>
      </c>
      <c r="L473" s="10">
        <v>0</v>
      </c>
    </row>
    <row r="474" spans="1:12" s="34" customFormat="1" ht="38.25" hidden="1">
      <c r="A474" s="11"/>
      <c r="B474" s="1" t="s">
        <v>93</v>
      </c>
      <c r="C474" s="2"/>
      <c r="D474" s="3" t="s">
        <v>19</v>
      </c>
      <c r="E474" s="3" t="s">
        <v>19</v>
      </c>
      <c r="F474" s="3" t="s">
        <v>333</v>
      </c>
      <c r="G474" s="3" t="s">
        <v>72</v>
      </c>
      <c r="H474" s="8">
        <f t="shared" si="81"/>
        <v>1414.4</v>
      </c>
      <c r="I474" s="12">
        <v>1414.4</v>
      </c>
      <c r="J474" s="10">
        <v>0</v>
      </c>
      <c r="K474" s="10">
        <v>0</v>
      </c>
      <c r="L474" s="10">
        <v>0</v>
      </c>
    </row>
    <row r="475" spans="1:12" s="34" customFormat="1" ht="38.25" hidden="1">
      <c r="A475" s="11"/>
      <c r="B475" s="1" t="s">
        <v>98</v>
      </c>
      <c r="C475" s="2"/>
      <c r="D475" s="3" t="s">
        <v>19</v>
      </c>
      <c r="E475" s="3" t="s">
        <v>19</v>
      </c>
      <c r="F475" s="3" t="s">
        <v>333</v>
      </c>
      <c r="G475" s="3" t="s">
        <v>59</v>
      </c>
      <c r="H475" s="8">
        <f t="shared" si="81"/>
        <v>1522</v>
      </c>
      <c r="I475" s="12">
        <f>I476</f>
        <v>1522</v>
      </c>
      <c r="J475" s="12">
        <f>J476</f>
        <v>0</v>
      </c>
      <c r="K475" s="12">
        <f>K476</f>
        <v>0</v>
      </c>
      <c r="L475" s="12">
        <f>L476</f>
        <v>0</v>
      </c>
    </row>
    <row r="476" spans="1:12" s="34" customFormat="1" ht="38.25" hidden="1">
      <c r="A476" s="11"/>
      <c r="B476" s="1" t="s">
        <v>60</v>
      </c>
      <c r="C476" s="2"/>
      <c r="D476" s="3" t="s">
        <v>19</v>
      </c>
      <c r="E476" s="3" t="s">
        <v>19</v>
      </c>
      <c r="F476" s="3" t="s">
        <v>333</v>
      </c>
      <c r="G476" s="3" t="s">
        <v>61</v>
      </c>
      <c r="H476" s="8">
        <f t="shared" si="81"/>
        <v>1522</v>
      </c>
      <c r="I476" s="12">
        <f>I478+I477</f>
        <v>1522</v>
      </c>
      <c r="J476" s="12">
        <f>J478</f>
        <v>0</v>
      </c>
      <c r="K476" s="12">
        <f>K478</f>
        <v>0</v>
      </c>
      <c r="L476" s="12">
        <f>L478</f>
        <v>0</v>
      </c>
    </row>
    <row r="477" spans="1:12" s="34" customFormat="1" ht="38.25" hidden="1">
      <c r="A477" s="11"/>
      <c r="B477" s="1" t="s">
        <v>65</v>
      </c>
      <c r="C477" s="2"/>
      <c r="D477" s="3" t="s">
        <v>19</v>
      </c>
      <c r="E477" s="3" t="s">
        <v>19</v>
      </c>
      <c r="F477" s="3" t="s">
        <v>333</v>
      </c>
      <c r="G477" s="3" t="s">
        <v>64</v>
      </c>
      <c r="H477" s="8">
        <f t="shared" si="81"/>
        <v>232</v>
      </c>
      <c r="I477" s="12">
        <v>232</v>
      </c>
      <c r="J477" s="10">
        <v>0</v>
      </c>
      <c r="K477" s="10">
        <v>0</v>
      </c>
      <c r="L477" s="10">
        <v>0</v>
      </c>
    </row>
    <row r="478" spans="1:12" s="34" customFormat="1" ht="38.25" hidden="1">
      <c r="A478" s="11"/>
      <c r="B478" s="1" t="s">
        <v>62</v>
      </c>
      <c r="C478" s="2"/>
      <c r="D478" s="3" t="s">
        <v>19</v>
      </c>
      <c r="E478" s="3" t="s">
        <v>19</v>
      </c>
      <c r="F478" s="3" t="s">
        <v>333</v>
      </c>
      <c r="G478" s="3" t="s">
        <v>63</v>
      </c>
      <c r="H478" s="8">
        <f t="shared" si="81"/>
        <v>1290</v>
      </c>
      <c r="I478" s="12">
        <f>45+238+907+100</f>
        <v>1290</v>
      </c>
      <c r="J478" s="10">
        <v>0</v>
      </c>
      <c r="K478" s="10">
        <v>0</v>
      </c>
      <c r="L478" s="10">
        <v>0</v>
      </c>
    </row>
    <row r="479" spans="1:12" s="34" customFormat="1" ht="12.75" hidden="1">
      <c r="A479" s="11"/>
      <c r="B479" s="1" t="s">
        <v>73</v>
      </c>
      <c r="C479" s="2"/>
      <c r="D479" s="3" t="s">
        <v>19</v>
      </c>
      <c r="E479" s="3" t="s">
        <v>19</v>
      </c>
      <c r="F479" s="3" t="s">
        <v>333</v>
      </c>
      <c r="G479" s="3" t="s">
        <v>74</v>
      </c>
      <c r="H479" s="8">
        <f t="shared" si="81"/>
        <v>21.8</v>
      </c>
      <c r="I479" s="12">
        <f>I480</f>
        <v>21.8</v>
      </c>
      <c r="J479" s="12">
        <f aca="true" t="shared" si="82" ref="J479:L480">J480</f>
        <v>0</v>
      </c>
      <c r="K479" s="12">
        <f t="shared" si="82"/>
        <v>0</v>
      </c>
      <c r="L479" s="12">
        <f t="shared" si="82"/>
        <v>0</v>
      </c>
    </row>
    <row r="480" spans="1:12" s="34" customFormat="1" ht="25.5" hidden="1">
      <c r="A480" s="11"/>
      <c r="B480" s="1" t="s">
        <v>75</v>
      </c>
      <c r="C480" s="2"/>
      <c r="D480" s="3" t="s">
        <v>19</v>
      </c>
      <c r="E480" s="3" t="s">
        <v>19</v>
      </c>
      <c r="F480" s="3" t="s">
        <v>333</v>
      </c>
      <c r="G480" s="3" t="s">
        <v>76</v>
      </c>
      <c r="H480" s="8">
        <f t="shared" si="81"/>
        <v>21.8</v>
      </c>
      <c r="I480" s="12">
        <f>I481</f>
        <v>21.8</v>
      </c>
      <c r="J480" s="12">
        <f t="shared" si="82"/>
        <v>0</v>
      </c>
      <c r="K480" s="12">
        <f t="shared" si="82"/>
        <v>0</v>
      </c>
      <c r="L480" s="12">
        <f t="shared" si="82"/>
        <v>0</v>
      </c>
    </row>
    <row r="481" spans="1:12" s="34" customFormat="1" ht="25.5" hidden="1">
      <c r="A481" s="11"/>
      <c r="B481" s="1" t="s">
        <v>77</v>
      </c>
      <c r="C481" s="2"/>
      <c r="D481" s="3" t="s">
        <v>19</v>
      </c>
      <c r="E481" s="3" t="s">
        <v>19</v>
      </c>
      <c r="F481" s="3" t="s">
        <v>333</v>
      </c>
      <c r="G481" s="3" t="s">
        <v>78</v>
      </c>
      <c r="H481" s="8">
        <f t="shared" si="81"/>
        <v>21.8</v>
      </c>
      <c r="I481" s="12">
        <f>20+1.8</f>
        <v>21.8</v>
      </c>
      <c r="J481" s="10">
        <v>0</v>
      </c>
      <c r="K481" s="10">
        <v>0</v>
      </c>
      <c r="L481" s="10">
        <v>0</v>
      </c>
    </row>
    <row r="482" spans="1:12" s="34" customFormat="1" ht="57.75" customHeight="1" hidden="1">
      <c r="A482" s="11"/>
      <c r="B482" s="1" t="s">
        <v>107</v>
      </c>
      <c r="C482" s="1"/>
      <c r="D482" s="3" t="s">
        <v>19</v>
      </c>
      <c r="E482" s="3" t="s">
        <v>19</v>
      </c>
      <c r="F482" s="3" t="s">
        <v>334</v>
      </c>
      <c r="G482" s="3"/>
      <c r="H482" s="8">
        <f>SUM(I482:L482)</f>
        <v>200</v>
      </c>
      <c r="I482" s="12">
        <f>I483</f>
        <v>200</v>
      </c>
      <c r="J482" s="12">
        <f>J483</f>
        <v>0</v>
      </c>
      <c r="K482" s="12">
        <f>K483</f>
        <v>0</v>
      </c>
      <c r="L482" s="12">
        <f>L483</f>
        <v>0</v>
      </c>
    </row>
    <row r="483" spans="1:12" s="34" customFormat="1" ht="64.5" customHeight="1" hidden="1">
      <c r="A483" s="11"/>
      <c r="B483" s="1" t="s">
        <v>127</v>
      </c>
      <c r="C483" s="1"/>
      <c r="D483" s="3" t="s">
        <v>19</v>
      </c>
      <c r="E483" s="3" t="s">
        <v>19</v>
      </c>
      <c r="F483" s="3" t="s">
        <v>335</v>
      </c>
      <c r="G483" s="3"/>
      <c r="H483" s="8">
        <f>SUM(I483:L483)</f>
        <v>200</v>
      </c>
      <c r="I483" s="12">
        <f>I484</f>
        <v>200</v>
      </c>
      <c r="J483" s="12">
        <f>J484</f>
        <v>0</v>
      </c>
      <c r="K483" s="12">
        <f>K484</f>
        <v>0</v>
      </c>
      <c r="L483" s="12">
        <f>L484</f>
        <v>0</v>
      </c>
    </row>
    <row r="484" spans="1:12" s="34" customFormat="1" ht="12.75" hidden="1">
      <c r="A484" s="11"/>
      <c r="B484" s="1" t="s">
        <v>73</v>
      </c>
      <c r="C484" s="18"/>
      <c r="D484" s="3" t="s">
        <v>19</v>
      </c>
      <c r="E484" s="3" t="s">
        <v>19</v>
      </c>
      <c r="F484" s="3" t="s">
        <v>335</v>
      </c>
      <c r="G484" s="3" t="s">
        <v>74</v>
      </c>
      <c r="H484" s="8">
        <f aca="true" t="shared" si="83" ref="H484:H509">I484+J484+K484+L484</f>
        <v>200</v>
      </c>
      <c r="I484" s="12">
        <f>I485</f>
        <v>200</v>
      </c>
      <c r="J484" s="12">
        <f>J485</f>
        <v>0</v>
      </c>
      <c r="K484" s="12">
        <f>K485</f>
        <v>0</v>
      </c>
      <c r="L484" s="12">
        <f>L485</f>
        <v>0</v>
      </c>
    </row>
    <row r="485" spans="1:12" s="34" customFormat="1" ht="63.75" hidden="1">
      <c r="A485" s="11"/>
      <c r="B485" s="1" t="s">
        <v>81</v>
      </c>
      <c r="C485" s="18"/>
      <c r="D485" s="3" t="s">
        <v>19</v>
      </c>
      <c r="E485" s="3" t="s">
        <v>19</v>
      </c>
      <c r="F485" s="3" t="s">
        <v>335</v>
      </c>
      <c r="G485" s="3" t="s">
        <v>82</v>
      </c>
      <c r="H485" s="8">
        <f t="shared" si="83"/>
        <v>200</v>
      </c>
      <c r="I485" s="12">
        <v>200</v>
      </c>
      <c r="J485" s="12">
        <v>0</v>
      </c>
      <c r="K485" s="12">
        <v>0</v>
      </c>
      <c r="L485" s="12">
        <v>0</v>
      </c>
    </row>
    <row r="486" spans="1:12" s="34" customFormat="1" ht="12.75" hidden="1">
      <c r="A486" s="11"/>
      <c r="B486" s="6" t="s">
        <v>401</v>
      </c>
      <c r="C486" s="2"/>
      <c r="D486" s="3" t="s">
        <v>19</v>
      </c>
      <c r="E486" s="3" t="s">
        <v>19</v>
      </c>
      <c r="F486" s="3" t="s">
        <v>249</v>
      </c>
      <c r="G486" s="4"/>
      <c r="H486" s="8">
        <f t="shared" si="83"/>
        <v>3.5</v>
      </c>
      <c r="I486" s="12">
        <f>I487</f>
        <v>0</v>
      </c>
      <c r="J486" s="12">
        <f>J487</f>
        <v>3.5</v>
      </c>
      <c r="K486" s="12">
        <f>K487</f>
        <v>0</v>
      </c>
      <c r="L486" s="12">
        <f>L487</f>
        <v>0</v>
      </c>
    </row>
    <row r="487" spans="1:12" s="34" customFormat="1" ht="269.25" customHeight="1" hidden="1">
      <c r="A487" s="11"/>
      <c r="B487" s="34" t="s">
        <v>516</v>
      </c>
      <c r="C487" s="2"/>
      <c r="D487" s="3" t="s">
        <v>19</v>
      </c>
      <c r="E487" s="3" t="s">
        <v>19</v>
      </c>
      <c r="F487" s="3" t="s">
        <v>402</v>
      </c>
      <c r="G487" s="4"/>
      <c r="H487" s="8">
        <f t="shared" si="83"/>
        <v>3.5</v>
      </c>
      <c r="I487" s="12">
        <f>I488</f>
        <v>0</v>
      </c>
      <c r="J487" s="12">
        <f>J488</f>
        <v>3.5</v>
      </c>
      <c r="K487" s="12">
        <f>K488</f>
        <v>0</v>
      </c>
      <c r="L487" s="12">
        <f>L488</f>
        <v>0</v>
      </c>
    </row>
    <row r="488" spans="1:12" s="34" customFormat="1" ht="89.25" hidden="1">
      <c r="A488" s="11"/>
      <c r="B488" s="1" t="s">
        <v>56</v>
      </c>
      <c r="C488" s="2"/>
      <c r="D488" s="3" t="s">
        <v>19</v>
      </c>
      <c r="E488" s="3" t="s">
        <v>19</v>
      </c>
      <c r="F488" s="3" t="s">
        <v>402</v>
      </c>
      <c r="G488" s="3" t="s">
        <v>57</v>
      </c>
      <c r="H488" s="8">
        <f t="shared" si="83"/>
        <v>3.5</v>
      </c>
      <c r="I488" s="12">
        <f>I489</f>
        <v>0</v>
      </c>
      <c r="J488" s="12">
        <f aca="true" t="shared" si="84" ref="J488:L489">J489</f>
        <v>3.5</v>
      </c>
      <c r="K488" s="12">
        <f t="shared" si="84"/>
        <v>0</v>
      </c>
      <c r="L488" s="12">
        <f t="shared" si="84"/>
        <v>0</v>
      </c>
    </row>
    <row r="489" spans="1:12" s="34" customFormat="1" ht="27" customHeight="1" hidden="1">
      <c r="A489" s="11"/>
      <c r="B489" s="1" t="s">
        <v>266</v>
      </c>
      <c r="C489" s="2"/>
      <c r="D489" s="3" t="s">
        <v>19</v>
      </c>
      <c r="E489" s="3" t="s">
        <v>19</v>
      </c>
      <c r="F489" s="3" t="s">
        <v>402</v>
      </c>
      <c r="G489" s="3" t="s">
        <v>153</v>
      </c>
      <c r="H489" s="8">
        <f t="shared" si="83"/>
        <v>3.5</v>
      </c>
      <c r="I489" s="12">
        <f>I490</f>
        <v>0</v>
      </c>
      <c r="J489" s="12">
        <f t="shared" si="84"/>
        <v>3.5</v>
      </c>
      <c r="K489" s="12">
        <f t="shared" si="84"/>
        <v>0</v>
      </c>
      <c r="L489" s="12">
        <f t="shared" si="84"/>
        <v>0</v>
      </c>
    </row>
    <row r="490" spans="1:12" s="34" customFormat="1" ht="12" customHeight="1" hidden="1">
      <c r="A490" s="11"/>
      <c r="B490" s="1" t="s">
        <v>267</v>
      </c>
      <c r="C490" s="2"/>
      <c r="D490" s="3" t="s">
        <v>19</v>
      </c>
      <c r="E490" s="3" t="s">
        <v>19</v>
      </c>
      <c r="F490" s="3" t="s">
        <v>402</v>
      </c>
      <c r="G490" s="3" t="s">
        <v>155</v>
      </c>
      <c r="H490" s="8">
        <f t="shared" si="83"/>
        <v>3.5</v>
      </c>
      <c r="I490" s="12">
        <v>0</v>
      </c>
      <c r="J490" s="12">
        <v>3.5</v>
      </c>
      <c r="K490" s="12">
        <v>0</v>
      </c>
      <c r="L490" s="12">
        <v>0</v>
      </c>
    </row>
    <row r="491" spans="1:13" s="33" customFormat="1" ht="12.75">
      <c r="A491" s="54"/>
      <c r="B491" s="6" t="s">
        <v>29</v>
      </c>
      <c r="C491" s="6"/>
      <c r="D491" s="55" t="s">
        <v>20</v>
      </c>
      <c r="E491" s="55" t="s">
        <v>15</v>
      </c>
      <c r="F491" s="55"/>
      <c r="G491" s="55"/>
      <c r="H491" s="8">
        <f t="shared" si="83"/>
        <v>0</v>
      </c>
      <c r="I491" s="53">
        <f>I492</f>
        <v>30.4</v>
      </c>
      <c r="J491" s="53">
        <f>J492</f>
        <v>0</v>
      </c>
      <c r="K491" s="53">
        <f>K492</f>
        <v>-30.4</v>
      </c>
      <c r="L491" s="53">
        <f>L492+L527</f>
        <v>0</v>
      </c>
      <c r="M491" s="51"/>
    </row>
    <row r="492" spans="1:12" s="33" customFormat="1" ht="12.75">
      <c r="A492" s="54"/>
      <c r="B492" s="2" t="s">
        <v>30</v>
      </c>
      <c r="C492" s="6"/>
      <c r="D492" s="55" t="s">
        <v>20</v>
      </c>
      <c r="E492" s="55" t="s">
        <v>16</v>
      </c>
      <c r="F492" s="55"/>
      <c r="G492" s="55"/>
      <c r="H492" s="8">
        <f t="shared" si="83"/>
        <v>0</v>
      </c>
      <c r="I492" s="53">
        <f>I493</f>
        <v>30.4</v>
      </c>
      <c r="J492" s="53">
        <f>J493</f>
        <v>0</v>
      </c>
      <c r="K492" s="53">
        <f>K493</f>
        <v>-30.4</v>
      </c>
      <c r="L492" s="53">
        <f>L493+L514+L523</f>
        <v>0</v>
      </c>
    </row>
    <row r="493" spans="1:13" ht="38.25">
      <c r="A493" s="14"/>
      <c r="B493" s="1" t="s">
        <v>108</v>
      </c>
      <c r="C493" s="19"/>
      <c r="D493" s="3" t="s">
        <v>20</v>
      </c>
      <c r="E493" s="3" t="s">
        <v>16</v>
      </c>
      <c r="F493" s="3" t="s">
        <v>260</v>
      </c>
      <c r="G493" s="3"/>
      <c r="H493" s="8">
        <f>I493+J493+K493+L493</f>
        <v>0</v>
      </c>
      <c r="I493" s="12">
        <f>I506+I510</f>
        <v>30.4</v>
      </c>
      <c r="J493" s="12">
        <f>J506+J510</f>
        <v>0</v>
      </c>
      <c r="K493" s="12">
        <f>K506+K510</f>
        <v>-30.4</v>
      </c>
      <c r="L493" s="12">
        <f>L502+L506+L494+L498</f>
        <v>0</v>
      </c>
      <c r="M493" s="38"/>
    </row>
    <row r="494" spans="1:12" s="34" customFormat="1" ht="93.75" customHeight="1" hidden="1">
      <c r="A494" s="54"/>
      <c r="B494" s="1" t="s">
        <v>118</v>
      </c>
      <c r="C494" s="6"/>
      <c r="D494" s="9" t="s">
        <v>20</v>
      </c>
      <c r="E494" s="9" t="s">
        <v>16</v>
      </c>
      <c r="F494" s="9" t="s">
        <v>259</v>
      </c>
      <c r="G494" s="55"/>
      <c r="H494" s="8">
        <f>I494+J494+K494+L494</f>
        <v>55564.50000000001</v>
      </c>
      <c r="I494" s="10">
        <f>I495</f>
        <v>55564.50000000001</v>
      </c>
      <c r="J494" s="10">
        <f>J495</f>
        <v>0</v>
      </c>
      <c r="K494" s="10">
        <f>K495</f>
        <v>0</v>
      </c>
      <c r="L494" s="10">
        <f>L495</f>
        <v>0</v>
      </c>
    </row>
    <row r="495" spans="1:12" s="34" customFormat="1" ht="51" hidden="1">
      <c r="A495" s="11"/>
      <c r="B495" s="1" t="s">
        <v>83</v>
      </c>
      <c r="C495" s="1"/>
      <c r="D495" s="9" t="s">
        <v>20</v>
      </c>
      <c r="E495" s="9" t="s">
        <v>16</v>
      </c>
      <c r="F495" s="9" t="s">
        <v>259</v>
      </c>
      <c r="G495" s="3" t="s">
        <v>49</v>
      </c>
      <c r="H495" s="8">
        <f>H496</f>
        <v>55564.50000000001</v>
      </c>
      <c r="I495" s="12">
        <f>I496</f>
        <v>55564.50000000001</v>
      </c>
      <c r="J495" s="12">
        <f aca="true" t="shared" si="85" ref="J495:L496">J496</f>
        <v>0</v>
      </c>
      <c r="K495" s="12">
        <f t="shared" si="85"/>
        <v>0</v>
      </c>
      <c r="L495" s="12">
        <f t="shared" si="85"/>
        <v>0</v>
      </c>
    </row>
    <row r="496" spans="1:12" s="34" customFormat="1" ht="12.75" hidden="1">
      <c r="A496" s="11"/>
      <c r="B496" s="1" t="s">
        <v>52</v>
      </c>
      <c r="C496" s="1"/>
      <c r="D496" s="9" t="s">
        <v>20</v>
      </c>
      <c r="E496" s="9" t="s">
        <v>16</v>
      </c>
      <c r="F496" s="9" t="s">
        <v>259</v>
      </c>
      <c r="G496" s="3" t="s">
        <v>50</v>
      </c>
      <c r="H496" s="8">
        <f>I496+J496+K496+L496</f>
        <v>55564.50000000001</v>
      </c>
      <c r="I496" s="12">
        <f>I497</f>
        <v>55564.50000000001</v>
      </c>
      <c r="J496" s="12">
        <f t="shared" si="85"/>
        <v>0</v>
      </c>
      <c r="K496" s="12">
        <f t="shared" si="85"/>
        <v>0</v>
      </c>
      <c r="L496" s="12">
        <f t="shared" si="85"/>
        <v>0</v>
      </c>
    </row>
    <row r="497" spans="1:12" s="34" customFormat="1" ht="80.25" customHeight="1" hidden="1">
      <c r="A497" s="11"/>
      <c r="B497" s="1" t="s">
        <v>53</v>
      </c>
      <c r="C497" s="1"/>
      <c r="D497" s="9" t="s">
        <v>20</v>
      </c>
      <c r="E497" s="9" t="s">
        <v>16</v>
      </c>
      <c r="F497" s="9" t="s">
        <v>259</v>
      </c>
      <c r="G497" s="3" t="s">
        <v>54</v>
      </c>
      <c r="H497" s="8">
        <f>I497+J497+K497+L497</f>
        <v>55564.50000000001</v>
      </c>
      <c r="I497" s="29">
        <f>53480.3+553.4+1530.8</f>
        <v>55564.50000000001</v>
      </c>
      <c r="J497" s="10">
        <v>0</v>
      </c>
      <c r="K497" s="10">
        <v>0</v>
      </c>
      <c r="L497" s="10">
        <v>0</v>
      </c>
    </row>
    <row r="498" spans="1:12" s="34" customFormat="1" ht="312" customHeight="1" hidden="1">
      <c r="A498" s="11"/>
      <c r="B498" s="28" t="s">
        <v>133</v>
      </c>
      <c r="C498" s="23"/>
      <c r="D498" s="3" t="s">
        <v>20</v>
      </c>
      <c r="E498" s="3" t="s">
        <v>16</v>
      </c>
      <c r="F498" s="3" t="s">
        <v>407</v>
      </c>
      <c r="G498" s="3"/>
      <c r="H498" s="21">
        <f>SUM(I498:L498)</f>
        <v>4351.2</v>
      </c>
      <c r="I498" s="24">
        <f>I499</f>
        <v>0</v>
      </c>
      <c r="J498" s="24">
        <f aca="true" t="shared" si="86" ref="J498:L499">J499</f>
        <v>0</v>
      </c>
      <c r="K498" s="24">
        <f t="shared" si="86"/>
        <v>4351.2</v>
      </c>
      <c r="L498" s="24">
        <f t="shared" si="86"/>
        <v>0</v>
      </c>
    </row>
    <row r="499" spans="1:12" s="34" customFormat="1" ht="63.75" hidden="1">
      <c r="A499" s="11"/>
      <c r="B499" s="1" t="s">
        <v>51</v>
      </c>
      <c r="C499" s="23"/>
      <c r="D499" s="3" t="s">
        <v>20</v>
      </c>
      <c r="E499" s="3" t="s">
        <v>16</v>
      </c>
      <c r="F499" s="3" t="s">
        <v>407</v>
      </c>
      <c r="G499" s="3" t="s">
        <v>49</v>
      </c>
      <c r="H499" s="21">
        <f>SUM(I499:L499)</f>
        <v>4351.2</v>
      </c>
      <c r="I499" s="24">
        <f>I500</f>
        <v>0</v>
      </c>
      <c r="J499" s="24">
        <f t="shared" si="86"/>
        <v>0</v>
      </c>
      <c r="K499" s="24">
        <f t="shared" si="86"/>
        <v>4351.2</v>
      </c>
      <c r="L499" s="24">
        <f t="shared" si="86"/>
        <v>0</v>
      </c>
    </row>
    <row r="500" spans="1:12" s="34" customFormat="1" ht="12.75" hidden="1">
      <c r="A500" s="11"/>
      <c r="B500" s="1" t="s">
        <v>52</v>
      </c>
      <c r="C500" s="23"/>
      <c r="D500" s="3" t="s">
        <v>20</v>
      </c>
      <c r="E500" s="3" t="s">
        <v>16</v>
      </c>
      <c r="F500" s="3" t="s">
        <v>407</v>
      </c>
      <c r="G500" s="3" t="s">
        <v>50</v>
      </c>
      <c r="H500" s="21">
        <f>SUM(I500:L500)</f>
        <v>4351.2</v>
      </c>
      <c r="I500" s="24">
        <f>I501</f>
        <v>0</v>
      </c>
      <c r="J500" s="24">
        <f>J501</f>
        <v>0</v>
      </c>
      <c r="K500" s="24">
        <f>K501</f>
        <v>4351.2</v>
      </c>
      <c r="L500" s="24">
        <f>L501</f>
        <v>0</v>
      </c>
    </row>
    <row r="501" spans="1:12" s="34" customFormat="1" ht="76.5" hidden="1">
      <c r="A501" s="11"/>
      <c r="B501" s="1" t="s">
        <v>53</v>
      </c>
      <c r="C501" s="23"/>
      <c r="D501" s="3" t="s">
        <v>20</v>
      </c>
      <c r="E501" s="3" t="s">
        <v>16</v>
      </c>
      <c r="F501" s="3" t="s">
        <v>407</v>
      </c>
      <c r="G501" s="3" t="s">
        <v>54</v>
      </c>
      <c r="H501" s="21">
        <f>SUM(I501:L501)</f>
        <v>4351.2</v>
      </c>
      <c r="I501" s="24">
        <v>0</v>
      </c>
      <c r="J501" s="25">
        <v>0</v>
      </c>
      <c r="K501" s="25">
        <f>1344.6+3006.6</f>
        <v>4351.2</v>
      </c>
      <c r="L501" s="25">
        <v>0</v>
      </c>
    </row>
    <row r="502" spans="1:13" ht="153" hidden="1">
      <c r="A502" s="11"/>
      <c r="B502" s="1" t="s">
        <v>405</v>
      </c>
      <c r="C502" s="1"/>
      <c r="D502" s="3" t="s">
        <v>20</v>
      </c>
      <c r="E502" s="3" t="s">
        <v>16</v>
      </c>
      <c r="F502" s="3" t="s">
        <v>404</v>
      </c>
      <c r="G502" s="3"/>
      <c r="H502" s="8">
        <f t="shared" si="83"/>
        <v>173.8</v>
      </c>
      <c r="I502" s="12">
        <f>I503</f>
        <v>0</v>
      </c>
      <c r="J502" s="12">
        <f>J503</f>
        <v>0</v>
      </c>
      <c r="K502" s="12">
        <f>K503</f>
        <v>173.8</v>
      </c>
      <c r="L502" s="12">
        <f>L503</f>
        <v>0</v>
      </c>
      <c r="M502" s="38"/>
    </row>
    <row r="503" spans="1:13" ht="63.75" hidden="1">
      <c r="A503" s="11"/>
      <c r="B503" s="1" t="s">
        <v>51</v>
      </c>
      <c r="C503" s="1"/>
      <c r="D503" s="3" t="s">
        <v>20</v>
      </c>
      <c r="E503" s="3" t="s">
        <v>16</v>
      </c>
      <c r="F503" s="3" t="s">
        <v>404</v>
      </c>
      <c r="G503" s="3" t="s">
        <v>49</v>
      </c>
      <c r="H503" s="8">
        <f t="shared" si="83"/>
        <v>173.8</v>
      </c>
      <c r="I503" s="12">
        <f aca="true" t="shared" si="87" ref="I503:L504">I504</f>
        <v>0</v>
      </c>
      <c r="J503" s="12">
        <f t="shared" si="87"/>
        <v>0</v>
      </c>
      <c r="K503" s="12">
        <f t="shared" si="87"/>
        <v>173.8</v>
      </c>
      <c r="L503" s="12">
        <f t="shared" si="87"/>
        <v>0</v>
      </c>
      <c r="M503" s="38"/>
    </row>
    <row r="504" spans="1:13" ht="12.75" hidden="1">
      <c r="A504" s="11"/>
      <c r="B504" s="1" t="s">
        <v>52</v>
      </c>
      <c r="C504" s="1"/>
      <c r="D504" s="3" t="s">
        <v>20</v>
      </c>
      <c r="E504" s="3" t="s">
        <v>16</v>
      </c>
      <c r="F504" s="3" t="s">
        <v>404</v>
      </c>
      <c r="G504" s="3" t="s">
        <v>50</v>
      </c>
      <c r="H504" s="8">
        <f t="shared" si="83"/>
        <v>173.8</v>
      </c>
      <c r="I504" s="12">
        <f t="shared" si="87"/>
        <v>0</v>
      </c>
      <c r="J504" s="12">
        <f t="shared" si="87"/>
        <v>0</v>
      </c>
      <c r="K504" s="12">
        <f t="shared" si="87"/>
        <v>173.8</v>
      </c>
      <c r="L504" s="12">
        <f t="shared" si="87"/>
        <v>0</v>
      </c>
      <c r="M504" s="38"/>
    </row>
    <row r="505" spans="1:13" ht="25.5" hidden="1">
      <c r="A505" s="11"/>
      <c r="B505" s="1" t="s">
        <v>55</v>
      </c>
      <c r="C505" s="1"/>
      <c r="D505" s="3" t="s">
        <v>20</v>
      </c>
      <c r="E505" s="3" t="s">
        <v>16</v>
      </c>
      <c r="F505" s="3" t="s">
        <v>404</v>
      </c>
      <c r="G505" s="3" t="s">
        <v>48</v>
      </c>
      <c r="H505" s="8">
        <f t="shared" si="83"/>
        <v>173.8</v>
      </c>
      <c r="I505" s="12">
        <v>0</v>
      </c>
      <c r="J505" s="12">
        <v>0</v>
      </c>
      <c r="K505" s="12">
        <v>173.8</v>
      </c>
      <c r="L505" s="12">
        <v>0</v>
      </c>
      <c r="M505" s="38"/>
    </row>
    <row r="506" spans="1:13" ht="102">
      <c r="A506" s="11"/>
      <c r="B506" s="34" t="s">
        <v>496</v>
      </c>
      <c r="C506" s="1"/>
      <c r="D506" s="3" t="s">
        <v>20</v>
      </c>
      <c r="E506" s="3" t="s">
        <v>16</v>
      </c>
      <c r="F506" s="3" t="s">
        <v>497</v>
      </c>
      <c r="G506" s="3"/>
      <c r="H506" s="8">
        <f>SUM(I506:L506)</f>
        <v>-30.4</v>
      </c>
      <c r="I506" s="12">
        <f>I507</f>
        <v>0</v>
      </c>
      <c r="J506" s="12">
        <f>J507</f>
        <v>0</v>
      </c>
      <c r="K506" s="12">
        <f>K507</f>
        <v>-30.4</v>
      </c>
      <c r="L506" s="12">
        <f>L507</f>
        <v>0</v>
      </c>
      <c r="M506" s="38"/>
    </row>
    <row r="507" spans="1:13" ht="102">
      <c r="A507" s="11"/>
      <c r="B507" s="1" t="s">
        <v>117</v>
      </c>
      <c r="C507" s="1"/>
      <c r="D507" s="3" t="s">
        <v>20</v>
      </c>
      <c r="E507" s="3" t="s">
        <v>16</v>
      </c>
      <c r="F507" s="3" t="s">
        <v>497</v>
      </c>
      <c r="G507" s="3" t="s">
        <v>49</v>
      </c>
      <c r="H507" s="8">
        <f t="shared" si="83"/>
        <v>-30.4</v>
      </c>
      <c r="I507" s="12">
        <f aca="true" t="shared" si="88" ref="I507:L508">I508</f>
        <v>0</v>
      </c>
      <c r="J507" s="12">
        <f t="shared" si="88"/>
        <v>0</v>
      </c>
      <c r="K507" s="12">
        <f t="shared" si="88"/>
        <v>-30.4</v>
      </c>
      <c r="L507" s="12">
        <f t="shared" si="88"/>
        <v>0</v>
      </c>
      <c r="M507" s="38"/>
    </row>
    <row r="508" spans="1:13" ht="12.75">
      <c r="A508" s="11"/>
      <c r="B508" s="1" t="s">
        <v>52</v>
      </c>
      <c r="C508" s="1"/>
      <c r="D508" s="3" t="s">
        <v>20</v>
      </c>
      <c r="E508" s="3" t="s">
        <v>16</v>
      </c>
      <c r="F508" s="3" t="s">
        <v>497</v>
      </c>
      <c r="G508" s="3" t="s">
        <v>50</v>
      </c>
      <c r="H508" s="8">
        <f t="shared" si="83"/>
        <v>-30.4</v>
      </c>
      <c r="I508" s="12">
        <f t="shared" si="88"/>
        <v>0</v>
      </c>
      <c r="J508" s="12">
        <f t="shared" si="88"/>
        <v>0</v>
      </c>
      <c r="K508" s="12">
        <f t="shared" si="88"/>
        <v>-30.4</v>
      </c>
      <c r="L508" s="12">
        <f t="shared" si="88"/>
        <v>0</v>
      </c>
      <c r="M508" s="38"/>
    </row>
    <row r="509" spans="1:12" s="34" customFormat="1" ht="25.5">
      <c r="A509" s="11"/>
      <c r="B509" s="1" t="s">
        <v>55</v>
      </c>
      <c r="C509" s="1"/>
      <c r="D509" s="3" t="s">
        <v>20</v>
      </c>
      <c r="E509" s="3" t="s">
        <v>16</v>
      </c>
      <c r="F509" s="3" t="s">
        <v>497</v>
      </c>
      <c r="G509" s="3" t="s">
        <v>48</v>
      </c>
      <c r="H509" s="8">
        <f t="shared" si="83"/>
        <v>-30.4</v>
      </c>
      <c r="I509" s="12">
        <v>0</v>
      </c>
      <c r="J509" s="10">
        <v>0</v>
      </c>
      <c r="K509" s="10">
        <f>-30.4</f>
        <v>-30.4</v>
      </c>
      <c r="L509" s="10">
        <v>0</v>
      </c>
    </row>
    <row r="510" spans="1:12" s="34" customFormat="1" ht="76.5">
      <c r="A510" s="11"/>
      <c r="B510" s="34" t="s">
        <v>498</v>
      </c>
      <c r="C510" s="1"/>
      <c r="D510" s="3" t="s">
        <v>20</v>
      </c>
      <c r="E510" s="3" t="s">
        <v>16</v>
      </c>
      <c r="F510" s="3" t="s">
        <v>499</v>
      </c>
      <c r="G510" s="3"/>
      <c r="H510" s="8">
        <f>SUM(I510:L510)</f>
        <v>30.4</v>
      </c>
      <c r="I510" s="12">
        <f>I511</f>
        <v>30.4</v>
      </c>
      <c r="J510" s="12">
        <f>J511</f>
        <v>0</v>
      </c>
      <c r="K510" s="12">
        <f>K511</f>
        <v>0</v>
      </c>
      <c r="L510" s="12">
        <f>L511</f>
        <v>0</v>
      </c>
    </row>
    <row r="511" spans="1:12" s="34" customFormat="1" ht="102">
      <c r="A511" s="11"/>
      <c r="B511" s="1" t="s">
        <v>117</v>
      </c>
      <c r="C511" s="1"/>
      <c r="D511" s="3" t="s">
        <v>20</v>
      </c>
      <c r="E511" s="3" t="s">
        <v>16</v>
      </c>
      <c r="F511" s="3" t="s">
        <v>499</v>
      </c>
      <c r="G511" s="3" t="s">
        <v>49</v>
      </c>
      <c r="H511" s="8">
        <f>I511+J511+K511+L511</f>
        <v>30.4</v>
      </c>
      <c r="I511" s="12">
        <f aca="true" t="shared" si="89" ref="I511:L512">I512</f>
        <v>30.4</v>
      </c>
      <c r="J511" s="12">
        <f t="shared" si="89"/>
        <v>0</v>
      </c>
      <c r="K511" s="12">
        <f t="shared" si="89"/>
        <v>0</v>
      </c>
      <c r="L511" s="12">
        <f t="shared" si="89"/>
        <v>0</v>
      </c>
    </row>
    <row r="512" spans="1:12" s="34" customFormat="1" ht="12.75">
      <c r="A512" s="11"/>
      <c r="B512" s="1" t="s">
        <v>52</v>
      </c>
      <c r="C512" s="1"/>
      <c r="D512" s="3" t="s">
        <v>20</v>
      </c>
      <c r="E512" s="3" t="s">
        <v>16</v>
      </c>
      <c r="F512" s="3" t="s">
        <v>499</v>
      </c>
      <c r="G512" s="3" t="s">
        <v>50</v>
      </c>
      <c r="H512" s="8">
        <f>I512+J512+K512+L512</f>
        <v>30.4</v>
      </c>
      <c r="I512" s="12">
        <f t="shared" si="89"/>
        <v>30.4</v>
      </c>
      <c r="J512" s="12">
        <f t="shared" si="89"/>
        <v>0</v>
      </c>
      <c r="K512" s="12">
        <f t="shared" si="89"/>
        <v>0</v>
      </c>
      <c r="L512" s="12">
        <f t="shared" si="89"/>
        <v>0</v>
      </c>
    </row>
    <row r="513" spans="1:12" s="34" customFormat="1" ht="25.5">
      <c r="A513" s="11"/>
      <c r="B513" s="1" t="s">
        <v>55</v>
      </c>
      <c r="C513" s="1"/>
      <c r="D513" s="3" t="s">
        <v>20</v>
      </c>
      <c r="E513" s="3" t="s">
        <v>16</v>
      </c>
      <c r="F513" s="3" t="s">
        <v>499</v>
      </c>
      <c r="G513" s="3" t="s">
        <v>48</v>
      </c>
      <c r="H513" s="8">
        <f>I513+J513+K513+L513</f>
        <v>30.4</v>
      </c>
      <c r="I513" s="12">
        <f>30.4</f>
        <v>30.4</v>
      </c>
      <c r="J513" s="10">
        <v>0</v>
      </c>
      <c r="K513" s="10">
        <v>0</v>
      </c>
      <c r="L513" s="10">
        <v>0</v>
      </c>
    </row>
    <row r="514" spans="1:12" s="34" customFormat="1" ht="44.25" customHeight="1" hidden="1">
      <c r="A514" s="54"/>
      <c r="B514" s="1" t="s">
        <v>111</v>
      </c>
      <c r="C514" s="6"/>
      <c r="D514" s="9" t="s">
        <v>20</v>
      </c>
      <c r="E514" s="9" t="s">
        <v>16</v>
      </c>
      <c r="F514" s="9" t="s">
        <v>340</v>
      </c>
      <c r="G514" s="55"/>
      <c r="H514" s="8">
        <f>I514+J514+K514+L514</f>
        <v>108446.29999999999</v>
      </c>
      <c r="I514" s="10">
        <f>I515+I519</f>
        <v>102622.4</v>
      </c>
      <c r="J514" s="10">
        <f>J515+J519</f>
        <v>0</v>
      </c>
      <c r="K514" s="10">
        <f>K515+K519</f>
        <v>5823.9</v>
      </c>
      <c r="L514" s="10">
        <f>L515+L519</f>
        <v>0</v>
      </c>
    </row>
    <row r="515" spans="1:12" s="34" customFormat="1" ht="89.25" hidden="1">
      <c r="A515" s="54"/>
      <c r="B515" s="1" t="s">
        <v>128</v>
      </c>
      <c r="C515" s="6"/>
      <c r="D515" s="9" t="s">
        <v>20</v>
      </c>
      <c r="E515" s="9" t="s">
        <v>16</v>
      </c>
      <c r="F515" s="9" t="s">
        <v>341</v>
      </c>
      <c r="G515" s="55"/>
      <c r="H515" s="8">
        <f>I515+J515+K515+L515</f>
        <v>102622.4</v>
      </c>
      <c r="I515" s="10">
        <f>I516</f>
        <v>102622.4</v>
      </c>
      <c r="J515" s="10">
        <f aca="true" t="shared" si="90" ref="J515:L517">J516</f>
        <v>0</v>
      </c>
      <c r="K515" s="10">
        <f t="shared" si="90"/>
        <v>0</v>
      </c>
      <c r="L515" s="10">
        <f t="shared" si="90"/>
        <v>0</v>
      </c>
    </row>
    <row r="516" spans="1:12" s="34" customFormat="1" ht="51" hidden="1">
      <c r="A516" s="11"/>
      <c r="B516" s="1" t="s">
        <v>83</v>
      </c>
      <c r="C516" s="1"/>
      <c r="D516" s="9" t="s">
        <v>20</v>
      </c>
      <c r="E516" s="9" t="s">
        <v>16</v>
      </c>
      <c r="F516" s="9" t="s">
        <v>341</v>
      </c>
      <c r="G516" s="3" t="s">
        <v>49</v>
      </c>
      <c r="H516" s="8">
        <f>H517</f>
        <v>102622.4</v>
      </c>
      <c r="I516" s="12">
        <f>I517</f>
        <v>102622.4</v>
      </c>
      <c r="J516" s="12">
        <f t="shared" si="90"/>
        <v>0</v>
      </c>
      <c r="K516" s="12">
        <f t="shared" si="90"/>
        <v>0</v>
      </c>
      <c r="L516" s="12">
        <f t="shared" si="90"/>
        <v>0</v>
      </c>
    </row>
    <row r="517" spans="1:12" s="34" customFormat="1" ht="12.75" hidden="1">
      <c r="A517" s="11"/>
      <c r="B517" s="1" t="s">
        <v>52</v>
      </c>
      <c r="C517" s="1"/>
      <c r="D517" s="9" t="s">
        <v>20</v>
      </c>
      <c r="E517" s="9" t="s">
        <v>16</v>
      </c>
      <c r="F517" s="9" t="s">
        <v>341</v>
      </c>
      <c r="G517" s="3" t="s">
        <v>50</v>
      </c>
      <c r="H517" s="8">
        <f>I517+J517+K517+L517</f>
        <v>102622.4</v>
      </c>
      <c r="I517" s="12">
        <f>I518</f>
        <v>102622.4</v>
      </c>
      <c r="J517" s="12">
        <f t="shared" si="90"/>
        <v>0</v>
      </c>
      <c r="K517" s="12">
        <f t="shared" si="90"/>
        <v>0</v>
      </c>
      <c r="L517" s="12">
        <f t="shared" si="90"/>
        <v>0</v>
      </c>
    </row>
    <row r="518" spans="1:12" s="34" customFormat="1" ht="76.5" hidden="1">
      <c r="A518" s="11"/>
      <c r="B518" s="1" t="s">
        <v>53</v>
      </c>
      <c r="C518" s="1"/>
      <c r="D518" s="9" t="s">
        <v>20</v>
      </c>
      <c r="E518" s="9" t="s">
        <v>16</v>
      </c>
      <c r="F518" s="9" t="s">
        <v>341</v>
      </c>
      <c r="G518" s="3" t="s">
        <v>54</v>
      </c>
      <c r="H518" s="8">
        <f>I518+J518+K518+L518</f>
        <v>102622.4</v>
      </c>
      <c r="I518" s="29">
        <f>96097.4+3195.2+3329.8</f>
        <v>102622.4</v>
      </c>
      <c r="J518" s="10">
        <v>0</v>
      </c>
      <c r="K518" s="10">
        <v>0</v>
      </c>
      <c r="L518" s="10">
        <v>0</v>
      </c>
    </row>
    <row r="519" spans="1:12" s="34" customFormat="1" ht="318.75" hidden="1">
      <c r="A519" s="11"/>
      <c r="B519" s="28" t="s">
        <v>133</v>
      </c>
      <c r="C519" s="23"/>
      <c r="D519" s="3" t="s">
        <v>20</v>
      </c>
      <c r="E519" s="3" t="s">
        <v>16</v>
      </c>
      <c r="F519" s="3" t="s">
        <v>408</v>
      </c>
      <c r="G519" s="3"/>
      <c r="H519" s="21">
        <f>SUM(I519:L519)</f>
        <v>5823.9</v>
      </c>
      <c r="I519" s="24">
        <f>I520</f>
        <v>0</v>
      </c>
      <c r="J519" s="24">
        <f aca="true" t="shared" si="91" ref="J519:L520">J520</f>
        <v>0</v>
      </c>
      <c r="K519" s="24">
        <f t="shared" si="91"/>
        <v>5823.9</v>
      </c>
      <c r="L519" s="24">
        <f t="shared" si="91"/>
        <v>0</v>
      </c>
    </row>
    <row r="520" spans="1:12" s="34" customFormat="1" ht="63.75" hidden="1">
      <c r="A520" s="11"/>
      <c r="B520" s="1" t="s">
        <v>51</v>
      </c>
      <c r="C520" s="23"/>
      <c r="D520" s="3" t="s">
        <v>20</v>
      </c>
      <c r="E520" s="3" t="s">
        <v>16</v>
      </c>
      <c r="F520" s="3" t="s">
        <v>408</v>
      </c>
      <c r="G520" s="3" t="s">
        <v>49</v>
      </c>
      <c r="H520" s="21">
        <f>SUM(I520:L520)</f>
        <v>5823.9</v>
      </c>
      <c r="I520" s="24">
        <f>I521</f>
        <v>0</v>
      </c>
      <c r="J520" s="24">
        <f t="shared" si="91"/>
        <v>0</v>
      </c>
      <c r="K520" s="24">
        <f t="shared" si="91"/>
        <v>5823.9</v>
      </c>
      <c r="L520" s="24">
        <f t="shared" si="91"/>
        <v>0</v>
      </c>
    </row>
    <row r="521" spans="1:12" s="34" customFormat="1" ht="12.75" hidden="1">
      <c r="A521" s="11"/>
      <c r="B521" s="1" t="s">
        <v>52</v>
      </c>
      <c r="C521" s="23"/>
      <c r="D521" s="3" t="s">
        <v>20</v>
      </c>
      <c r="E521" s="3" t="s">
        <v>16</v>
      </c>
      <c r="F521" s="3" t="s">
        <v>408</v>
      </c>
      <c r="G521" s="3" t="s">
        <v>50</v>
      </c>
      <c r="H521" s="21">
        <f>SUM(I521:L521)</f>
        <v>5823.9</v>
      </c>
      <c r="I521" s="24">
        <f>I522</f>
        <v>0</v>
      </c>
      <c r="J521" s="24">
        <f>J522</f>
        <v>0</v>
      </c>
      <c r="K521" s="24">
        <f>K522</f>
        <v>5823.9</v>
      </c>
      <c r="L521" s="24">
        <f>L522</f>
        <v>0</v>
      </c>
    </row>
    <row r="522" spans="1:12" s="34" customFormat="1" ht="76.5" hidden="1">
      <c r="A522" s="11"/>
      <c r="B522" s="1" t="s">
        <v>53</v>
      </c>
      <c r="C522" s="23"/>
      <c r="D522" s="3" t="s">
        <v>20</v>
      </c>
      <c r="E522" s="3" t="s">
        <v>16</v>
      </c>
      <c r="F522" s="3" t="s">
        <v>408</v>
      </c>
      <c r="G522" s="3" t="s">
        <v>54</v>
      </c>
      <c r="H522" s="21">
        <f>SUM(I522:L522)</f>
        <v>5823.9</v>
      </c>
      <c r="I522" s="24">
        <v>0</v>
      </c>
      <c r="J522" s="25">
        <v>0</v>
      </c>
      <c r="K522" s="25">
        <f>3753.4+2070.5</f>
        <v>5823.9</v>
      </c>
      <c r="L522" s="25">
        <v>0</v>
      </c>
    </row>
    <row r="523" spans="1:12" s="34" customFormat="1" ht="63.75" hidden="1">
      <c r="A523" s="11"/>
      <c r="B523" s="1" t="s">
        <v>284</v>
      </c>
      <c r="C523" s="1"/>
      <c r="D523" s="9" t="s">
        <v>20</v>
      </c>
      <c r="E523" s="9" t="s">
        <v>16</v>
      </c>
      <c r="F523" s="9" t="s">
        <v>303</v>
      </c>
      <c r="G523" s="3"/>
      <c r="H523" s="8">
        <f>SUM(I523:L523)</f>
        <v>5400</v>
      </c>
      <c r="I523" s="29">
        <f>I524</f>
        <v>5400</v>
      </c>
      <c r="J523" s="31">
        <f aca="true" t="shared" si="92" ref="J523:L525">J524</f>
        <v>0</v>
      </c>
      <c r="K523" s="31">
        <f t="shared" si="92"/>
        <v>0</v>
      </c>
      <c r="L523" s="31">
        <f t="shared" si="92"/>
        <v>0</v>
      </c>
    </row>
    <row r="524" spans="1:12" s="34" customFormat="1" ht="38.25" hidden="1">
      <c r="A524" s="11"/>
      <c r="B524" s="1" t="s">
        <v>285</v>
      </c>
      <c r="C524" s="1"/>
      <c r="D524" s="9" t="s">
        <v>20</v>
      </c>
      <c r="E524" s="9" t="s">
        <v>16</v>
      </c>
      <c r="F524" s="9" t="s">
        <v>304</v>
      </c>
      <c r="G524" s="3"/>
      <c r="H524" s="8">
        <f>SUM(I524:L524)</f>
        <v>5400</v>
      </c>
      <c r="I524" s="29">
        <f>I525</f>
        <v>5400</v>
      </c>
      <c r="J524" s="31">
        <f t="shared" si="92"/>
        <v>0</v>
      </c>
      <c r="K524" s="31">
        <f t="shared" si="92"/>
        <v>0</v>
      </c>
      <c r="L524" s="31">
        <f t="shared" si="92"/>
        <v>0</v>
      </c>
    </row>
    <row r="525" spans="1:12" s="34" customFormat="1" ht="12.75" hidden="1">
      <c r="A525" s="11"/>
      <c r="B525" s="1" t="s">
        <v>73</v>
      </c>
      <c r="C525" s="1"/>
      <c r="D525" s="9" t="s">
        <v>20</v>
      </c>
      <c r="E525" s="9" t="s">
        <v>16</v>
      </c>
      <c r="F525" s="9" t="s">
        <v>304</v>
      </c>
      <c r="G525" s="3" t="s">
        <v>74</v>
      </c>
      <c r="H525" s="8">
        <f>SUM(I525:L525)</f>
        <v>5400</v>
      </c>
      <c r="I525" s="29">
        <f>I526</f>
        <v>5400</v>
      </c>
      <c r="J525" s="31">
        <f t="shared" si="92"/>
        <v>0</v>
      </c>
      <c r="K525" s="31">
        <f t="shared" si="92"/>
        <v>0</v>
      </c>
      <c r="L525" s="31">
        <f t="shared" si="92"/>
        <v>0</v>
      </c>
    </row>
    <row r="526" spans="1:12" s="34" customFormat="1" ht="63.75" hidden="1">
      <c r="A526" s="11"/>
      <c r="B526" s="1" t="s">
        <v>81</v>
      </c>
      <c r="C526" s="1"/>
      <c r="D526" s="9" t="s">
        <v>20</v>
      </c>
      <c r="E526" s="9" t="s">
        <v>16</v>
      </c>
      <c r="F526" s="9" t="s">
        <v>304</v>
      </c>
      <c r="G526" s="3" t="s">
        <v>82</v>
      </c>
      <c r="H526" s="8">
        <f>SUM(I526:L526)</f>
        <v>5400</v>
      </c>
      <c r="I526" s="29">
        <v>5400</v>
      </c>
      <c r="J526" s="31">
        <f>0+'[1]приложение 7(корректировка)'!J465</f>
        <v>0</v>
      </c>
      <c r="K526" s="31">
        <f>0+'[1]приложение 7(корректировка)'!K465</f>
        <v>0</v>
      </c>
      <c r="L526" s="31">
        <f>0+'[1]приложение 7(корректировка)'!L465</f>
        <v>0</v>
      </c>
    </row>
    <row r="527" spans="1:12" s="34" customFormat="1" ht="25.5" hidden="1">
      <c r="A527" s="5"/>
      <c r="B527" s="6" t="s">
        <v>31</v>
      </c>
      <c r="C527" s="6"/>
      <c r="D527" s="4" t="s">
        <v>20</v>
      </c>
      <c r="E527" s="4" t="s">
        <v>20</v>
      </c>
      <c r="F527" s="4"/>
      <c r="G527" s="4"/>
      <c r="H527" s="8">
        <f>I527+J527+K527+L527</f>
        <v>16597.1</v>
      </c>
      <c r="I527" s="8">
        <f>I528+I533+I537</f>
        <v>16597.1</v>
      </c>
      <c r="J527" s="8">
        <f>J528+J537</f>
        <v>0</v>
      </c>
      <c r="K527" s="8">
        <f>K528+K537</f>
        <v>0</v>
      </c>
      <c r="L527" s="8">
        <f>L528+L537</f>
        <v>0</v>
      </c>
    </row>
    <row r="528" spans="1:12" s="34" customFormat="1" ht="38.25" customHeight="1" hidden="1">
      <c r="A528" s="54"/>
      <c r="B528" s="1" t="s">
        <v>111</v>
      </c>
      <c r="C528" s="6"/>
      <c r="D528" s="9" t="s">
        <v>20</v>
      </c>
      <c r="E528" s="9" t="s">
        <v>20</v>
      </c>
      <c r="F528" s="9" t="s">
        <v>340</v>
      </c>
      <c r="G528" s="55"/>
      <c r="H528" s="8">
        <f>I528+J528+K528+L528</f>
        <v>30</v>
      </c>
      <c r="I528" s="10">
        <f aca="true" t="shared" si="93" ref="I528:L531">I529</f>
        <v>30</v>
      </c>
      <c r="J528" s="10">
        <f t="shared" si="93"/>
        <v>0</v>
      </c>
      <c r="K528" s="10">
        <f t="shared" si="93"/>
        <v>0</v>
      </c>
      <c r="L528" s="10">
        <f t="shared" si="93"/>
        <v>0</v>
      </c>
    </row>
    <row r="529" spans="1:12" s="34" customFormat="1" ht="64.5" customHeight="1" hidden="1">
      <c r="A529" s="54"/>
      <c r="B529" s="1" t="s">
        <v>121</v>
      </c>
      <c r="C529" s="6"/>
      <c r="D529" s="9" t="s">
        <v>20</v>
      </c>
      <c r="E529" s="9" t="s">
        <v>20</v>
      </c>
      <c r="F529" s="9" t="s">
        <v>343</v>
      </c>
      <c r="G529" s="55"/>
      <c r="H529" s="8">
        <f>I529+J529+K529+L529</f>
        <v>30</v>
      </c>
      <c r="I529" s="10">
        <f t="shared" si="93"/>
        <v>30</v>
      </c>
      <c r="J529" s="10">
        <f t="shared" si="93"/>
        <v>0</v>
      </c>
      <c r="K529" s="10">
        <f t="shared" si="93"/>
        <v>0</v>
      </c>
      <c r="L529" s="10">
        <f t="shared" si="93"/>
        <v>0</v>
      </c>
    </row>
    <row r="530" spans="1:12" s="34" customFormat="1" ht="51" hidden="1">
      <c r="A530" s="11"/>
      <c r="B530" s="1" t="s">
        <v>83</v>
      </c>
      <c r="C530" s="1"/>
      <c r="D530" s="9" t="s">
        <v>20</v>
      </c>
      <c r="E530" s="9" t="s">
        <v>20</v>
      </c>
      <c r="F530" s="9" t="s">
        <v>343</v>
      </c>
      <c r="G530" s="3" t="s">
        <v>49</v>
      </c>
      <c r="H530" s="8">
        <f>H531</f>
        <v>30</v>
      </c>
      <c r="I530" s="12">
        <f t="shared" si="93"/>
        <v>30</v>
      </c>
      <c r="J530" s="12">
        <f t="shared" si="93"/>
        <v>0</v>
      </c>
      <c r="K530" s="12">
        <f t="shared" si="93"/>
        <v>0</v>
      </c>
      <c r="L530" s="12">
        <f t="shared" si="93"/>
        <v>0</v>
      </c>
    </row>
    <row r="531" spans="1:12" s="34" customFormat="1" ht="12.75" hidden="1">
      <c r="A531" s="11"/>
      <c r="B531" s="1" t="s">
        <v>52</v>
      </c>
      <c r="C531" s="1"/>
      <c r="D531" s="9" t="s">
        <v>20</v>
      </c>
      <c r="E531" s="9" t="s">
        <v>20</v>
      </c>
      <c r="F531" s="9" t="s">
        <v>343</v>
      </c>
      <c r="G531" s="3" t="s">
        <v>50</v>
      </c>
      <c r="H531" s="8">
        <f>I531+J531+K531+L531</f>
        <v>30</v>
      </c>
      <c r="I531" s="12">
        <f t="shared" si="93"/>
        <v>30</v>
      </c>
      <c r="J531" s="12">
        <f t="shared" si="93"/>
        <v>0</v>
      </c>
      <c r="K531" s="12">
        <f t="shared" si="93"/>
        <v>0</v>
      </c>
      <c r="L531" s="12">
        <f t="shared" si="93"/>
        <v>0</v>
      </c>
    </row>
    <row r="532" spans="1:12" s="33" customFormat="1" ht="25.5" hidden="1">
      <c r="A532" s="11"/>
      <c r="B532" s="1" t="s">
        <v>55</v>
      </c>
      <c r="C532" s="1"/>
      <c r="D532" s="9" t="s">
        <v>20</v>
      </c>
      <c r="E532" s="9" t="s">
        <v>20</v>
      </c>
      <c r="F532" s="9" t="s">
        <v>343</v>
      </c>
      <c r="G532" s="3" t="s">
        <v>48</v>
      </c>
      <c r="H532" s="8">
        <f>I532+J532+K532+L532</f>
        <v>30</v>
      </c>
      <c r="I532" s="29">
        <f>30</f>
        <v>30</v>
      </c>
      <c r="J532" s="29">
        <v>0</v>
      </c>
      <c r="K532" s="29">
        <v>0</v>
      </c>
      <c r="L532" s="29">
        <v>0</v>
      </c>
    </row>
    <row r="533" spans="1:12" s="34" customFormat="1" ht="63.75" hidden="1">
      <c r="A533" s="11"/>
      <c r="B533" s="1" t="s">
        <v>284</v>
      </c>
      <c r="C533" s="1"/>
      <c r="D533" s="3" t="s">
        <v>20</v>
      </c>
      <c r="E533" s="3" t="s">
        <v>20</v>
      </c>
      <c r="F533" s="9" t="s">
        <v>303</v>
      </c>
      <c r="G533" s="3"/>
      <c r="H533" s="8">
        <f>SUM(I533:L533)</f>
        <v>500</v>
      </c>
      <c r="I533" s="29">
        <f aca="true" t="shared" si="94" ref="I533:L535">I534</f>
        <v>500</v>
      </c>
      <c r="J533" s="31">
        <f t="shared" si="94"/>
        <v>0</v>
      </c>
      <c r="K533" s="31">
        <f t="shared" si="94"/>
        <v>0</v>
      </c>
      <c r="L533" s="31">
        <f t="shared" si="94"/>
        <v>0</v>
      </c>
    </row>
    <row r="534" spans="1:12" s="34" customFormat="1" ht="38.25" hidden="1">
      <c r="A534" s="11"/>
      <c r="B534" s="1" t="s">
        <v>285</v>
      </c>
      <c r="C534" s="1"/>
      <c r="D534" s="3" t="s">
        <v>20</v>
      </c>
      <c r="E534" s="3" t="s">
        <v>20</v>
      </c>
      <c r="F534" s="9" t="s">
        <v>304</v>
      </c>
      <c r="G534" s="3"/>
      <c r="H534" s="8">
        <f>SUM(I534:L534)</f>
        <v>500</v>
      </c>
      <c r="I534" s="29">
        <f t="shared" si="94"/>
        <v>500</v>
      </c>
      <c r="J534" s="31">
        <f t="shared" si="94"/>
        <v>0</v>
      </c>
      <c r="K534" s="31">
        <f t="shared" si="94"/>
        <v>0</v>
      </c>
      <c r="L534" s="31">
        <f t="shared" si="94"/>
        <v>0</v>
      </c>
    </row>
    <row r="535" spans="1:12" s="34" customFormat="1" ht="12.75" hidden="1">
      <c r="A535" s="11"/>
      <c r="B535" s="1" t="s">
        <v>73</v>
      </c>
      <c r="C535" s="1"/>
      <c r="D535" s="3" t="s">
        <v>20</v>
      </c>
      <c r="E535" s="3" t="s">
        <v>20</v>
      </c>
      <c r="F535" s="9" t="s">
        <v>304</v>
      </c>
      <c r="G535" s="3" t="s">
        <v>74</v>
      </c>
      <c r="H535" s="8">
        <f>SUM(I535:L535)</f>
        <v>500</v>
      </c>
      <c r="I535" s="29">
        <f t="shared" si="94"/>
        <v>500</v>
      </c>
      <c r="J535" s="31">
        <f t="shared" si="94"/>
        <v>0</v>
      </c>
      <c r="K535" s="31">
        <f t="shared" si="94"/>
        <v>0</v>
      </c>
      <c r="L535" s="31">
        <f t="shared" si="94"/>
        <v>0</v>
      </c>
    </row>
    <row r="536" spans="1:12" s="34" customFormat="1" ht="63.75" hidden="1">
      <c r="A536" s="11"/>
      <c r="B536" s="1" t="s">
        <v>81</v>
      </c>
      <c r="C536" s="1"/>
      <c r="D536" s="3" t="s">
        <v>20</v>
      </c>
      <c r="E536" s="3" t="s">
        <v>20</v>
      </c>
      <c r="F536" s="9" t="s">
        <v>304</v>
      </c>
      <c r="G536" s="3" t="s">
        <v>82</v>
      </c>
      <c r="H536" s="8">
        <f>SUM(I536:L536)</f>
        <v>500</v>
      </c>
      <c r="I536" s="29">
        <v>500</v>
      </c>
      <c r="J536" s="31">
        <f>0+'[1]приложение 7(корректировка)'!J478</f>
        <v>0</v>
      </c>
      <c r="K536" s="31">
        <f>0+'[1]приложение 7(корректировка)'!K478</f>
        <v>0</v>
      </c>
      <c r="L536" s="31">
        <f>0+'[1]приложение 7(корректировка)'!L478</f>
        <v>0</v>
      </c>
    </row>
    <row r="537" spans="1:12" s="34" customFormat="1" ht="38.25" hidden="1">
      <c r="A537" s="5"/>
      <c r="B537" s="1" t="s">
        <v>109</v>
      </c>
      <c r="C537" s="6"/>
      <c r="D537" s="9" t="s">
        <v>20</v>
      </c>
      <c r="E537" s="9" t="s">
        <v>20</v>
      </c>
      <c r="F537" s="9" t="s">
        <v>344</v>
      </c>
      <c r="G537" s="4"/>
      <c r="H537" s="8">
        <f>I537+J537+K537+L537</f>
        <v>16067.099999999999</v>
      </c>
      <c r="I537" s="12">
        <f>I538+I543</f>
        <v>16067.099999999999</v>
      </c>
      <c r="J537" s="12">
        <f aca="true" t="shared" si="95" ref="J537:L539">J538</f>
        <v>0</v>
      </c>
      <c r="K537" s="12">
        <f t="shared" si="95"/>
        <v>0</v>
      </c>
      <c r="L537" s="12">
        <f t="shared" si="95"/>
        <v>0</v>
      </c>
    </row>
    <row r="538" spans="1:12" s="34" customFormat="1" ht="79.5" customHeight="1" hidden="1">
      <c r="A538" s="11"/>
      <c r="B538" s="1" t="s">
        <v>129</v>
      </c>
      <c r="C538" s="23"/>
      <c r="D538" s="3" t="s">
        <v>20</v>
      </c>
      <c r="E538" s="3" t="s">
        <v>20</v>
      </c>
      <c r="F538" s="3" t="s">
        <v>345</v>
      </c>
      <c r="G538" s="3"/>
      <c r="H538" s="8">
        <f>I538+J538+K538+L538</f>
        <v>14072.099999999999</v>
      </c>
      <c r="I538" s="12">
        <f>I539</f>
        <v>14072.099999999999</v>
      </c>
      <c r="J538" s="12">
        <f t="shared" si="95"/>
        <v>0</v>
      </c>
      <c r="K538" s="12">
        <f t="shared" si="95"/>
        <v>0</v>
      </c>
      <c r="L538" s="12">
        <f t="shared" si="95"/>
        <v>0</v>
      </c>
    </row>
    <row r="539" spans="1:12" s="34" customFormat="1" ht="51" hidden="1">
      <c r="A539" s="11"/>
      <c r="B539" s="1" t="s">
        <v>83</v>
      </c>
      <c r="C539" s="23"/>
      <c r="D539" s="3" t="s">
        <v>20</v>
      </c>
      <c r="E539" s="3" t="s">
        <v>20</v>
      </c>
      <c r="F539" s="3" t="s">
        <v>345</v>
      </c>
      <c r="G539" s="3" t="s">
        <v>49</v>
      </c>
      <c r="H539" s="8">
        <f>I539+J539+K539+L539</f>
        <v>14072.099999999999</v>
      </c>
      <c r="I539" s="12">
        <f>I540</f>
        <v>14072.099999999999</v>
      </c>
      <c r="J539" s="12">
        <f t="shared" si="95"/>
        <v>0</v>
      </c>
      <c r="K539" s="12">
        <f t="shared" si="95"/>
        <v>0</v>
      </c>
      <c r="L539" s="12">
        <f t="shared" si="95"/>
        <v>0</v>
      </c>
    </row>
    <row r="540" spans="1:12" s="34" customFormat="1" ht="22.5" customHeight="1" hidden="1">
      <c r="A540" s="11"/>
      <c r="B540" s="1" t="s">
        <v>52</v>
      </c>
      <c r="C540" s="23"/>
      <c r="D540" s="3" t="s">
        <v>20</v>
      </c>
      <c r="E540" s="3" t="s">
        <v>20</v>
      </c>
      <c r="F540" s="3" t="s">
        <v>345</v>
      </c>
      <c r="G540" s="3" t="s">
        <v>50</v>
      </c>
      <c r="H540" s="8">
        <f>I540+J540+K540+L540</f>
        <v>14072.099999999999</v>
      </c>
      <c r="I540" s="12">
        <f>I541+I542</f>
        <v>14072.099999999999</v>
      </c>
      <c r="J540" s="12">
        <f>J541</f>
        <v>0</v>
      </c>
      <c r="K540" s="12">
        <f>K541</f>
        <v>0</v>
      </c>
      <c r="L540" s="12">
        <f>L541</f>
        <v>0</v>
      </c>
    </row>
    <row r="541" spans="1:12" s="34" customFormat="1" ht="76.5" hidden="1">
      <c r="A541" s="11"/>
      <c r="B541" s="1" t="s">
        <v>53</v>
      </c>
      <c r="C541" s="23"/>
      <c r="D541" s="3" t="s">
        <v>20</v>
      </c>
      <c r="E541" s="3" t="s">
        <v>20</v>
      </c>
      <c r="F541" s="3" t="s">
        <v>345</v>
      </c>
      <c r="G541" s="3" t="s">
        <v>54</v>
      </c>
      <c r="H541" s="8">
        <f>I541+J541+K541+L541</f>
        <v>14072.099999999999</v>
      </c>
      <c r="I541" s="12">
        <f>14054.3+17.8</f>
        <v>14072.099999999999</v>
      </c>
      <c r="J541" s="10">
        <v>0</v>
      </c>
      <c r="K541" s="10">
        <v>0</v>
      </c>
      <c r="L541" s="10">
        <v>0</v>
      </c>
    </row>
    <row r="542" spans="1:12" s="34" customFormat="1" ht="25.5" hidden="1">
      <c r="A542" s="11"/>
      <c r="B542" s="1" t="s">
        <v>55</v>
      </c>
      <c r="C542" s="23"/>
      <c r="D542" s="3" t="s">
        <v>20</v>
      </c>
      <c r="E542" s="3" t="s">
        <v>20</v>
      </c>
      <c r="F542" s="3" t="s">
        <v>345</v>
      </c>
      <c r="G542" s="3" t="s">
        <v>48</v>
      </c>
      <c r="H542" s="8">
        <f>I542+J542+K542+L542</f>
        <v>0</v>
      </c>
      <c r="I542" s="12">
        <v>0</v>
      </c>
      <c r="J542" s="10">
        <v>0</v>
      </c>
      <c r="K542" s="10">
        <v>0</v>
      </c>
      <c r="L542" s="10">
        <v>0</v>
      </c>
    </row>
    <row r="543" spans="1:12" s="34" customFormat="1" ht="51" hidden="1">
      <c r="A543" s="11"/>
      <c r="B543" s="1" t="s">
        <v>130</v>
      </c>
      <c r="C543" s="23"/>
      <c r="D543" s="3" t="s">
        <v>20</v>
      </c>
      <c r="E543" s="3" t="s">
        <v>20</v>
      </c>
      <c r="F543" s="3" t="s">
        <v>346</v>
      </c>
      <c r="G543" s="3"/>
      <c r="H543" s="8">
        <f>I543</f>
        <v>1995</v>
      </c>
      <c r="I543" s="12">
        <f>I544</f>
        <v>1995</v>
      </c>
      <c r="J543" s="12">
        <f aca="true" t="shared" si="96" ref="J543:L544">J544</f>
        <v>0</v>
      </c>
      <c r="K543" s="12">
        <f t="shared" si="96"/>
        <v>0</v>
      </c>
      <c r="L543" s="12">
        <f t="shared" si="96"/>
        <v>0</v>
      </c>
    </row>
    <row r="544" spans="1:12" ht="63.75" hidden="1">
      <c r="A544" s="11"/>
      <c r="B544" s="1" t="s">
        <v>51</v>
      </c>
      <c r="C544" s="1"/>
      <c r="D544" s="3" t="s">
        <v>20</v>
      </c>
      <c r="E544" s="3" t="s">
        <v>20</v>
      </c>
      <c r="F544" s="3" t="s">
        <v>346</v>
      </c>
      <c r="G544" s="3" t="s">
        <v>49</v>
      </c>
      <c r="H544" s="8">
        <f>I544+J544+K544+L544</f>
        <v>1995</v>
      </c>
      <c r="I544" s="12">
        <f>I545+I547</f>
        <v>1995</v>
      </c>
      <c r="J544" s="12">
        <f t="shared" si="96"/>
        <v>0</v>
      </c>
      <c r="K544" s="12">
        <f t="shared" si="96"/>
        <v>0</v>
      </c>
      <c r="L544" s="12">
        <f t="shared" si="96"/>
        <v>0</v>
      </c>
    </row>
    <row r="545" spans="1:12" ht="12.75" hidden="1">
      <c r="A545" s="11"/>
      <c r="B545" s="1" t="s">
        <v>52</v>
      </c>
      <c r="C545" s="1"/>
      <c r="D545" s="3" t="s">
        <v>20</v>
      </c>
      <c r="E545" s="3" t="s">
        <v>20</v>
      </c>
      <c r="F545" s="3" t="s">
        <v>346</v>
      </c>
      <c r="G545" s="3" t="s">
        <v>50</v>
      </c>
      <c r="H545" s="8">
        <f>I545+J545+K545+L545</f>
        <v>1905</v>
      </c>
      <c r="I545" s="12">
        <f>I546</f>
        <v>1905</v>
      </c>
      <c r="J545" s="12">
        <f>J546</f>
        <v>0</v>
      </c>
      <c r="K545" s="12">
        <f>K546</f>
        <v>0</v>
      </c>
      <c r="L545" s="12">
        <f>L546</f>
        <v>0</v>
      </c>
    </row>
    <row r="546" spans="1:12" ht="25.5" hidden="1">
      <c r="A546" s="11"/>
      <c r="B546" s="1" t="s">
        <v>55</v>
      </c>
      <c r="C546" s="1"/>
      <c r="D546" s="3" t="s">
        <v>20</v>
      </c>
      <c r="E546" s="3" t="s">
        <v>20</v>
      </c>
      <c r="F546" s="3" t="s">
        <v>346</v>
      </c>
      <c r="G546" s="3" t="s">
        <v>48</v>
      </c>
      <c r="H546" s="8">
        <f>I546+J546+K546+L546</f>
        <v>1905</v>
      </c>
      <c r="I546" s="12">
        <v>1905</v>
      </c>
      <c r="J546" s="10">
        <v>0</v>
      </c>
      <c r="K546" s="10">
        <v>0</v>
      </c>
      <c r="L546" s="10">
        <v>0</v>
      </c>
    </row>
    <row r="547" spans="1:12" s="34" customFormat="1" ht="12.75" hidden="1">
      <c r="A547" s="11"/>
      <c r="B547" s="1" t="s">
        <v>68</v>
      </c>
      <c r="C547" s="23"/>
      <c r="D547" s="3" t="s">
        <v>20</v>
      </c>
      <c r="E547" s="3" t="s">
        <v>20</v>
      </c>
      <c r="F547" s="3" t="s">
        <v>346</v>
      </c>
      <c r="G547" s="3" t="s">
        <v>66</v>
      </c>
      <c r="H547" s="21">
        <f>SUM(I547:L547)</f>
        <v>90</v>
      </c>
      <c r="I547" s="24">
        <f>I548</f>
        <v>90</v>
      </c>
      <c r="J547" s="24">
        <f>J548</f>
        <v>0</v>
      </c>
      <c r="K547" s="24">
        <f>K548</f>
        <v>0</v>
      </c>
      <c r="L547" s="24">
        <f>L548</f>
        <v>0</v>
      </c>
    </row>
    <row r="548" spans="1:12" s="34" customFormat="1" ht="25.5" hidden="1">
      <c r="A548" s="11"/>
      <c r="B548" s="1" t="s">
        <v>86</v>
      </c>
      <c r="C548" s="23"/>
      <c r="D548" s="3" t="s">
        <v>20</v>
      </c>
      <c r="E548" s="3" t="s">
        <v>20</v>
      </c>
      <c r="F548" s="3" t="s">
        <v>346</v>
      </c>
      <c r="G548" s="3" t="s">
        <v>84</v>
      </c>
      <c r="H548" s="21">
        <f>SUM(I548:L548)</f>
        <v>90</v>
      </c>
      <c r="I548" s="24">
        <v>90</v>
      </c>
      <c r="J548" s="24">
        <v>0</v>
      </c>
      <c r="K548" s="24">
        <v>0</v>
      </c>
      <c r="L548" s="24">
        <v>0</v>
      </c>
    </row>
    <row r="549" spans="1:14" s="33" customFormat="1" ht="12.75">
      <c r="A549" s="5"/>
      <c r="B549" s="6" t="s">
        <v>46</v>
      </c>
      <c r="C549" s="6"/>
      <c r="D549" s="4" t="s">
        <v>23</v>
      </c>
      <c r="E549" s="4" t="s">
        <v>15</v>
      </c>
      <c r="F549" s="4"/>
      <c r="G549" s="4"/>
      <c r="H549" s="21">
        <f>I549+J549+K549+L549</f>
        <v>0</v>
      </c>
      <c r="I549" s="21">
        <f>I550</f>
        <v>99.1</v>
      </c>
      <c r="J549" s="21">
        <f>J550</f>
        <v>0</v>
      </c>
      <c r="K549" s="21">
        <f>K550</f>
        <v>-99.1</v>
      </c>
      <c r="L549" s="21">
        <f>L550</f>
        <v>0</v>
      </c>
      <c r="N549" s="62"/>
    </row>
    <row r="550" spans="1:12" s="34" customFormat="1" ht="12.75">
      <c r="A550" s="5"/>
      <c r="B550" s="2" t="s">
        <v>34</v>
      </c>
      <c r="C550" s="2"/>
      <c r="D550" s="4" t="s">
        <v>23</v>
      </c>
      <c r="E550" s="4" t="s">
        <v>14</v>
      </c>
      <c r="F550" s="4"/>
      <c r="G550" s="4"/>
      <c r="H550" s="21">
        <f>I550+J550+K550+L550</f>
        <v>0</v>
      </c>
      <c r="I550" s="21">
        <f>I551</f>
        <v>99.1</v>
      </c>
      <c r="J550" s="21">
        <f>J551</f>
        <v>0</v>
      </c>
      <c r="K550" s="21">
        <f>K551</f>
        <v>-99.1</v>
      </c>
      <c r="L550" s="21">
        <f>L551</f>
        <v>0</v>
      </c>
    </row>
    <row r="551" spans="1:12" s="34" customFormat="1" ht="38.25">
      <c r="A551" s="13"/>
      <c r="B551" s="1" t="s">
        <v>110</v>
      </c>
      <c r="C551" s="41"/>
      <c r="D551" s="3" t="s">
        <v>23</v>
      </c>
      <c r="E551" s="3" t="s">
        <v>14</v>
      </c>
      <c r="F551" s="3" t="s">
        <v>260</v>
      </c>
      <c r="G551" s="3"/>
      <c r="H551" s="21">
        <f>I551+J551+K551+L551</f>
        <v>0</v>
      </c>
      <c r="I551" s="24">
        <f>I567+I571</f>
        <v>99.1</v>
      </c>
      <c r="J551" s="24">
        <f>J567+J571</f>
        <v>0</v>
      </c>
      <c r="K551" s="24">
        <f>K567+K571</f>
        <v>-99.1</v>
      </c>
      <c r="L551" s="24">
        <f>L567+L571</f>
        <v>0</v>
      </c>
    </row>
    <row r="552" spans="1:12" s="34" customFormat="1" ht="80.25" customHeight="1" hidden="1">
      <c r="A552" s="11"/>
      <c r="B552" s="1" t="s">
        <v>119</v>
      </c>
      <c r="C552" s="23"/>
      <c r="D552" s="3" t="s">
        <v>23</v>
      </c>
      <c r="E552" s="3" t="s">
        <v>14</v>
      </c>
      <c r="F552" s="3" t="s">
        <v>259</v>
      </c>
      <c r="G552" s="3"/>
      <c r="H552" s="21">
        <f>I552+J552+K552+L552</f>
        <v>108475.5</v>
      </c>
      <c r="I552" s="24">
        <f>I553</f>
        <v>108475.5</v>
      </c>
      <c r="J552" s="24">
        <f>J553</f>
        <v>0</v>
      </c>
      <c r="K552" s="24">
        <f>K553</f>
        <v>0</v>
      </c>
      <c r="L552" s="24">
        <f>L553</f>
        <v>0</v>
      </c>
    </row>
    <row r="553" spans="1:12" s="34" customFormat="1" ht="63.75" hidden="1">
      <c r="A553" s="11"/>
      <c r="B553" s="1" t="s">
        <v>51</v>
      </c>
      <c r="C553" s="23"/>
      <c r="D553" s="3" t="s">
        <v>23</v>
      </c>
      <c r="E553" s="3" t="s">
        <v>14</v>
      </c>
      <c r="F553" s="3" t="s">
        <v>259</v>
      </c>
      <c r="G553" s="3" t="s">
        <v>49</v>
      </c>
      <c r="H553" s="21">
        <f>SUM(I553:L553)</f>
        <v>108475.5</v>
      </c>
      <c r="I553" s="24">
        <f>I554</f>
        <v>108475.5</v>
      </c>
      <c r="J553" s="24">
        <f>J554</f>
        <v>0</v>
      </c>
      <c r="K553" s="24">
        <f>K554</f>
        <v>0</v>
      </c>
      <c r="L553" s="24">
        <f>L554</f>
        <v>0</v>
      </c>
    </row>
    <row r="554" spans="1:12" s="34" customFormat="1" ht="12.75" hidden="1">
      <c r="A554" s="11"/>
      <c r="B554" s="1" t="s">
        <v>68</v>
      </c>
      <c r="C554" s="23"/>
      <c r="D554" s="3" t="s">
        <v>23</v>
      </c>
      <c r="E554" s="3" t="s">
        <v>14</v>
      </c>
      <c r="F554" s="3" t="s">
        <v>259</v>
      </c>
      <c r="G554" s="3" t="s">
        <v>66</v>
      </c>
      <c r="H554" s="21">
        <f>SUM(I554:L554)</f>
        <v>108475.5</v>
      </c>
      <c r="I554" s="24">
        <f>I555</f>
        <v>108475.5</v>
      </c>
      <c r="J554" s="24">
        <f>J555</f>
        <v>0</v>
      </c>
      <c r="K554" s="24">
        <f>K555</f>
        <v>0</v>
      </c>
      <c r="L554" s="24">
        <f>L555</f>
        <v>0</v>
      </c>
    </row>
    <row r="555" spans="1:12" s="34" customFormat="1" ht="76.5" hidden="1">
      <c r="A555" s="11"/>
      <c r="B555" s="1" t="s">
        <v>85</v>
      </c>
      <c r="C555" s="23"/>
      <c r="D555" s="3" t="s">
        <v>23</v>
      </c>
      <c r="E555" s="3" t="s">
        <v>14</v>
      </c>
      <c r="F555" s="3" t="s">
        <v>259</v>
      </c>
      <c r="G555" s="3" t="s">
        <v>67</v>
      </c>
      <c r="H555" s="21">
        <f>SUM(I555:L555)</f>
        <v>108475.5</v>
      </c>
      <c r="I555" s="24">
        <v>108475.5</v>
      </c>
      <c r="J555" s="25">
        <v>0</v>
      </c>
      <c r="K555" s="25">
        <v>0</v>
      </c>
      <c r="L555" s="25">
        <v>0</v>
      </c>
    </row>
    <row r="556" spans="1:12" s="34" customFormat="1" ht="51" hidden="1">
      <c r="A556" s="11"/>
      <c r="B556" s="1" t="s">
        <v>120</v>
      </c>
      <c r="C556" s="23"/>
      <c r="D556" s="3" t="s">
        <v>23</v>
      </c>
      <c r="E556" s="3" t="s">
        <v>14</v>
      </c>
      <c r="F556" s="3" t="s">
        <v>261</v>
      </c>
      <c r="G556" s="3"/>
      <c r="H556" s="21">
        <f>I556+J556+K556+L556</f>
        <v>500</v>
      </c>
      <c r="I556" s="24">
        <f>I557</f>
        <v>500</v>
      </c>
      <c r="J556" s="24">
        <f>J557</f>
        <v>0</v>
      </c>
      <c r="K556" s="24">
        <f>K557</f>
        <v>0</v>
      </c>
      <c r="L556" s="24">
        <f>L557</f>
        <v>0</v>
      </c>
    </row>
    <row r="557" spans="1:12" s="34" customFormat="1" ht="12.75" hidden="1">
      <c r="A557" s="11"/>
      <c r="B557" s="1" t="s">
        <v>68</v>
      </c>
      <c r="C557" s="23"/>
      <c r="D557" s="3" t="s">
        <v>23</v>
      </c>
      <c r="E557" s="3" t="s">
        <v>14</v>
      </c>
      <c r="F557" s="3" t="s">
        <v>261</v>
      </c>
      <c r="G557" s="3" t="s">
        <v>66</v>
      </c>
      <c r="H557" s="21">
        <f>I557+J557+K557+L557</f>
        <v>500</v>
      </c>
      <c r="I557" s="24">
        <f>I558</f>
        <v>500</v>
      </c>
      <c r="J557" s="24">
        <f>J558</f>
        <v>0</v>
      </c>
      <c r="K557" s="24">
        <f>K558</f>
        <v>0</v>
      </c>
      <c r="L557" s="24">
        <f>L558</f>
        <v>0</v>
      </c>
    </row>
    <row r="558" spans="1:12" s="34" customFormat="1" ht="25.5" hidden="1">
      <c r="A558" s="11"/>
      <c r="B558" s="1" t="s">
        <v>86</v>
      </c>
      <c r="C558" s="23"/>
      <c r="D558" s="3" t="s">
        <v>23</v>
      </c>
      <c r="E558" s="3" t="s">
        <v>14</v>
      </c>
      <c r="F558" s="3" t="s">
        <v>261</v>
      </c>
      <c r="G558" s="3" t="s">
        <v>84</v>
      </c>
      <c r="H558" s="21">
        <f>I558+J558+K558+L558</f>
        <v>500</v>
      </c>
      <c r="I558" s="24">
        <v>500</v>
      </c>
      <c r="J558" s="25">
        <v>0</v>
      </c>
      <c r="K558" s="25">
        <v>0</v>
      </c>
      <c r="L558" s="25">
        <v>0</v>
      </c>
    </row>
    <row r="559" spans="1:12" s="34" customFormat="1" ht="178.5" hidden="1">
      <c r="A559" s="13"/>
      <c r="B559" s="28" t="s">
        <v>430</v>
      </c>
      <c r="C559" s="41"/>
      <c r="D559" s="3" t="s">
        <v>23</v>
      </c>
      <c r="E559" s="3" t="s">
        <v>14</v>
      </c>
      <c r="F559" s="3" t="s">
        <v>429</v>
      </c>
      <c r="G559" s="3"/>
      <c r="H559" s="21">
        <f>I559+J559+K559+L559</f>
        <v>10.9</v>
      </c>
      <c r="I559" s="24">
        <f>I560</f>
        <v>0</v>
      </c>
      <c r="J559" s="24">
        <f>J560</f>
        <v>0</v>
      </c>
      <c r="K559" s="24">
        <f>K560</f>
        <v>0</v>
      </c>
      <c r="L559" s="24">
        <f>L560</f>
        <v>10.9</v>
      </c>
    </row>
    <row r="560" spans="1:12" s="34" customFormat="1" ht="63.75" hidden="1">
      <c r="A560" s="11"/>
      <c r="B560" s="1" t="s">
        <v>51</v>
      </c>
      <c r="C560" s="23"/>
      <c r="D560" s="3" t="s">
        <v>23</v>
      </c>
      <c r="E560" s="3" t="s">
        <v>14</v>
      </c>
      <c r="F560" s="3" t="s">
        <v>429</v>
      </c>
      <c r="G560" s="3" t="s">
        <v>49</v>
      </c>
      <c r="H560" s="21">
        <f>I560+J560+K560+L560</f>
        <v>10.9</v>
      </c>
      <c r="I560" s="24">
        <f>I561</f>
        <v>0</v>
      </c>
      <c r="J560" s="24">
        <f aca="true" t="shared" si="97" ref="J560:L561">J561</f>
        <v>0</v>
      </c>
      <c r="K560" s="24">
        <f t="shared" si="97"/>
        <v>0</v>
      </c>
      <c r="L560" s="24">
        <f t="shared" si="97"/>
        <v>10.9</v>
      </c>
    </row>
    <row r="561" spans="1:12" s="34" customFormat="1" ht="12.75" hidden="1">
      <c r="A561" s="11"/>
      <c r="B561" s="1" t="s">
        <v>68</v>
      </c>
      <c r="C561" s="23"/>
      <c r="D561" s="3" t="s">
        <v>23</v>
      </c>
      <c r="E561" s="3" t="s">
        <v>14</v>
      </c>
      <c r="F561" s="3" t="s">
        <v>429</v>
      </c>
      <c r="G561" s="3" t="s">
        <v>66</v>
      </c>
      <c r="H561" s="21">
        <f>I561+J561+K561+L561</f>
        <v>10.9</v>
      </c>
      <c r="I561" s="24">
        <f>I562</f>
        <v>0</v>
      </c>
      <c r="J561" s="24">
        <f t="shared" si="97"/>
        <v>0</v>
      </c>
      <c r="K561" s="24">
        <f t="shared" si="97"/>
        <v>0</v>
      </c>
      <c r="L561" s="24">
        <f t="shared" si="97"/>
        <v>10.9</v>
      </c>
    </row>
    <row r="562" spans="1:12" s="34" customFormat="1" ht="25.5" hidden="1">
      <c r="A562" s="11"/>
      <c r="B562" s="1" t="s">
        <v>86</v>
      </c>
      <c r="C562" s="23"/>
      <c r="D562" s="3" t="s">
        <v>23</v>
      </c>
      <c r="E562" s="3" t="s">
        <v>14</v>
      </c>
      <c r="F562" s="3" t="s">
        <v>429</v>
      </c>
      <c r="G562" s="3" t="s">
        <v>84</v>
      </c>
      <c r="H562" s="21">
        <f>I562+J562+K562+L562</f>
        <v>10.9</v>
      </c>
      <c r="I562" s="24">
        <v>0</v>
      </c>
      <c r="J562" s="24">
        <v>0</v>
      </c>
      <c r="K562" s="24">
        <v>0</v>
      </c>
      <c r="L562" s="24">
        <v>10.9</v>
      </c>
    </row>
    <row r="563" spans="1:12" s="34" customFormat="1" ht="114.75" hidden="1">
      <c r="A563" s="13"/>
      <c r="B563" s="20" t="s">
        <v>258</v>
      </c>
      <c r="C563" s="41"/>
      <c r="D563" s="3" t="s">
        <v>23</v>
      </c>
      <c r="E563" s="3" t="s">
        <v>14</v>
      </c>
      <c r="F563" s="3" t="s">
        <v>431</v>
      </c>
      <c r="G563" s="3"/>
      <c r="H563" s="21">
        <f>I563+J563+K563+L563</f>
        <v>567.2</v>
      </c>
      <c r="I563" s="24">
        <f>I564</f>
        <v>0</v>
      </c>
      <c r="J563" s="24">
        <f>J564</f>
        <v>0</v>
      </c>
      <c r="K563" s="24">
        <f>K564</f>
        <v>567.2</v>
      </c>
      <c r="L563" s="24">
        <f>L564</f>
        <v>0</v>
      </c>
    </row>
    <row r="564" spans="1:12" s="34" customFormat="1" ht="63.75" hidden="1">
      <c r="A564" s="11"/>
      <c r="B564" s="1" t="s">
        <v>51</v>
      </c>
      <c r="C564" s="23"/>
      <c r="D564" s="3" t="s">
        <v>23</v>
      </c>
      <c r="E564" s="3" t="s">
        <v>14</v>
      </c>
      <c r="F564" s="3" t="s">
        <v>431</v>
      </c>
      <c r="G564" s="3" t="s">
        <v>49</v>
      </c>
      <c r="H564" s="21">
        <f>I564+J564+K564+L564</f>
        <v>567.2</v>
      </c>
      <c r="I564" s="24">
        <f>I565</f>
        <v>0</v>
      </c>
      <c r="J564" s="24">
        <f aca="true" t="shared" si="98" ref="J564:L565">J565</f>
        <v>0</v>
      </c>
      <c r="K564" s="24">
        <f t="shared" si="98"/>
        <v>567.2</v>
      </c>
      <c r="L564" s="24">
        <f t="shared" si="98"/>
        <v>0</v>
      </c>
    </row>
    <row r="565" spans="1:12" s="34" customFormat="1" ht="12.75" hidden="1">
      <c r="A565" s="11"/>
      <c r="B565" s="1" t="s">
        <v>68</v>
      </c>
      <c r="C565" s="23"/>
      <c r="D565" s="3" t="s">
        <v>23</v>
      </c>
      <c r="E565" s="3" t="s">
        <v>14</v>
      </c>
      <c r="F565" s="3" t="s">
        <v>431</v>
      </c>
      <c r="G565" s="3" t="s">
        <v>66</v>
      </c>
      <c r="H565" s="21">
        <f>I565+J565+K565+L565</f>
        <v>567.2</v>
      </c>
      <c r="I565" s="24">
        <f>I566</f>
        <v>0</v>
      </c>
      <c r="J565" s="24">
        <f t="shared" si="98"/>
        <v>0</v>
      </c>
      <c r="K565" s="24">
        <f t="shared" si="98"/>
        <v>567.2</v>
      </c>
      <c r="L565" s="24">
        <f t="shared" si="98"/>
        <v>0</v>
      </c>
    </row>
    <row r="566" spans="1:12" s="34" customFormat="1" ht="25.5" hidden="1">
      <c r="A566" s="11"/>
      <c r="B566" s="1" t="s">
        <v>86</v>
      </c>
      <c r="C566" s="23"/>
      <c r="D566" s="3" t="s">
        <v>23</v>
      </c>
      <c r="E566" s="3" t="s">
        <v>14</v>
      </c>
      <c r="F566" s="3" t="s">
        <v>431</v>
      </c>
      <c r="G566" s="3" t="s">
        <v>84</v>
      </c>
      <c r="H566" s="21">
        <f>I566+J566+K566+L566</f>
        <v>567.2</v>
      </c>
      <c r="I566" s="24">
        <v>0</v>
      </c>
      <c r="J566" s="24">
        <v>0</v>
      </c>
      <c r="K566" s="24">
        <v>567.2</v>
      </c>
      <c r="L566" s="24">
        <v>0</v>
      </c>
    </row>
    <row r="567" spans="1:12" s="34" customFormat="1" ht="76.5">
      <c r="A567" s="11"/>
      <c r="B567" s="34" t="s">
        <v>500</v>
      </c>
      <c r="C567" s="23"/>
      <c r="D567" s="3" t="s">
        <v>23</v>
      </c>
      <c r="E567" s="3" t="s">
        <v>14</v>
      </c>
      <c r="F567" s="3" t="s">
        <v>406</v>
      </c>
      <c r="G567" s="3"/>
      <c r="H567" s="21">
        <f>SUM(I567:L567)</f>
        <v>-99.1</v>
      </c>
      <c r="I567" s="24">
        <f>I568</f>
        <v>0</v>
      </c>
      <c r="J567" s="24">
        <f>J568</f>
        <v>0</v>
      </c>
      <c r="K567" s="24">
        <f>K568</f>
        <v>-99.1</v>
      </c>
      <c r="L567" s="24">
        <f>L568</f>
        <v>0</v>
      </c>
    </row>
    <row r="568" spans="1:12" s="34" customFormat="1" ht="63.75">
      <c r="A568" s="11"/>
      <c r="B568" s="1" t="s">
        <v>51</v>
      </c>
      <c r="C568" s="23"/>
      <c r="D568" s="3" t="s">
        <v>23</v>
      </c>
      <c r="E568" s="3" t="s">
        <v>14</v>
      </c>
      <c r="F568" s="3" t="s">
        <v>406</v>
      </c>
      <c r="G568" s="3" t="s">
        <v>49</v>
      </c>
      <c r="H568" s="21">
        <f>I568+J568+K568+L568</f>
        <v>-99.1</v>
      </c>
      <c r="I568" s="24">
        <f>I569</f>
        <v>0</v>
      </c>
      <c r="J568" s="24">
        <f aca="true" t="shared" si="99" ref="J568:L569">J569</f>
        <v>0</v>
      </c>
      <c r="K568" s="24">
        <f t="shared" si="99"/>
        <v>-99.1</v>
      </c>
      <c r="L568" s="24">
        <f t="shared" si="99"/>
        <v>0</v>
      </c>
    </row>
    <row r="569" spans="1:12" s="34" customFormat="1" ht="12.75">
      <c r="A569" s="11"/>
      <c r="B569" s="1" t="s">
        <v>68</v>
      </c>
      <c r="C569" s="23"/>
      <c r="D569" s="3" t="s">
        <v>23</v>
      </c>
      <c r="E569" s="3" t="s">
        <v>14</v>
      </c>
      <c r="F569" s="3" t="s">
        <v>406</v>
      </c>
      <c r="G569" s="3" t="s">
        <v>66</v>
      </c>
      <c r="H569" s="21">
        <f>I569+J569+K569+L569</f>
        <v>-99.1</v>
      </c>
      <c r="I569" s="24">
        <f>I570</f>
        <v>0</v>
      </c>
      <c r="J569" s="24">
        <f t="shared" si="99"/>
        <v>0</v>
      </c>
      <c r="K569" s="24">
        <f t="shared" si="99"/>
        <v>-99.1</v>
      </c>
      <c r="L569" s="24">
        <f t="shared" si="99"/>
        <v>0</v>
      </c>
    </row>
    <row r="570" spans="1:12" s="34" customFormat="1" ht="29.25" customHeight="1">
      <c r="A570" s="11"/>
      <c r="B570" s="1" t="s">
        <v>86</v>
      </c>
      <c r="C570" s="23"/>
      <c r="D570" s="3" t="s">
        <v>23</v>
      </c>
      <c r="E570" s="3" t="s">
        <v>14</v>
      </c>
      <c r="F570" s="3" t="s">
        <v>406</v>
      </c>
      <c r="G570" s="3" t="s">
        <v>84</v>
      </c>
      <c r="H570" s="21">
        <f>I570+J570+K570+L570</f>
        <v>-99.1</v>
      </c>
      <c r="I570" s="24">
        <v>0</v>
      </c>
      <c r="J570" s="25">
        <v>0</v>
      </c>
      <c r="K570" s="25">
        <f>-99.1</f>
        <v>-99.1</v>
      </c>
      <c r="L570" s="25">
        <v>0</v>
      </c>
    </row>
    <row r="571" spans="1:12" s="34" customFormat="1" ht="51">
      <c r="A571" s="11"/>
      <c r="B571" s="34" t="s">
        <v>501</v>
      </c>
      <c r="C571" s="23"/>
      <c r="D571" s="3" t="s">
        <v>23</v>
      </c>
      <c r="E571" s="3" t="s">
        <v>14</v>
      </c>
      <c r="F571" s="3" t="s">
        <v>502</v>
      </c>
      <c r="G571" s="3"/>
      <c r="H571" s="21">
        <f>SUM(I571:L571)</f>
        <v>99.1</v>
      </c>
      <c r="I571" s="24">
        <f>I572</f>
        <v>99.1</v>
      </c>
      <c r="J571" s="24">
        <f aca="true" t="shared" si="100" ref="J571:L573">J572</f>
        <v>0</v>
      </c>
      <c r="K571" s="24">
        <f t="shared" si="100"/>
        <v>0</v>
      </c>
      <c r="L571" s="24">
        <f t="shared" si="100"/>
        <v>0</v>
      </c>
    </row>
    <row r="572" spans="1:12" s="34" customFormat="1" ht="63.75">
      <c r="A572" s="11"/>
      <c r="B572" s="1" t="s">
        <v>51</v>
      </c>
      <c r="C572" s="23"/>
      <c r="D572" s="3" t="s">
        <v>23</v>
      </c>
      <c r="E572" s="3" t="s">
        <v>14</v>
      </c>
      <c r="F572" s="3" t="s">
        <v>502</v>
      </c>
      <c r="G572" s="3" t="s">
        <v>49</v>
      </c>
      <c r="H572" s="21">
        <f>I572+J572+K572+L572</f>
        <v>99.1</v>
      </c>
      <c r="I572" s="24">
        <f>I573</f>
        <v>99.1</v>
      </c>
      <c r="J572" s="24">
        <f t="shared" si="100"/>
        <v>0</v>
      </c>
      <c r="K572" s="24">
        <f t="shared" si="100"/>
        <v>0</v>
      </c>
      <c r="L572" s="24">
        <f t="shared" si="100"/>
        <v>0</v>
      </c>
    </row>
    <row r="573" spans="1:12" s="34" customFormat="1" ht="12.75">
      <c r="A573" s="11"/>
      <c r="B573" s="1" t="s">
        <v>68</v>
      </c>
      <c r="C573" s="23"/>
      <c r="D573" s="3" t="s">
        <v>23</v>
      </c>
      <c r="E573" s="3" t="s">
        <v>14</v>
      </c>
      <c r="F573" s="3" t="s">
        <v>502</v>
      </c>
      <c r="G573" s="3" t="s">
        <v>66</v>
      </c>
      <c r="H573" s="21">
        <f>I573+J573+K573+L573</f>
        <v>99.1</v>
      </c>
      <c r="I573" s="24">
        <f>I574</f>
        <v>99.1</v>
      </c>
      <c r="J573" s="24">
        <f t="shared" si="100"/>
        <v>0</v>
      </c>
      <c r="K573" s="24">
        <f t="shared" si="100"/>
        <v>0</v>
      </c>
      <c r="L573" s="24">
        <f t="shared" si="100"/>
        <v>0</v>
      </c>
    </row>
    <row r="574" spans="1:12" s="34" customFormat="1" ht="25.5">
      <c r="A574" s="11"/>
      <c r="B574" s="1" t="s">
        <v>86</v>
      </c>
      <c r="C574" s="23"/>
      <c r="D574" s="3" t="s">
        <v>23</v>
      </c>
      <c r="E574" s="3" t="s">
        <v>14</v>
      </c>
      <c r="F574" s="3" t="s">
        <v>502</v>
      </c>
      <c r="G574" s="3" t="s">
        <v>84</v>
      </c>
      <c r="H574" s="21">
        <f>I574+J574+K574+L574</f>
        <v>99.1</v>
      </c>
      <c r="I574" s="24">
        <f>99.1</f>
        <v>99.1</v>
      </c>
      <c r="J574" s="25">
        <v>0</v>
      </c>
      <c r="K574" s="25">
        <v>0</v>
      </c>
      <c r="L574" s="25">
        <v>0</v>
      </c>
    </row>
    <row r="575" spans="1:12" s="34" customFormat="1" ht="316.5" customHeight="1" hidden="1">
      <c r="A575" s="11"/>
      <c r="B575" s="28" t="s">
        <v>307</v>
      </c>
      <c r="C575" s="23"/>
      <c r="D575" s="3" t="s">
        <v>23</v>
      </c>
      <c r="E575" s="3" t="s">
        <v>14</v>
      </c>
      <c r="F575" s="3" t="s">
        <v>407</v>
      </c>
      <c r="G575" s="3"/>
      <c r="H575" s="21">
        <f>SUM(I575:L575)</f>
        <v>31994.9</v>
      </c>
      <c r="I575" s="24">
        <f>I576</f>
        <v>0</v>
      </c>
      <c r="J575" s="24">
        <f>J576</f>
        <v>0</v>
      </c>
      <c r="K575" s="24">
        <f>K576</f>
        <v>31994.9</v>
      </c>
      <c r="L575" s="24">
        <f>L576</f>
        <v>0</v>
      </c>
    </row>
    <row r="576" spans="1:12" s="34" customFormat="1" ht="63.75" hidden="1">
      <c r="A576" s="11"/>
      <c r="B576" s="1" t="s">
        <v>51</v>
      </c>
      <c r="C576" s="23"/>
      <c r="D576" s="3" t="s">
        <v>23</v>
      </c>
      <c r="E576" s="3" t="s">
        <v>14</v>
      </c>
      <c r="F576" s="3" t="s">
        <v>407</v>
      </c>
      <c r="G576" s="3" t="s">
        <v>49</v>
      </c>
      <c r="H576" s="21">
        <f>SUM(I576:L576)</f>
        <v>31994.9</v>
      </c>
      <c r="I576" s="24">
        <f>I577</f>
        <v>0</v>
      </c>
      <c r="J576" s="24">
        <f>J577</f>
        <v>0</v>
      </c>
      <c r="K576" s="24">
        <f>K577</f>
        <v>31994.9</v>
      </c>
      <c r="L576" s="24">
        <f>L577</f>
        <v>0</v>
      </c>
    </row>
    <row r="577" spans="1:12" s="34" customFormat="1" ht="12.75" hidden="1">
      <c r="A577" s="11"/>
      <c r="B577" s="1" t="s">
        <v>68</v>
      </c>
      <c r="C577" s="23"/>
      <c r="D577" s="3" t="s">
        <v>23</v>
      </c>
      <c r="E577" s="3" t="s">
        <v>14</v>
      </c>
      <c r="F577" s="3" t="s">
        <v>407</v>
      </c>
      <c r="G577" s="3" t="s">
        <v>66</v>
      </c>
      <c r="H577" s="21">
        <f>SUM(I577:L577)</f>
        <v>31994.9</v>
      </c>
      <c r="I577" s="24">
        <f>I578</f>
        <v>0</v>
      </c>
      <c r="J577" s="24">
        <f>J578</f>
        <v>0</v>
      </c>
      <c r="K577" s="24">
        <f>K578</f>
        <v>31994.9</v>
      </c>
      <c r="L577" s="24">
        <f>L578</f>
        <v>0</v>
      </c>
    </row>
    <row r="578" spans="1:12" s="34" customFormat="1" ht="79.5" customHeight="1" hidden="1">
      <c r="A578" s="11"/>
      <c r="B578" s="1" t="s">
        <v>85</v>
      </c>
      <c r="C578" s="23"/>
      <c r="D578" s="3" t="s">
        <v>23</v>
      </c>
      <c r="E578" s="3" t="s">
        <v>14</v>
      </c>
      <c r="F578" s="3" t="s">
        <v>407</v>
      </c>
      <c r="G578" s="3" t="s">
        <v>67</v>
      </c>
      <c r="H578" s="21">
        <f>SUM(I578:L578)</f>
        <v>31994.9</v>
      </c>
      <c r="I578" s="24">
        <v>0</v>
      </c>
      <c r="J578" s="25">
        <v>0</v>
      </c>
      <c r="K578" s="25">
        <v>31994.9</v>
      </c>
      <c r="L578" s="25">
        <v>0</v>
      </c>
    </row>
    <row r="579" spans="1:12" s="34" customFormat="1" ht="25.5" hidden="1">
      <c r="A579" s="13"/>
      <c r="B579" s="6" t="s">
        <v>183</v>
      </c>
      <c r="C579" s="2"/>
      <c r="D579" s="4" t="s">
        <v>23</v>
      </c>
      <c r="E579" s="4" t="s">
        <v>18</v>
      </c>
      <c r="F579" s="4"/>
      <c r="G579" s="4"/>
      <c r="H579" s="21">
        <f>SUM(I579:L579)</f>
        <v>225.8</v>
      </c>
      <c r="I579" s="21">
        <f>I580</f>
        <v>0</v>
      </c>
      <c r="J579" s="42">
        <f>J580</f>
        <v>225.8</v>
      </c>
      <c r="K579" s="42">
        <f>K580</f>
        <v>0</v>
      </c>
      <c r="L579" s="42">
        <f>L580</f>
        <v>0</v>
      </c>
    </row>
    <row r="580" spans="1:12" s="33" customFormat="1" ht="51" hidden="1">
      <c r="A580" s="13"/>
      <c r="B580" s="1" t="s">
        <v>131</v>
      </c>
      <c r="C580" s="6"/>
      <c r="D580" s="3" t="s">
        <v>23</v>
      </c>
      <c r="E580" s="3" t="s">
        <v>18</v>
      </c>
      <c r="F580" s="9" t="s">
        <v>174</v>
      </c>
      <c r="G580" s="4"/>
      <c r="H580" s="8">
        <f>SUM(I580:L580)</f>
        <v>225.8</v>
      </c>
      <c r="I580" s="12">
        <f>I581</f>
        <v>0</v>
      </c>
      <c r="J580" s="12">
        <f>J581</f>
        <v>225.8</v>
      </c>
      <c r="K580" s="12">
        <f>K581</f>
        <v>0</v>
      </c>
      <c r="L580" s="12">
        <f>L581</f>
        <v>0</v>
      </c>
    </row>
    <row r="581" spans="1:12" s="33" customFormat="1" ht="38.25" hidden="1">
      <c r="A581" s="13"/>
      <c r="B581" s="1" t="s">
        <v>173</v>
      </c>
      <c r="C581" s="1"/>
      <c r="D581" s="3" t="s">
        <v>23</v>
      </c>
      <c r="E581" s="3" t="s">
        <v>18</v>
      </c>
      <c r="F581" s="9" t="s">
        <v>175</v>
      </c>
      <c r="G581" s="4"/>
      <c r="H581" s="8">
        <f>SUM(I581:L581)</f>
        <v>225.8</v>
      </c>
      <c r="I581" s="12">
        <f>I582</f>
        <v>0</v>
      </c>
      <c r="J581" s="12">
        <f>J582</f>
        <v>225.8</v>
      </c>
      <c r="K581" s="12">
        <f>K582</f>
        <v>0</v>
      </c>
      <c r="L581" s="12">
        <f>L582</f>
        <v>0</v>
      </c>
    </row>
    <row r="582" spans="1:12" s="34" customFormat="1" ht="86.25" customHeight="1" hidden="1">
      <c r="A582" s="14"/>
      <c r="B582" s="17" t="s">
        <v>172</v>
      </c>
      <c r="C582" s="16"/>
      <c r="D582" s="3" t="s">
        <v>23</v>
      </c>
      <c r="E582" s="3" t="s">
        <v>18</v>
      </c>
      <c r="F582" s="3" t="s">
        <v>432</v>
      </c>
      <c r="G582" s="3"/>
      <c r="H582" s="8">
        <f aca="true" t="shared" si="101" ref="H582:H623">I582+J582+K582+L582</f>
        <v>225.8</v>
      </c>
      <c r="I582" s="12">
        <v>0</v>
      </c>
      <c r="J582" s="12">
        <f aca="true" t="shared" si="102" ref="J582:L584">J583</f>
        <v>225.8</v>
      </c>
      <c r="K582" s="12">
        <f t="shared" si="102"/>
        <v>0</v>
      </c>
      <c r="L582" s="12">
        <f t="shared" si="102"/>
        <v>0</v>
      </c>
    </row>
    <row r="583" spans="1:12" s="34" customFormat="1" ht="25.5" hidden="1">
      <c r="A583" s="14"/>
      <c r="B583" s="1" t="s">
        <v>58</v>
      </c>
      <c r="C583" s="7"/>
      <c r="D583" s="3" t="s">
        <v>23</v>
      </c>
      <c r="E583" s="3" t="s">
        <v>18</v>
      </c>
      <c r="F583" s="3" t="s">
        <v>432</v>
      </c>
      <c r="G583" s="3" t="s">
        <v>59</v>
      </c>
      <c r="H583" s="8">
        <f t="shared" si="101"/>
        <v>225.8</v>
      </c>
      <c r="I583" s="12">
        <f>I584</f>
        <v>0</v>
      </c>
      <c r="J583" s="12">
        <f t="shared" si="102"/>
        <v>225.8</v>
      </c>
      <c r="K583" s="12">
        <f t="shared" si="102"/>
        <v>0</v>
      </c>
      <c r="L583" s="12">
        <f t="shared" si="102"/>
        <v>0</v>
      </c>
    </row>
    <row r="584" spans="1:12" s="34" customFormat="1" ht="38.25" hidden="1">
      <c r="A584" s="11"/>
      <c r="B584" s="1" t="s">
        <v>60</v>
      </c>
      <c r="C584" s="7"/>
      <c r="D584" s="3" t="s">
        <v>23</v>
      </c>
      <c r="E584" s="3" t="s">
        <v>18</v>
      </c>
      <c r="F584" s="3" t="s">
        <v>432</v>
      </c>
      <c r="G584" s="3" t="s">
        <v>61</v>
      </c>
      <c r="H584" s="8">
        <f t="shared" si="101"/>
        <v>225.8</v>
      </c>
      <c r="I584" s="12">
        <f>I585</f>
        <v>0</v>
      </c>
      <c r="J584" s="12">
        <f t="shared" si="102"/>
        <v>225.8</v>
      </c>
      <c r="K584" s="12">
        <f t="shared" si="102"/>
        <v>0</v>
      </c>
      <c r="L584" s="12">
        <f t="shared" si="102"/>
        <v>0</v>
      </c>
    </row>
    <row r="585" spans="1:12" s="34" customFormat="1" ht="43.5" customHeight="1" hidden="1">
      <c r="A585" s="11"/>
      <c r="B585" s="1" t="s">
        <v>62</v>
      </c>
      <c r="C585" s="7"/>
      <c r="D585" s="3" t="s">
        <v>23</v>
      </c>
      <c r="E585" s="3" t="s">
        <v>18</v>
      </c>
      <c r="F585" s="3" t="s">
        <v>432</v>
      </c>
      <c r="G585" s="3" t="s">
        <v>63</v>
      </c>
      <c r="H585" s="8">
        <f t="shared" si="101"/>
        <v>225.8</v>
      </c>
      <c r="I585" s="12">
        <v>0</v>
      </c>
      <c r="J585" s="12">
        <v>225.8</v>
      </c>
      <c r="K585" s="12">
        <v>0</v>
      </c>
      <c r="L585" s="12">
        <v>0</v>
      </c>
    </row>
    <row r="586" spans="1:13" s="33" customFormat="1" ht="12.75" customHeight="1" hidden="1">
      <c r="A586" s="5"/>
      <c r="B586" s="2" t="s">
        <v>268</v>
      </c>
      <c r="C586" s="6"/>
      <c r="D586" s="4" t="s">
        <v>33</v>
      </c>
      <c r="E586" s="4" t="s">
        <v>15</v>
      </c>
      <c r="F586" s="4"/>
      <c r="G586" s="4"/>
      <c r="H586" s="8">
        <f>SUM(I586:L586)</f>
        <v>45291</v>
      </c>
      <c r="I586" s="8">
        <f>I587+I594+I618+I624</f>
        <v>14326.1</v>
      </c>
      <c r="J586" s="8">
        <f>J587+J594+J618+J624</f>
        <v>24801.5</v>
      </c>
      <c r="K586" s="8">
        <f>K587+K594+K618+K624</f>
        <v>6163.4</v>
      </c>
      <c r="L586" s="8">
        <f>L587+L594+L618+L624</f>
        <v>0</v>
      </c>
      <c r="M586" s="51"/>
    </row>
    <row r="587" spans="1:12" s="33" customFormat="1" ht="13.5" customHeight="1" hidden="1">
      <c r="A587" s="5"/>
      <c r="B587" s="2" t="s">
        <v>269</v>
      </c>
      <c r="C587" s="7"/>
      <c r="D587" s="4" t="s">
        <v>33</v>
      </c>
      <c r="E587" s="4" t="s">
        <v>14</v>
      </c>
      <c r="F587" s="4"/>
      <c r="G587" s="4"/>
      <c r="H587" s="8">
        <f t="shared" si="101"/>
        <v>2970</v>
      </c>
      <c r="I587" s="8">
        <f>I590</f>
        <v>2970</v>
      </c>
      <c r="J587" s="8">
        <f>J590</f>
        <v>0</v>
      </c>
      <c r="K587" s="8">
        <f>K590</f>
        <v>0</v>
      </c>
      <c r="L587" s="8">
        <f>L590</f>
        <v>0</v>
      </c>
    </row>
    <row r="588" spans="1:13" s="34" customFormat="1" ht="51" hidden="1">
      <c r="A588" s="11"/>
      <c r="B588" s="1" t="s">
        <v>306</v>
      </c>
      <c r="C588" s="18"/>
      <c r="D588" s="3" t="s">
        <v>33</v>
      </c>
      <c r="E588" s="3" t="s">
        <v>14</v>
      </c>
      <c r="F588" s="3" t="s">
        <v>174</v>
      </c>
      <c r="G588" s="4"/>
      <c r="H588" s="8">
        <f t="shared" si="101"/>
        <v>2970</v>
      </c>
      <c r="I588" s="12">
        <f>I589</f>
        <v>2970</v>
      </c>
      <c r="J588" s="12">
        <f aca="true" t="shared" si="103" ref="J588:L589">J589</f>
        <v>0</v>
      </c>
      <c r="K588" s="12">
        <f t="shared" si="103"/>
        <v>0</v>
      </c>
      <c r="L588" s="12">
        <f t="shared" si="103"/>
        <v>0</v>
      </c>
      <c r="M588" s="40"/>
    </row>
    <row r="589" spans="1:12" s="34" customFormat="1" ht="38.25" hidden="1">
      <c r="A589" s="11"/>
      <c r="B589" s="1" t="s">
        <v>173</v>
      </c>
      <c r="C589" s="18"/>
      <c r="D589" s="3" t="s">
        <v>33</v>
      </c>
      <c r="E589" s="3" t="s">
        <v>14</v>
      </c>
      <c r="F589" s="3" t="s">
        <v>175</v>
      </c>
      <c r="G589" s="4"/>
      <c r="H589" s="8">
        <f>SUM(I589:L589)</f>
        <v>2970</v>
      </c>
      <c r="I589" s="12">
        <f>I590</f>
        <v>2970</v>
      </c>
      <c r="J589" s="12">
        <f t="shared" si="103"/>
        <v>0</v>
      </c>
      <c r="K589" s="12">
        <f t="shared" si="103"/>
        <v>0</v>
      </c>
      <c r="L589" s="12">
        <f t="shared" si="103"/>
        <v>0</v>
      </c>
    </row>
    <row r="590" spans="1:12" s="34" customFormat="1" ht="12.75" customHeight="1" hidden="1">
      <c r="A590" s="11"/>
      <c r="B590" s="1" t="s">
        <v>301</v>
      </c>
      <c r="C590" s="18"/>
      <c r="D590" s="3" t="s">
        <v>33</v>
      </c>
      <c r="E590" s="3" t="s">
        <v>14</v>
      </c>
      <c r="F590" s="3" t="s">
        <v>302</v>
      </c>
      <c r="G590" s="4"/>
      <c r="H590" s="8">
        <f t="shared" si="101"/>
        <v>2970</v>
      </c>
      <c r="I590" s="12">
        <f aca="true" t="shared" si="104" ref="I590:L592">I591</f>
        <v>2970</v>
      </c>
      <c r="J590" s="12">
        <f t="shared" si="104"/>
        <v>0</v>
      </c>
      <c r="K590" s="12">
        <f t="shared" si="104"/>
        <v>0</v>
      </c>
      <c r="L590" s="12">
        <f t="shared" si="104"/>
        <v>0</v>
      </c>
    </row>
    <row r="591" spans="1:12" s="34" customFormat="1" ht="24.75" customHeight="1" hidden="1">
      <c r="A591" s="11"/>
      <c r="B591" s="1" t="s">
        <v>270</v>
      </c>
      <c r="C591" s="18"/>
      <c r="D591" s="3" t="s">
        <v>33</v>
      </c>
      <c r="E591" s="3" t="s">
        <v>14</v>
      </c>
      <c r="F591" s="3" t="s">
        <v>302</v>
      </c>
      <c r="G591" s="3" t="s">
        <v>271</v>
      </c>
      <c r="H591" s="8">
        <f t="shared" si="101"/>
        <v>2970</v>
      </c>
      <c r="I591" s="12">
        <f>I592</f>
        <v>2970</v>
      </c>
      <c r="J591" s="12">
        <f t="shared" si="104"/>
        <v>0</v>
      </c>
      <c r="K591" s="12">
        <f t="shared" si="104"/>
        <v>0</v>
      </c>
      <c r="L591" s="12">
        <f t="shared" si="104"/>
        <v>0</v>
      </c>
    </row>
    <row r="592" spans="1:12" s="34" customFormat="1" ht="37.5" customHeight="1" hidden="1">
      <c r="A592" s="11"/>
      <c r="B592" s="1" t="s">
        <v>272</v>
      </c>
      <c r="C592" s="18"/>
      <c r="D592" s="3" t="s">
        <v>33</v>
      </c>
      <c r="E592" s="3" t="s">
        <v>14</v>
      </c>
      <c r="F592" s="3" t="s">
        <v>302</v>
      </c>
      <c r="G592" s="3" t="s">
        <v>273</v>
      </c>
      <c r="H592" s="8">
        <f t="shared" si="101"/>
        <v>2970</v>
      </c>
      <c r="I592" s="12">
        <f>I593</f>
        <v>2970</v>
      </c>
      <c r="J592" s="12">
        <f t="shared" si="104"/>
        <v>0</v>
      </c>
      <c r="K592" s="12">
        <f t="shared" si="104"/>
        <v>0</v>
      </c>
      <c r="L592" s="12">
        <f t="shared" si="104"/>
        <v>0</v>
      </c>
    </row>
    <row r="593" spans="1:12" s="34" customFormat="1" ht="54" customHeight="1" hidden="1">
      <c r="A593" s="11"/>
      <c r="B593" s="1" t="s">
        <v>274</v>
      </c>
      <c r="C593" s="18"/>
      <c r="D593" s="3" t="s">
        <v>33</v>
      </c>
      <c r="E593" s="3" t="s">
        <v>14</v>
      </c>
      <c r="F593" s="3" t="s">
        <v>302</v>
      </c>
      <c r="G593" s="3" t="s">
        <v>275</v>
      </c>
      <c r="H593" s="8">
        <f t="shared" si="101"/>
        <v>2970</v>
      </c>
      <c r="I593" s="12">
        <v>2970</v>
      </c>
      <c r="J593" s="12">
        <v>0</v>
      </c>
      <c r="K593" s="12">
        <v>0</v>
      </c>
      <c r="L593" s="12">
        <v>0</v>
      </c>
    </row>
    <row r="594" spans="1:14" s="33" customFormat="1" ht="25.5" customHeight="1" hidden="1">
      <c r="A594" s="5"/>
      <c r="B594" s="6" t="s">
        <v>276</v>
      </c>
      <c r="C594" s="7"/>
      <c r="D594" s="4" t="s">
        <v>33</v>
      </c>
      <c r="E594" s="4" t="s">
        <v>17</v>
      </c>
      <c r="F594" s="4"/>
      <c r="G594" s="4"/>
      <c r="H594" s="8">
        <f t="shared" si="101"/>
        <v>16273.5</v>
      </c>
      <c r="I594" s="8">
        <f>I595+I613+I600</f>
        <v>6438.1</v>
      </c>
      <c r="J594" s="8">
        <f>J595+J613+J600</f>
        <v>3672</v>
      </c>
      <c r="K594" s="8">
        <f>K595+K613+K600</f>
        <v>6163.4</v>
      </c>
      <c r="L594" s="8">
        <f>L595+L613+L600</f>
        <v>0</v>
      </c>
      <c r="M594" s="51"/>
      <c r="N594" s="51"/>
    </row>
    <row r="595" spans="1:14" s="33" customFormat="1" ht="51" hidden="1">
      <c r="A595" s="5"/>
      <c r="B595" s="1" t="s">
        <v>263</v>
      </c>
      <c r="C595" s="7"/>
      <c r="D595" s="3" t="s">
        <v>33</v>
      </c>
      <c r="E595" s="3" t="s">
        <v>17</v>
      </c>
      <c r="F595" s="3" t="s">
        <v>305</v>
      </c>
      <c r="G595" s="3"/>
      <c r="H595" s="8">
        <f>SUM(I595:L595)</f>
        <v>6435</v>
      </c>
      <c r="I595" s="12">
        <f>I596</f>
        <v>6435</v>
      </c>
      <c r="J595" s="12">
        <f>J596</f>
        <v>0</v>
      </c>
      <c r="K595" s="12">
        <f>K596</f>
        <v>0</v>
      </c>
      <c r="L595" s="12">
        <f>L596</f>
        <v>0</v>
      </c>
      <c r="M595" s="51"/>
      <c r="N595" s="51"/>
    </row>
    <row r="596" spans="1:12" s="34" customFormat="1" ht="63.75" hidden="1">
      <c r="A596" s="11"/>
      <c r="B596" s="1" t="s">
        <v>311</v>
      </c>
      <c r="C596" s="1"/>
      <c r="D596" s="3" t="s">
        <v>33</v>
      </c>
      <c r="E596" s="3" t="s">
        <v>17</v>
      </c>
      <c r="F596" s="3" t="s">
        <v>327</v>
      </c>
      <c r="G596" s="3"/>
      <c r="H596" s="8">
        <f>I596+J596+K596+L596</f>
        <v>6435</v>
      </c>
      <c r="I596" s="12">
        <f>I597</f>
        <v>6435</v>
      </c>
      <c r="J596" s="12">
        <f aca="true" t="shared" si="105" ref="J596:L598">J597</f>
        <v>0</v>
      </c>
      <c r="K596" s="12">
        <f t="shared" si="105"/>
        <v>0</v>
      </c>
      <c r="L596" s="12">
        <f t="shared" si="105"/>
        <v>0</v>
      </c>
    </row>
    <row r="597" spans="1:12" s="34" customFormat="1" ht="25.5" hidden="1">
      <c r="A597" s="11"/>
      <c r="B597" s="1" t="s">
        <v>58</v>
      </c>
      <c r="C597" s="1"/>
      <c r="D597" s="3" t="s">
        <v>33</v>
      </c>
      <c r="E597" s="3" t="s">
        <v>17</v>
      </c>
      <c r="F597" s="3" t="s">
        <v>327</v>
      </c>
      <c r="G597" s="3" t="s">
        <v>59</v>
      </c>
      <c r="H597" s="8">
        <f>I597+J597+K597+L597</f>
        <v>6435</v>
      </c>
      <c r="I597" s="12">
        <f>I598</f>
        <v>6435</v>
      </c>
      <c r="J597" s="12">
        <f t="shared" si="105"/>
        <v>0</v>
      </c>
      <c r="K597" s="12">
        <f t="shared" si="105"/>
        <v>0</v>
      </c>
      <c r="L597" s="12">
        <f t="shared" si="105"/>
        <v>0</v>
      </c>
    </row>
    <row r="598" spans="1:12" s="34" customFormat="1" ht="38.25" hidden="1">
      <c r="A598" s="11"/>
      <c r="B598" s="1" t="s">
        <v>60</v>
      </c>
      <c r="C598" s="1"/>
      <c r="D598" s="3" t="s">
        <v>33</v>
      </c>
      <c r="E598" s="3" t="s">
        <v>17</v>
      </c>
      <c r="F598" s="3" t="s">
        <v>327</v>
      </c>
      <c r="G598" s="3" t="s">
        <v>61</v>
      </c>
      <c r="H598" s="8">
        <f>I598+J598+K598+L598</f>
        <v>6435</v>
      </c>
      <c r="I598" s="12">
        <f>I599</f>
        <v>6435</v>
      </c>
      <c r="J598" s="12">
        <f t="shared" si="105"/>
        <v>0</v>
      </c>
      <c r="K598" s="12">
        <f t="shared" si="105"/>
        <v>0</v>
      </c>
      <c r="L598" s="12">
        <f t="shared" si="105"/>
        <v>0</v>
      </c>
    </row>
    <row r="599" spans="1:12" s="34" customFormat="1" ht="38.25" hidden="1">
      <c r="A599" s="11"/>
      <c r="B599" s="1" t="s">
        <v>62</v>
      </c>
      <c r="C599" s="1"/>
      <c r="D599" s="3" t="s">
        <v>33</v>
      </c>
      <c r="E599" s="3" t="s">
        <v>17</v>
      </c>
      <c r="F599" s="3" t="s">
        <v>327</v>
      </c>
      <c r="G599" s="3" t="s">
        <v>63</v>
      </c>
      <c r="H599" s="8">
        <f>I599+J599+K599+L599</f>
        <v>6435</v>
      </c>
      <c r="I599" s="12">
        <v>6435</v>
      </c>
      <c r="J599" s="12">
        <v>0</v>
      </c>
      <c r="K599" s="12">
        <v>0</v>
      </c>
      <c r="L599" s="12">
        <v>0</v>
      </c>
    </row>
    <row r="600" spans="1:12" s="34" customFormat="1" ht="51" hidden="1">
      <c r="A600" s="5"/>
      <c r="B600" s="1" t="s">
        <v>279</v>
      </c>
      <c r="C600" s="7"/>
      <c r="D600" s="3" t="s">
        <v>33</v>
      </c>
      <c r="E600" s="3" t="s">
        <v>17</v>
      </c>
      <c r="F600" s="3" t="s">
        <v>440</v>
      </c>
      <c r="G600" s="3"/>
      <c r="H600" s="8">
        <f aca="true" t="shared" si="106" ref="H600:H608">I600+J600+K600+L600</f>
        <v>6166.5</v>
      </c>
      <c r="I600" s="12">
        <f>I601+I605+I609</f>
        <v>3.1</v>
      </c>
      <c r="J600" s="12">
        <f>J601+J605+J609</f>
        <v>0</v>
      </c>
      <c r="K600" s="12">
        <f>K601+K605+K609</f>
        <v>6163.4</v>
      </c>
      <c r="L600" s="12">
        <f>L601+L605+L609</f>
        <v>0</v>
      </c>
    </row>
    <row r="601" spans="1:12" s="34" customFormat="1" ht="181.5" customHeight="1" hidden="1">
      <c r="A601" s="5"/>
      <c r="B601" s="1" t="s">
        <v>310</v>
      </c>
      <c r="C601" s="7"/>
      <c r="D601" s="3" t="s">
        <v>33</v>
      </c>
      <c r="E601" s="3" t="s">
        <v>17</v>
      </c>
      <c r="F601" s="3" t="s">
        <v>441</v>
      </c>
      <c r="G601" s="3"/>
      <c r="H601" s="8">
        <f t="shared" si="106"/>
        <v>5858.2</v>
      </c>
      <c r="I601" s="12">
        <f>I602</f>
        <v>0</v>
      </c>
      <c r="J601" s="12">
        <f aca="true" t="shared" si="107" ref="J601:L603">J602</f>
        <v>0</v>
      </c>
      <c r="K601" s="12">
        <f t="shared" si="107"/>
        <v>5858.2</v>
      </c>
      <c r="L601" s="12">
        <f t="shared" si="107"/>
        <v>0</v>
      </c>
    </row>
    <row r="602" spans="1:12" s="34" customFormat="1" ht="25.5" hidden="1">
      <c r="A602" s="5"/>
      <c r="B602" s="1" t="s">
        <v>270</v>
      </c>
      <c r="C602" s="7"/>
      <c r="D602" s="3" t="s">
        <v>33</v>
      </c>
      <c r="E602" s="3" t="s">
        <v>17</v>
      </c>
      <c r="F602" s="3" t="s">
        <v>441</v>
      </c>
      <c r="G602" s="3" t="s">
        <v>271</v>
      </c>
      <c r="H602" s="8">
        <f t="shared" si="106"/>
        <v>5858.2</v>
      </c>
      <c r="I602" s="12">
        <f>I603</f>
        <v>0</v>
      </c>
      <c r="J602" s="12">
        <f t="shared" si="107"/>
        <v>0</v>
      </c>
      <c r="K602" s="12">
        <f t="shared" si="107"/>
        <v>5858.2</v>
      </c>
      <c r="L602" s="12">
        <f t="shared" si="107"/>
        <v>0</v>
      </c>
    </row>
    <row r="603" spans="1:12" s="34" customFormat="1" ht="38.25" hidden="1">
      <c r="A603" s="5"/>
      <c r="B603" s="1" t="s">
        <v>272</v>
      </c>
      <c r="C603" s="7"/>
      <c r="D603" s="3" t="s">
        <v>33</v>
      </c>
      <c r="E603" s="3" t="s">
        <v>17</v>
      </c>
      <c r="F603" s="3" t="s">
        <v>441</v>
      </c>
      <c r="G603" s="3" t="s">
        <v>273</v>
      </c>
      <c r="H603" s="8">
        <f t="shared" si="106"/>
        <v>5858.2</v>
      </c>
      <c r="I603" s="12">
        <f>I604</f>
        <v>0</v>
      </c>
      <c r="J603" s="12">
        <f t="shared" si="107"/>
        <v>0</v>
      </c>
      <c r="K603" s="12">
        <f t="shared" si="107"/>
        <v>5858.2</v>
      </c>
      <c r="L603" s="12">
        <f t="shared" si="107"/>
        <v>0</v>
      </c>
    </row>
    <row r="604" spans="1:12" s="34" customFormat="1" ht="25.5" hidden="1">
      <c r="A604" s="5"/>
      <c r="B604" s="1" t="s">
        <v>277</v>
      </c>
      <c r="C604" s="7"/>
      <c r="D604" s="3" t="s">
        <v>33</v>
      </c>
      <c r="E604" s="3" t="s">
        <v>17</v>
      </c>
      <c r="F604" s="3" t="s">
        <v>441</v>
      </c>
      <c r="G604" s="3" t="s">
        <v>278</v>
      </c>
      <c r="H604" s="8">
        <f t="shared" si="106"/>
        <v>5858.2</v>
      </c>
      <c r="I604" s="12">
        <v>0</v>
      </c>
      <c r="J604" s="12">
        <v>0</v>
      </c>
      <c r="K604" s="12">
        <v>5858.2</v>
      </c>
      <c r="L604" s="12">
        <v>0</v>
      </c>
    </row>
    <row r="605" spans="1:12" s="34" customFormat="1" ht="102" hidden="1">
      <c r="A605" s="5"/>
      <c r="B605" s="1" t="s">
        <v>503</v>
      </c>
      <c r="C605" s="16"/>
      <c r="D605" s="3" t="s">
        <v>33</v>
      </c>
      <c r="E605" s="3" t="s">
        <v>17</v>
      </c>
      <c r="F605" s="3" t="s">
        <v>442</v>
      </c>
      <c r="G605" s="3"/>
      <c r="H605" s="8">
        <f t="shared" si="106"/>
        <v>305.2</v>
      </c>
      <c r="I605" s="12">
        <f>I606</f>
        <v>0</v>
      </c>
      <c r="J605" s="12">
        <f>J606</f>
        <v>0</v>
      </c>
      <c r="K605" s="12">
        <f>K606</f>
        <v>305.2</v>
      </c>
      <c r="L605" s="12">
        <f>L606</f>
        <v>0</v>
      </c>
    </row>
    <row r="606" spans="1:12" s="34" customFormat="1" ht="25.5" hidden="1">
      <c r="A606" s="5"/>
      <c r="B606" s="1" t="s">
        <v>270</v>
      </c>
      <c r="C606" s="7"/>
      <c r="D606" s="3" t="s">
        <v>33</v>
      </c>
      <c r="E606" s="3" t="s">
        <v>17</v>
      </c>
      <c r="F606" s="3" t="s">
        <v>442</v>
      </c>
      <c r="G606" s="3" t="s">
        <v>271</v>
      </c>
      <c r="H606" s="8">
        <f t="shared" si="106"/>
        <v>305.2</v>
      </c>
      <c r="I606" s="12">
        <f>I607</f>
        <v>0</v>
      </c>
      <c r="J606" s="12">
        <f aca="true" t="shared" si="108" ref="J606:L611">J607</f>
        <v>0</v>
      </c>
      <c r="K606" s="12">
        <f t="shared" si="108"/>
        <v>305.2</v>
      </c>
      <c r="L606" s="12">
        <f t="shared" si="108"/>
        <v>0</v>
      </c>
    </row>
    <row r="607" spans="1:12" s="34" customFormat="1" ht="38.25" hidden="1">
      <c r="A607" s="5"/>
      <c r="B607" s="1" t="s">
        <v>272</v>
      </c>
      <c r="C607" s="7"/>
      <c r="D607" s="3" t="s">
        <v>33</v>
      </c>
      <c r="E607" s="3" t="s">
        <v>17</v>
      </c>
      <c r="F607" s="3" t="s">
        <v>442</v>
      </c>
      <c r="G607" s="3" t="s">
        <v>273</v>
      </c>
      <c r="H607" s="8">
        <f t="shared" si="106"/>
        <v>305.2</v>
      </c>
      <c r="I607" s="12">
        <f>I608</f>
        <v>0</v>
      </c>
      <c r="J607" s="12">
        <f t="shared" si="108"/>
        <v>0</v>
      </c>
      <c r="K607" s="12">
        <f t="shared" si="108"/>
        <v>305.2</v>
      </c>
      <c r="L607" s="12">
        <f t="shared" si="108"/>
        <v>0</v>
      </c>
    </row>
    <row r="608" spans="1:12" s="34" customFormat="1" ht="25.5" hidden="1">
      <c r="A608" s="5"/>
      <c r="B608" s="1" t="s">
        <v>277</v>
      </c>
      <c r="C608" s="7"/>
      <c r="D608" s="3" t="s">
        <v>33</v>
      </c>
      <c r="E608" s="3" t="s">
        <v>17</v>
      </c>
      <c r="F608" s="3" t="s">
        <v>442</v>
      </c>
      <c r="G608" s="3" t="s">
        <v>278</v>
      </c>
      <c r="H608" s="8">
        <f t="shared" si="106"/>
        <v>305.2</v>
      </c>
      <c r="I608" s="12">
        <v>0</v>
      </c>
      <c r="J608" s="12"/>
      <c r="K608" s="12">
        <v>305.2</v>
      </c>
      <c r="L608" s="12"/>
    </row>
    <row r="609" spans="1:12" s="34" customFormat="1" ht="76.5" hidden="1">
      <c r="A609" s="5"/>
      <c r="B609" s="1" t="s">
        <v>504</v>
      </c>
      <c r="C609" s="16"/>
      <c r="D609" s="3" t="s">
        <v>33</v>
      </c>
      <c r="E609" s="3" t="s">
        <v>17</v>
      </c>
      <c r="F609" s="3" t="s">
        <v>505</v>
      </c>
      <c r="G609" s="3"/>
      <c r="H609" s="8">
        <f>I609+J609+K609+L609</f>
        <v>3.1</v>
      </c>
      <c r="I609" s="12">
        <f>I610</f>
        <v>3.1</v>
      </c>
      <c r="J609" s="12">
        <f t="shared" si="108"/>
        <v>0</v>
      </c>
      <c r="K609" s="12">
        <f t="shared" si="108"/>
        <v>0</v>
      </c>
      <c r="L609" s="12">
        <f t="shared" si="108"/>
        <v>0</v>
      </c>
    </row>
    <row r="610" spans="1:12" s="34" customFormat="1" ht="25.5" hidden="1">
      <c r="A610" s="5"/>
      <c r="B610" s="1" t="s">
        <v>270</v>
      </c>
      <c r="C610" s="7"/>
      <c r="D610" s="3" t="s">
        <v>33</v>
      </c>
      <c r="E610" s="3" t="s">
        <v>17</v>
      </c>
      <c r="F610" s="3" t="s">
        <v>505</v>
      </c>
      <c r="G610" s="3" t="s">
        <v>271</v>
      </c>
      <c r="H610" s="8">
        <f>I610+J610+K610+L610</f>
        <v>3.1</v>
      </c>
      <c r="I610" s="12">
        <f>I611</f>
        <v>3.1</v>
      </c>
      <c r="J610" s="12">
        <f t="shared" si="108"/>
        <v>0</v>
      </c>
      <c r="K610" s="12">
        <f t="shared" si="108"/>
        <v>0</v>
      </c>
      <c r="L610" s="12">
        <f t="shared" si="108"/>
        <v>0</v>
      </c>
    </row>
    <row r="611" spans="1:12" s="34" customFormat="1" ht="38.25" hidden="1">
      <c r="A611" s="5"/>
      <c r="B611" s="1" t="s">
        <v>272</v>
      </c>
      <c r="C611" s="7"/>
      <c r="D611" s="3" t="s">
        <v>33</v>
      </c>
      <c r="E611" s="3" t="s">
        <v>17</v>
      </c>
      <c r="F611" s="3" t="s">
        <v>505</v>
      </c>
      <c r="G611" s="3" t="s">
        <v>273</v>
      </c>
      <c r="H611" s="8">
        <f>I611+J611+K611+L611</f>
        <v>3.1</v>
      </c>
      <c r="I611" s="12">
        <f>I612</f>
        <v>3.1</v>
      </c>
      <c r="J611" s="12">
        <f t="shared" si="108"/>
        <v>0</v>
      </c>
      <c r="K611" s="12">
        <f t="shared" si="108"/>
        <v>0</v>
      </c>
      <c r="L611" s="12">
        <f t="shared" si="108"/>
        <v>0</v>
      </c>
    </row>
    <row r="612" spans="1:12" s="34" customFormat="1" ht="25.5" hidden="1">
      <c r="A612" s="5"/>
      <c r="B612" s="1" t="s">
        <v>277</v>
      </c>
      <c r="C612" s="7"/>
      <c r="D612" s="3" t="s">
        <v>33</v>
      </c>
      <c r="E612" s="3" t="s">
        <v>17</v>
      </c>
      <c r="F612" s="3" t="s">
        <v>505</v>
      </c>
      <c r="G612" s="3" t="s">
        <v>278</v>
      </c>
      <c r="H612" s="8">
        <f>I612+J612+K612+L612</f>
        <v>3.1</v>
      </c>
      <c r="I612" s="12">
        <v>3.1</v>
      </c>
      <c r="J612" s="12"/>
      <c r="K612" s="12">
        <v>0</v>
      </c>
      <c r="L612" s="12"/>
    </row>
    <row r="613" spans="1:15" s="34" customFormat="1" ht="12.75" hidden="1">
      <c r="A613" s="13"/>
      <c r="B613" s="1" t="s">
        <v>373</v>
      </c>
      <c r="C613" s="26"/>
      <c r="D613" s="3" t="s">
        <v>33</v>
      </c>
      <c r="E613" s="3" t="s">
        <v>17</v>
      </c>
      <c r="F613" s="3" t="s">
        <v>249</v>
      </c>
      <c r="G613" s="3"/>
      <c r="H613" s="8">
        <f t="shared" si="101"/>
        <v>3672</v>
      </c>
      <c r="I613" s="12">
        <f>I614</f>
        <v>0</v>
      </c>
      <c r="J613" s="12">
        <f>J614</f>
        <v>3672</v>
      </c>
      <c r="K613" s="12">
        <f>K614</f>
        <v>0</v>
      </c>
      <c r="L613" s="12">
        <f>L614</f>
        <v>0</v>
      </c>
      <c r="O613" s="40"/>
    </row>
    <row r="614" spans="1:12" s="34" customFormat="1" ht="222" customHeight="1" hidden="1">
      <c r="A614" s="13"/>
      <c r="B614" s="20" t="s">
        <v>313</v>
      </c>
      <c r="C614" s="16"/>
      <c r="D614" s="3" t="s">
        <v>33</v>
      </c>
      <c r="E614" s="3" t="s">
        <v>17</v>
      </c>
      <c r="F614" s="3" t="s">
        <v>439</v>
      </c>
      <c r="G614" s="3"/>
      <c r="H614" s="8">
        <f t="shared" si="101"/>
        <v>3672</v>
      </c>
      <c r="I614" s="12">
        <f aca="true" t="shared" si="109" ref="I614:L616">I615</f>
        <v>0</v>
      </c>
      <c r="J614" s="12">
        <f t="shared" si="109"/>
        <v>3672</v>
      </c>
      <c r="K614" s="12">
        <f t="shared" si="109"/>
        <v>0</v>
      </c>
      <c r="L614" s="12">
        <f t="shared" si="109"/>
        <v>0</v>
      </c>
    </row>
    <row r="615" spans="1:12" s="34" customFormat="1" ht="25.5" hidden="1">
      <c r="A615" s="5"/>
      <c r="B615" s="1" t="s">
        <v>270</v>
      </c>
      <c r="C615" s="7"/>
      <c r="D615" s="3" t="s">
        <v>33</v>
      </c>
      <c r="E615" s="3" t="s">
        <v>17</v>
      </c>
      <c r="F615" s="3" t="s">
        <v>439</v>
      </c>
      <c r="G615" s="3" t="s">
        <v>271</v>
      </c>
      <c r="H615" s="8">
        <f t="shared" si="101"/>
        <v>3672</v>
      </c>
      <c r="I615" s="12">
        <f>I616</f>
        <v>0</v>
      </c>
      <c r="J615" s="12">
        <f t="shared" si="109"/>
        <v>3672</v>
      </c>
      <c r="K615" s="12">
        <f t="shared" si="109"/>
        <v>0</v>
      </c>
      <c r="L615" s="12">
        <f t="shared" si="109"/>
        <v>0</v>
      </c>
    </row>
    <row r="616" spans="1:12" s="34" customFormat="1" ht="38.25" hidden="1">
      <c r="A616" s="5"/>
      <c r="B616" s="1" t="s">
        <v>272</v>
      </c>
      <c r="C616" s="7"/>
      <c r="D616" s="3" t="s">
        <v>33</v>
      </c>
      <c r="E616" s="3" t="s">
        <v>17</v>
      </c>
      <c r="F616" s="3" t="s">
        <v>439</v>
      </c>
      <c r="G616" s="3" t="s">
        <v>273</v>
      </c>
      <c r="H616" s="8">
        <f t="shared" si="101"/>
        <v>3672</v>
      </c>
      <c r="I616" s="12">
        <f>I617</f>
        <v>0</v>
      </c>
      <c r="J616" s="12">
        <f t="shared" si="109"/>
        <v>3672</v>
      </c>
      <c r="K616" s="12">
        <f t="shared" si="109"/>
        <v>0</v>
      </c>
      <c r="L616" s="12">
        <f t="shared" si="109"/>
        <v>0</v>
      </c>
    </row>
    <row r="617" spans="1:12" s="34" customFormat="1" ht="25.5" hidden="1">
      <c r="A617" s="5"/>
      <c r="B617" s="1" t="s">
        <v>277</v>
      </c>
      <c r="C617" s="7"/>
      <c r="D617" s="3" t="s">
        <v>33</v>
      </c>
      <c r="E617" s="3" t="s">
        <v>17</v>
      </c>
      <c r="F617" s="3" t="s">
        <v>439</v>
      </c>
      <c r="G617" s="3" t="s">
        <v>278</v>
      </c>
      <c r="H617" s="8">
        <f t="shared" si="101"/>
        <v>3672</v>
      </c>
      <c r="I617" s="12">
        <v>0</v>
      </c>
      <c r="J617" s="12">
        <v>3672</v>
      </c>
      <c r="K617" s="12">
        <v>0</v>
      </c>
      <c r="L617" s="12">
        <v>0</v>
      </c>
    </row>
    <row r="618" spans="1:12" s="33" customFormat="1" ht="12.75" hidden="1">
      <c r="A618" s="5"/>
      <c r="B618" s="2" t="s">
        <v>280</v>
      </c>
      <c r="C618" s="7"/>
      <c r="D618" s="4" t="s">
        <v>33</v>
      </c>
      <c r="E618" s="4" t="s">
        <v>18</v>
      </c>
      <c r="F618" s="4"/>
      <c r="G618" s="4"/>
      <c r="H618" s="8">
        <f t="shared" si="101"/>
        <v>21129.5</v>
      </c>
      <c r="I618" s="8">
        <f>I619</f>
        <v>0</v>
      </c>
      <c r="J618" s="8">
        <f>J619</f>
        <v>21129.5</v>
      </c>
      <c r="K618" s="8">
        <f>K619</f>
        <v>0</v>
      </c>
      <c r="L618" s="8">
        <f>L619</f>
        <v>0</v>
      </c>
    </row>
    <row r="619" spans="1:12" s="34" customFormat="1" ht="12.75" hidden="1">
      <c r="A619" s="13"/>
      <c r="B619" s="1" t="s">
        <v>401</v>
      </c>
      <c r="C619" s="26"/>
      <c r="D619" s="4" t="s">
        <v>33</v>
      </c>
      <c r="E619" s="4" t="s">
        <v>18</v>
      </c>
      <c r="F619" s="3" t="s">
        <v>249</v>
      </c>
      <c r="G619" s="3"/>
      <c r="H619" s="8">
        <f t="shared" si="101"/>
        <v>21129.5</v>
      </c>
      <c r="I619" s="12">
        <f>I620</f>
        <v>0</v>
      </c>
      <c r="J619" s="12">
        <f>J620</f>
        <v>21129.5</v>
      </c>
      <c r="K619" s="12">
        <f>K620</f>
        <v>0</v>
      </c>
      <c r="L619" s="12">
        <f>L620</f>
        <v>0</v>
      </c>
    </row>
    <row r="620" spans="1:12" s="33" customFormat="1" ht="150" customHeight="1" hidden="1">
      <c r="A620" s="13"/>
      <c r="B620" s="1" t="s">
        <v>511</v>
      </c>
      <c r="C620" s="16"/>
      <c r="D620" s="3" t="s">
        <v>33</v>
      </c>
      <c r="E620" s="3" t="s">
        <v>18</v>
      </c>
      <c r="F620" s="3" t="s">
        <v>438</v>
      </c>
      <c r="G620" s="3"/>
      <c r="H620" s="8">
        <f t="shared" si="101"/>
        <v>21129.5</v>
      </c>
      <c r="I620" s="12">
        <f aca="true" t="shared" si="110" ref="I620:L622">I621</f>
        <v>0</v>
      </c>
      <c r="J620" s="12">
        <f t="shared" si="110"/>
        <v>21129.5</v>
      </c>
      <c r="K620" s="12">
        <f t="shared" si="110"/>
        <v>0</v>
      </c>
      <c r="L620" s="12">
        <f t="shared" si="110"/>
        <v>0</v>
      </c>
    </row>
    <row r="621" spans="1:12" s="33" customFormat="1" ht="25.5" hidden="1">
      <c r="A621" s="11"/>
      <c r="B621" s="1" t="s">
        <v>270</v>
      </c>
      <c r="C621" s="18"/>
      <c r="D621" s="3" t="s">
        <v>33</v>
      </c>
      <c r="E621" s="3" t="s">
        <v>18</v>
      </c>
      <c r="F621" s="3" t="s">
        <v>438</v>
      </c>
      <c r="G621" s="3" t="s">
        <v>271</v>
      </c>
      <c r="H621" s="8">
        <f t="shared" si="101"/>
        <v>21129.5</v>
      </c>
      <c r="I621" s="12">
        <f>I622</f>
        <v>0</v>
      </c>
      <c r="J621" s="12">
        <f t="shared" si="110"/>
        <v>21129.5</v>
      </c>
      <c r="K621" s="12">
        <f t="shared" si="110"/>
        <v>0</v>
      </c>
      <c r="L621" s="12">
        <f t="shared" si="110"/>
        <v>0</v>
      </c>
    </row>
    <row r="622" spans="1:12" s="33" customFormat="1" ht="38.25" hidden="1">
      <c r="A622" s="11"/>
      <c r="B622" s="1" t="s">
        <v>272</v>
      </c>
      <c r="C622" s="18"/>
      <c r="D622" s="3" t="s">
        <v>33</v>
      </c>
      <c r="E622" s="3" t="s">
        <v>18</v>
      </c>
      <c r="F622" s="3" t="s">
        <v>438</v>
      </c>
      <c r="G622" s="3" t="s">
        <v>273</v>
      </c>
      <c r="H622" s="8">
        <f t="shared" si="101"/>
        <v>21129.5</v>
      </c>
      <c r="I622" s="12">
        <f>I623</f>
        <v>0</v>
      </c>
      <c r="J622" s="12">
        <f t="shared" si="110"/>
        <v>21129.5</v>
      </c>
      <c r="K622" s="12">
        <f t="shared" si="110"/>
        <v>0</v>
      </c>
      <c r="L622" s="12">
        <f t="shared" si="110"/>
        <v>0</v>
      </c>
    </row>
    <row r="623" spans="1:12" s="33" customFormat="1" ht="25.5" hidden="1">
      <c r="A623" s="11"/>
      <c r="B623" s="1" t="s">
        <v>281</v>
      </c>
      <c r="C623" s="18"/>
      <c r="D623" s="3" t="s">
        <v>33</v>
      </c>
      <c r="E623" s="3" t="s">
        <v>18</v>
      </c>
      <c r="F623" s="3" t="s">
        <v>438</v>
      </c>
      <c r="G623" s="3" t="s">
        <v>282</v>
      </c>
      <c r="H623" s="8">
        <f t="shared" si="101"/>
        <v>21129.5</v>
      </c>
      <c r="I623" s="12">
        <v>0</v>
      </c>
      <c r="J623" s="12">
        <v>21129.5</v>
      </c>
      <c r="K623" s="12">
        <v>0</v>
      </c>
      <c r="L623" s="12">
        <v>0</v>
      </c>
    </row>
    <row r="624" spans="1:12" s="33" customFormat="1" ht="30" customHeight="1" hidden="1">
      <c r="A624" s="5"/>
      <c r="B624" s="6" t="s">
        <v>283</v>
      </c>
      <c r="C624" s="2"/>
      <c r="D624" s="4" t="s">
        <v>33</v>
      </c>
      <c r="E624" s="4" t="s">
        <v>162</v>
      </c>
      <c r="F624" s="4"/>
      <c r="G624" s="4"/>
      <c r="H624" s="8">
        <f>I624</f>
        <v>4918</v>
      </c>
      <c r="I624" s="8">
        <f aca="true" t="shared" si="111" ref="I624:L627">I625</f>
        <v>4918</v>
      </c>
      <c r="J624" s="8">
        <f t="shared" si="111"/>
        <v>0</v>
      </c>
      <c r="K624" s="8">
        <f t="shared" si="111"/>
        <v>0</v>
      </c>
      <c r="L624" s="8">
        <f t="shared" si="111"/>
        <v>0</v>
      </c>
    </row>
    <row r="625" spans="1:12" s="34" customFormat="1" ht="66" customHeight="1" hidden="1">
      <c r="A625" s="5"/>
      <c r="B625" s="1" t="s">
        <v>284</v>
      </c>
      <c r="C625" s="23"/>
      <c r="D625" s="3" t="s">
        <v>33</v>
      </c>
      <c r="E625" s="3" t="s">
        <v>162</v>
      </c>
      <c r="F625" s="3" t="s">
        <v>303</v>
      </c>
      <c r="G625" s="3"/>
      <c r="H625" s="8">
        <f>I625+J625+K625+L625</f>
        <v>4918</v>
      </c>
      <c r="I625" s="12">
        <f t="shared" si="111"/>
        <v>4918</v>
      </c>
      <c r="J625" s="12">
        <f t="shared" si="111"/>
        <v>0</v>
      </c>
      <c r="K625" s="12">
        <f t="shared" si="111"/>
        <v>0</v>
      </c>
      <c r="L625" s="12">
        <f t="shared" si="111"/>
        <v>0</v>
      </c>
    </row>
    <row r="626" spans="1:12" s="34" customFormat="1" ht="40.5" customHeight="1" hidden="1">
      <c r="A626" s="11"/>
      <c r="B626" s="1" t="s">
        <v>285</v>
      </c>
      <c r="C626" s="23"/>
      <c r="D626" s="3" t="s">
        <v>33</v>
      </c>
      <c r="E626" s="3" t="s">
        <v>162</v>
      </c>
      <c r="F626" s="3" t="s">
        <v>304</v>
      </c>
      <c r="G626" s="3"/>
      <c r="H626" s="8">
        <f>I626+J626+K626+L626</f>
        <v>4918</v>
      </c>
      <c r="I626" s="12">
        <f>I627</f>
        <v>4918</v>
      </c>
      <c r="J626" s="12">
        <f t="shared" si="111"/>
        <v>0</v>
      </c>
      <c r="K626" s="12">
        <f t="shared" si="111"/>
        <v>0</v>
      </c>
      <c r="L626" s="12">
        <f t="shared" si="111"/>
        <v>0</v>
      </c>
    </row>
    <row r="627" spans="1:12" s="34" customFormat="1" ht="15" customHeight="1" hidden="1">
      <c r="A627" s="11"/>
      <c r="B627" s="1" t="s">
        <v>73</v>
      </c>
      <c r="C627" s="23"/>
      <c r="D627" s="3" t="s">
        <v>33</v>
      </c>
      <c r="E627" s="3" t="s">
        <v>162</v>
      </c>
      <c r="F627" s="3" t="s">
        <v>304</v>
      </c>
      <c r="G627" s="3" t="s">
        <v>74</v>
      </c>
      <c r="H627" s="8">
        <f>I627+J627+K627+L627</f>
        <v>4918</v>
      </c>
      <c r="I627" s="12">
        <f>I628</f>
        <v>4918</v>
      </c>
      <c r="J627" s="12">
        <f t="shared" si="111"/>
        <v>0</v>
      </c>
      <c r="K627" s="12">
        <f t="shared" si="111"/>
        <v>0</v>
      </c>
      <c r="L627" s="12">
        <f t="shared" si="111"/>
        <v>0</v>
      </c>
    </row>
    <row r="628" spans="1:12" s="34" customFormat="1" ht="69.75" customHeight="1" hidden="1">
      <c r="A628" s="11"/>
      <c r="B628" s="1" t="s">
        <v>81</v>
      </c>
      <c r="C628" s="23"/>
      <c r="D628" s="3" t="s">
        <v>33</v>
      </c>
      <c r="E628" s="3" t="s">
        <v>162</v>
      </c>
      <c r="F628" s="3" t="s">
        <v>304</v>
      </c>
      <c r="G628" s="3" t="s">
        <v>82</v>
      </c>
      <c r="H628" s="8">
        <f>I628+J628+K628+L628</f>
        <v>4918</v>
      </c>
      <c r="I628" s="12">
        <v>4918</v>
      </c>
      <c r="J628" s="12">
        <v>0</v>
      </c>
      <c r="K628" s="12">
        <v>0</v>
      </c>
      <c r="L628" s="12">
        <v>0</v>
      </c>
    </row>
    <row r="629" spans="1:12" s="33" customFormat="1" ht="12.75" hidden="1">
      <c r="A629" s="5"/>
      <c r="B629" s="6" t="s">
        <v>36</v>
      </c>
      <c r="C629" s="2"/>
      <c r="D629" s="4" t="s">
        <v>41</v>
      </c>
      <c r="E629" s="4" t="s">
        <v>15</v>
      </c>
      <c r="F629" s="4"/>
      <c r="G629" s="4"/>
      <c r="H629" s="8">
        <f>SUM(I629:L629)</f>
        <v>1252.8999999999999</v>
      </c>
      <c r="I629" s="8">
        <f>I630+I640</f>
        <v>1217.8</v>
      </c>
      <c r="J629" s="8">
        <f>J630+J640</f>
        <v>35.1</v>
      </c>
      <c r="K629" s="8">
        <f>K630+K640</f>
        <v>0</v>
      </c>
      <c r="L629" s="8">
        <f>L630+L640</f>
        <v>0</v>
      </c>
    </row>
    <row r="630" spans="1:12" s="33" customFormat="1" ht="12.75" hidden="1">
      <c r="A630" s="5"/>
      <c r="B630" s="6" t="s">
        <v>44</v>
      </c>
      <c r="C630" s="2"/>
      <c r="D630" s="4" t="s">
        <v>41</v>
      </c>
      <c r="E630" s="4" t="s">
        <v>16</v>
      </c>
      <c r="F630" s="4"/>
      <c r="G630" s="4"/>
      <c r="H630" s="8">
        <f>SUM(I630:L630)</f>
        <v>1217.8</v>
      </c>
      <c r="I630" s="8">
        <f>I636+I631</f>
        <v>1217.8</v>
      </c>
      <c r="J630" s="8">
        <f>J636+J631</f>
        <v>0</v>
      </c>
      <c r="K630" s="8">
        <f>K636+K631</f>
        <v>0</v>
      </c>
      <c r="L630" s="8">
        <f>L636+L631</f>
        <v>0</v>
      </c>
    </row>
    <row r="631" spans="1:12" s="34" customFormat="1" ht="36.75" customHeight="1" hidden="1">
      <c r="A631" s="13"/>
      <c r="B631" s="1" t="s">
        <v>111</v>
      </c>
      <c r="C631" s="41"/>
      <c r="D631" s="3" t="s">
        <v>41</v>
      </c>
      <c r="E631" s="3" t="s">
        <v>16</v>
      </c>
      <c r="F631" s="3" t="s">
        <v>340</v>
      </c>
      <c r="G631" s="3"/>
      <c r="H631" s="8">
        <f>I631+J631+K631+L631</f>
        <v>170</v>
      </c>
      <c r="I631" s="12">
        <f>I632</f>
        <v>170</v>
      </c>
      <c r="J631" s="12">
        <f>J632</f>
        <v>0</v>
      </c>
      <c r="K631" s="12">
        <f>K632</f>
        <v>0</v>
      </c>
      <c r="L631" s="12">
        <f>L632</f>
        <v>0</v>
      </c>
    </row>
    <row r="632" spans="1:12" s="33" customFormat="1" ht="63.75" hidden="1">
      <c r="A632" s="11"/>
      <c r="B632" s="1" t="s">
        <v>121</v>
      </c>
      <c r="C632" s="23"/>
      <c r="D632" s="3" t="s">
        <v>41</v>
      </c>
      <c r="E632" s="3" t="s">
        <v>16</v>
      </c>
      <c r="F632" s="3" t="s">
        <v>343</v>
      </c>
      <c r="G632" s="3"/>
      <c r="H632" s="8">
        <f>I632+J632+K632+L632</f>
        <v>170</v>
      </c>
      <c r="I632" s="12">
        <f>I633</f>
        <v>170</v>
      </c>
      <c r="J632" s="12">
        <f>J633</f>
        <v>0</v>
      </c>
      <c r="K632" s="12">
        <f>K633</f>
        <v>0</v>
      </c>
      <c r="L632" s="12">
        <f>L633</f>
        <v>0</v>
      </c>
    </row>
    <row r="633" spans="1:12" s="34" customFormat="1" ht="63.75" hidden="1">
      <c r="A633" s="11"/>
      <c r="B633" s="1" t="s">
        <v>51</v>
      </c>
      <c r="C633" s="23"/>
      <c r="D633" s="3" t="s">
        <v>41</v>
      </c>
      <c r="E633" s="3" t="s">
        <v>16</v>
      </c>
      <c r="F633" s="3" t="s">
        <v>343</v>
      </c>
      <c r="G633" s="3" t="s">
        <v>49</v>
      </c>
      <c r="H633" s="8">
        <f>I633+J633+K633+L633</f>
        <v>170</v>
      </c>
      <c r="I633" s="12">
        <f>I634</f>
        <v>170</v>
      </c>
      <c r="J633" s="12">
        <f aca="true" t="shared" si="112" ref="J633:L634">J634</f>
        <v>0</v>
      </c>
      <c r="K633" s="12">
        <f t="shared" si="112"/>
        <v>0</v>
      </c>
      <c r="L633" s="12">
        <f t="shared" si="112"/>
        <v>0</v>
      </c>
    </row>
    <row r="634" spans="1:12" s="34" customFormat="1" ht="12.75" hidden="1">
      <c r="A634" s="11"/>
      <c r="B634" s="1" t="s">
        <v>52</v>
      </c>
      <c r="C634" s="23"/>
      <c r="D634" s="3" t="s">
        <v>41</v>
      </c>
      <c r="E634" s="3" t="s">
        <v>16</v>
      </c>
      <c r="F634" s="3" t="s">
        <v>343</v>
      </c>
      <c r="G634" s="3" t="s">
        <v>50</v>
      </c>
      <c r="H634" s="8">
        <f>I634+J634+K634+L634</f>
        <v>170</v>
      </c>
      <c r="I634" s="12">
        <f>I635</f>
        <v>170</v>
      </c>
      <c r="J634" s="12">
        <f t="shared" si="112"/>
        <v>0</v>
      </c>
      <c r="K634" s="12">
        <f t="shared" si="112"/>
        <v>0</v>
      </c>
      <c r="L634" s="12">
        <f t="shared" si="112"/>
        <v>0</v>
      </c>
    </row>
    <row r="635" spans="1:12" s="33" customFormat="1" ht="25.5" hidden="1">
      <c r="A635" s="11"/>
      <c r="B635" s="1" t="s">
        <v>55</v>
      </c>
      <c r="C635" s="23"/>
      <c r="D635" s="3" t="s">
        <v>41</v>
      </c>
      <c r="E635" s="3" t="s">
        <v>16</v>
      </c>
      <c r="F635" s="3" t="s">
        <v>343</v>
      </c>
      <c r="G635" s="3" t="s">
        <v>48</v>
      </c>
      <c r="H635" s="8">
        <f>I635+J635+K635+L635</f>
        <v>170</v>
      </c>
      <c r="I635" s="12">
        <f>200-30</f>
        <v>170</v>
      </c>
      <c r="J635" s="10">
        <v>0</v>
      </c>
      <c r="K635" s="10">
        <v>0</v>
      </c>
      <c r="L635" s="10">
        <v>0</v>
      </c>
    </row>
    <row r="636" spans="1:12" s="34" customFormat="1" ht="63.75" hidden="1">
      <c r="A636" s="11"/>
      <c r="B636" s="1" t="s">
        <v>284</v>
      </c>
      <c r="C636" s="1"/>
      <c r="D636" s="3" t="s">
        <v>41</v>
      </c>
      <c r="E636" s="3" t="s">
        <v>16</v>
      </c>
      <c r="F636" s="9" t="s">
        <v>303</v>
      </c>
      <c r="G636" s="3"/>
      <c r="H636" s="8">
        <f>SUM(I636:L636)</f>
        <v>1047.8</v>
      </c>
      <c r="I636" s="29">
        <f aca="true" t="shared" si="113" ref="I636:L638">I637</f>
        <v>1047.8</v>
      </c>
      <c r="J636" s="31">
        <f t="shared" si="113"/>
        <v>0</v>
      </c>
      <c r="K636" s="31">
        <f t="shared" si="113"/>
        <v>0</v>
      </c>
      <c r="L636" s="31">
        <f t="shared" si="113"/>
        <v>0</v>
      </c>
    </row>
    <row r="637" spans="1:12" s="34" customFormat="1" ht="38.25" hidden="1">
      <c r="A637" s="11"/>
      <c r="B637" s="1" t="s">
        <v>285</v>
      </c>
      <c r="C637" s="1"/>
      <c r="D637" s="3" t="s">
        <v>41</v>
      </c>
      <c r="E637" s="3" t="s">
        <v>16</v>
      </c>
      <c r="F637" s="9" t="s">
        <v>304</v>
      </c>
      <c r="G637" s="3"/>
      <c r="H637" s="8">
        <f>SUM(I637:L637)</f>
        <v>1047.8</v>
      </c>
      <c r="I637" s="29">
        <f t="shared" si="113"/>
        <v>1047.8</v>
      </c>
      <c r="J637" s="31">
        <f t="shared" si="113"/>
        <v>0</v>
      </c>
      <c r="K637" s="31">
        <f t="shared" si="113"/>
        <v>0</v>
      </c>
      <c r="L637" s="31">
        <f t="shared" si="113"/>
        <v>0</v>
      </c>
    </row>
    <row r="638" spans="1:12" s="34" customFormat="1" ht="12.75" hidden="1">
      <c r="A638" s="11"/>
      <c r="B638" s="1" t="s">
        <v>73</v>
      </c>
      <c r="C638" s="1"/>
      <c r="D638" s="3" t="s">
        <v>41</v>
      </c>
      <c r="E638" s="3" t="s">
        <v>16</v>
      </c>
      <c r="F638" s="9" t="s">
        <v>304</v>
      </c>
      <c r="G638" s="3" t="s">
        <v>74</v>
      </c>
      <c r="H638" s="8">
        <f>SUM(I638:L638)</f>
        <v>1047.8</v>
      </c>
      <c r="I638" s="29">
        <f t="shared" si="113"/>
        <v>1047.8</v>
      </c>
      <c r="J638" s="31">
        <f t="shared" si="113"/>
        <v>0</v>
      </c>
      <c r="K638" s="31">
        <f t="shared" si="113"/>
        <v>0</v>
      </c>
      <c r="L638" s="31">
        <f t="shared" si="113"/>
        <v>0</v>
      </c>
    </row>
    <row r="639" spans="1:12" s="34" customFormat="1" ht="63.75" hidden="1">
      <c r="A639" s="11"/>
      <c r="B639" s="1" t="s">
        <v>81</v>
      </c>
      <c r="C639" s="1"/>
      <c r="D639" s="3" t="s">
        <v>41</v>
      </c>
      <c r="E639" s="3" t="s">
        <v>16</v>
      </c>
      <c r="F639" s="9" t="s">
        <v>304</v>
      </c>
      <c r="G639" s="3" t="s">
        <v>82</v>
      </c>
      <c r="H639" s="8">
        <f>SUM(I639:L639)</f>
        <v>1047.8</v>
      </c>
      <c r="I639" s="29">
        <v>1047.8</v>
      </c>
      <c r="J639" s="31">
        <f>0+'[1]приложение 7(корректировка)'!J567</f>
        <v>0</v>
      </c>
      <c r="K639" s="31">
        <f>0+'[1]приложение 7(корректировка)'!K567</f>
        <v>0</v>
      </c>
      <c r="L639" s="31">
        <f>0+'[1]приложение 7(корректировка)'!L567</f>
        <v>0</v>
      </c>
    </row>
    <row r="640" spans="1:12" s="33" customFormat="1" ht="25.5" hidden="1">
      <c r="A640" s="5"/>
      <c r="B640" s="6" t="s">
        <v>446</v>
      </c>
      <c r="C640" s="2"/>
      <c r="D640" s="4" t="s">
        <v>41</v>
      </c>
      <c r="E640" s="4" t="s">
        <v>19</v>
      </c>
      <c r="F640" s="4"/>
      <c r="G640" s="4"/>
      <c r="H640" s="8">
        <f>SUM(I640:L640)</f>
        <v>35.1</v>
      </c>
      <c r="I640" s="8">
        <f>I642</f>
        <v>0</v>
      </c>
      <c r="J640" s="8">
        <f>J642</f>
        <v>35.1</v>
      </c>
      <c r="K640" s="8">
        <f>K642</f>
        <v>0</v>
      </c>
      <c r="L640" s="8">
        <f>L642</f>
        <v>0</v>
      </c>
    </row>
    <row r="641" spans="1:12" s="33" customFormat="1" ht="35.25" customHeight="1" hidden="1">
      <c r="A641" s="5"/>
      <c r="B641" s="1" t="s">
        <v>111</v>
      </c>
      <c r="C641" s="2"/>
      <c r="D641" s="3" t="s">
        <v>41</v>
      </c>
      <c r="E641" s="3" t="s">
        <v>19</v>
      </c>
      <c r="F641" s="3" t="s">
        <v>340</v>
      </c>
      <c r="G641" s="4"/>
      <c r="H641" s="8">
        <f>SUM(I641:L641)</f>
        <v>35.1</v>
      </c>
      <c r="I641" s="12">
        <f>I642</f>
        <v>0</v>
      </c>
      <c r="J641" s="12">
        <f>J642</f>
        <v>35.1</v>
      </c>
      <c r="K641" s="12">
        <f>K642</f>
        <v>0</v>
      </c>
      <c r="L641" s="12">
        <f>L642</f>
        <v>0</v>
      </c>
    </row>
    <row r="642" spans="1:12" s="33" customFormat="1" ht="174" customHeight="1" hidden="1">
      <c r="A642" s="11"/>
      <c r="B642" s="1" t="s">
        <v>322</v>
      </c>
      <c r="C642" s="23"/>
      <c r="D642" s="3" t="s">
        <v>41</v>
      </c>
      <c r="E642" s="3" t="s">
        <v>19</v>
      </c>
      <c r="F642" s="3" t="s">
        <v>433</v>
      </c>
      <c r="G642" s="3"/>
      <c r="H642" s="8">
        <f>SUM(I642:L642)</f>
        <v>35.1</v>
      </c>
      <c r="I642" s="10">
        <f>I643</f>
        <v>0</v>
      </c>
      <c r="J642" s="10">
        <f>J643</f>
        <v>35.1</v>
      </c>
      <c r="K642" s="10">
        <f>K643</f>
        <v>0</v>
      </c>
      <c r="L642" s="10">
        <f>L643</f>
        <v>0</v>
      </c>
    </row>
    <row r="643" spans="1:12" ht="91.5" customHeight="1" hidden="1">
      <c r="A643" s="11"/>
      <c r="B643" s="1" t="s">
        <v>56</v>
      </c>
      <c r="C643" s="1"/>
      <c r="D643" s="3" t="s">
        <v>41</v>
      </c>
      <c r="E643" s="3" t="s">
        <v>19</v>
      </c>
      <c r="F643" s="3" t="s">
        <v>433</v>
      </c>
      <c r="G643" s="3" t="s">
        <v>57</v>
      </c>
      <c r="H643" s="8">
        <f>I643+J643+K643+L643</f>
        <v>35.1</v>
      </c>
      <c r="I643" s="12">
        <f>I644</f>
        <v>0</v>
      </c>
      <c r="J643" s="12">
        <f>J644</f>
        <v>35.1</v>
      </c>
      <c r="K643" s="12">
        <f>K644</f>
        <v>0</v>
      </c>
      <c r="L643" s="12">
        <f>L644</f>
        <v>0</v>
      </c>
    </row>
    <row r="644" spans="1:12" ht="38.25" hidden="1">
      <c r="A644" s="11"/>
      <c r="B644" s="1" t="s">
        <v>152</v>
      </c>
      <c r="C644" s="1"/>
      <c r="D644" s="3" t="s">
        <v>41</v>
      </c>
      <c r="E644" s="3" t="s">
        <v>19</v>
      </c>
      <c r="F644" s="3" t="s">
        <v>433</v>
      </c>
      <c r="G644" s="3" t="s">
        <v>153</v>
      </c>
      <c r="H644" s="8">
        <f>I644+J644+K644+L644</f>
        <v>35.1</v>
      </c>
      <c r="I644" s="12">
        <f>I645</f>
        <v>0</v>
      </c>
      <c r="J644" s="12">
        <f>J645+J646</f>
        <v>35.1</v>
      </c>
      <c r="K644" s="12">
        <f>K645+K646</f>
        <v>0</v>
      </c>
      <c r="L644" s="12">
        <f>L645+L646</f>
        <v>0</v>
      </c>
    </row>
    <row r="645" spans="1:12" ht="51" hidden="1">
      <c r="A645" s="11"/>
      <c r="B645" s="1" t="s">
        <v>154</v>
      </c>
      <c r="C645" s="1"/>
      <c r="D645" s="3" t="s">
        <v>41</v>
      </c>
      <c r="E645" s="3" t="s">
        <v>19</v>
      </c>
      <c r="F645" s="3" t="s">
        <v>433</v>
      </c>
      <c r="G645" s="3" t="s">
        <v>155</v>
      </c>
      <c r="H645" s="8">
        <f>I645+J645+K645+L645</f>
        <v>35.1</v>
      </c>
      <c r="I645" s="12">
        <v>0</v>
      </c>
      <c r="J645" s="12">
        <v>35.1</v>
      </c>
      <c r="K645" s="12">
        <v>0</v>
      </c>
      <c r="L645" s="12">
        <v>0</v>
      </c>
    </row>
    <row r="646" spans="1:12" s="33" customFormat="1" ht="18.75" customHeight="1" hidden="1">
      <c r="A646" s="5"/>
      <c r="B646" s="6" t="s">
        <v>87</v>
      </c>
      <c r="C646" s="2"/>
      <c r="D646" s="4" t="s">
        <v>38</v>
      </c>
      <c r="E646" s="4" t="s">
        <v>15</v>
      </c>
      <c r="F646" s="4"/>
      <c r="G646" s="4"/>
      <c r="H646" s="8">
        <f aca="true" t="shared" si="114" ref="H646:L647">H647</f>
        <v>12715.2</v>
      </c>
      <c r="I646" s="8">
        <f>I647</f>
        <v>12715.2</v>
      </c>
      <c r="J646" s="8">
        <f t="shared" si="114"/>
        <v>0</v>
      </c>
      <c r="K646" s="8">
        <f t="shared" si="114"/>
        <v>0</v>
      </c>
      <c r="L646" s="8">
        <f t="shared" si="114"/>
        <v>0</v>
      </c>
    </row>
    <row r="647" spans="1:12" s="34" customFormat="1" ht="25.5" hidden="1">
      <c r="A647" s="5"/>
      <c r="B647" s="6" t="s">
        <v>32</v>
      </c>
      <c r="C647" s="2"/>
      <c r="D647" s="4" t="s">
        <v>38</v>
      </c>
      <c r="E647" s="4" t="s">
        <v>16</v>
      </c>
      <c r="F647" s="4"/>
      <c r="G647" s="4"/>
      <c r="H647" s="21">
        <f>SUM(I647:L647)</f>
        <v>12715.2</v>
      </c>
      <c r="I647" s="21">
        <f>I648</f>
        <v>12715.2</v>
      </c>
      <c r="J647" s="21">
        <f t="shared" si="114"/>
        <v>0</v>
      </c>
      <c r="K647" s="21">
        <f t="shared" si="114"/>
        <v>0</v>
      </c>
      <c r="L647" s="21">
        <f t="shared" si="114"/>
        <v>0</v>
      </c>
    </row>
    <row r="648" spans="1:12" s="34" customFormat="1" ht="38.25" hidden="1">
      <c r="A648" s="11"/>
      <c r="B648" s="1" t="s">
        <v>104</v>
      </c>
      <c r="C648" s="18"/>
      <c r="D648" s="3" t="s">
        <v>38</v>
      </c>
      <c r="E648" s="3" t="s">
        <v>16</v>
      </c>
      <c r="F648" s="3" t="s">
        <v>213</v>
      </c>
      <c r="G648" s="3"/>
      <c r="H648" s="21">
        <f>I648+J648+K648+L648</f>
        <v>12715.2</v>
      </c>
      <c r="I648" s="24">
        <f>I649</f>
        <v>12715.2</v>
      </c>
      <c r="J648" s="24">
        <f>J649</f>
        <v>0</v>
      </c>
      <c r="K648" s="24">
        <f>K649</f>
        <v>0</v>
      </c>
      <c r="L648" s="24">
        <f>L649</f>
        <v>0</v>
      </c>
    </row>
    <row r="649" spans="1:12" s="34" customFormat="1" ht="89.25" hidden="1">
      <c r="A649" s="11"/>
      <c r="B649" s="1" t="s">
        <v>126</v>
      </c>
      <c r="C649" s="18"/>
      <c r="D649" s="3" t="s">
        <v>38</v>
      </c>
      <c r="E649" s="3" t="s">
        <v>16</v>
      </c>
      <c r="F649" s="3" t="s">
        <v>215</v>
      </c>
      <c r="G649" s="3"/>
      <c r="H649" s="21">
        <f>I649+J649+K649+L649</f>
        <v>12715.2</v>
      </c>
      <c r="I649" s="24">
        <f aca="true" t="shared" si="115" ref="I649:L651">I650</f>
        <v>12715.2</v>
      </c>
      <c r="J649" s="24">
        <f t="shared" si="115"/>
        <v>0</v>
      </c>
      <c r="K649" s="24">
        <f t="shared" si="115"/>
        <v>0</v>
      </c>
      <c r="L649" s="24">
        <f t="shared" si="115"/>
        <v>0</v>
      </c>
    </row>
    <row r="650" spans="1:12" s="34" customFormat="1" ht="68.25" customHeight="1" hidden="1">
      <c r="A650" s="11"/>
      <c r="B650" s="1" t="s">
        <v>51</v>
      </c>
      <c r="C650" s="23"/>
      <c r="D650" s="3" t="s">
        <v>38</v>
      </c>
      <c r="E650" s="3" t="s">
        <v>16</v>
      </c>
      <c r="F650" s="3" t="s">
        <v>215</v>
      </c>
      <c r="G650" s="3" t="s">
        <v>49</v>
      </c>
      <c r="H650" s="21">
        <f>SUM(I650:L650)</f>
        <v>12715.2</v>
      </c>
      <c r="I650" s="24">
        <f t="shared" si="115"/>
        <v>12715.2</v>
      </c>
      <c r="J650" s="24">
        <f t="shared" si="115"/>
        <v>0</v>
      </c>
      <c r="K650" s="24">
        <f t="shared" si="115"/>
        <v>0</v>
      </c>
      <c r="L650" s="24">
        <f t="shared" si="115"/>
        <v>0</v>
      </c>
    </row>
    <row r="651" spans="1:12" s="34" customFormat="1" ht="12.75" hidden="1">
      <c r="A651" s="11"/>
      <c r="B651" s="1" t="s">
        <v>52</v>
      </c>
      <c r="C651" s="23"/>
      <c r="D651" s="3" t="s">
        <v>38</v>
      </c>
      <c r="E651" s="3" t="s">
        <v>16</v>
      </c>
      <c r="F651" s="3" t="s">
        <v>215</v>
      </c>
      <c r="G651" s="3" t="s">
        <v>50</v>
      </c>
      <c r="H651" s="21">
        <f>SUM(I651:L651)</f>
        <v>12715.2</v>
      </c>
      <c r="I651" s="24">
        <f>I652</f>
        <v>12715.2</v>
      </c>
      <c r="J651" s="24">
        <f t="shared" si="115"/>
        <v>0</v>
      </c>
      <c r="K651" s="24">
        <f t="shared" si="115"/>
        <v>0</v>
      </c>
      <c r="L651" s="24">
        <f t="shared" si="115"/>
        <v>0</v>
      </c>
    </row>
    <row r="652" spans="1:12" s="34" customFormat="1" ht="76.5" hidden="1">
      <c r="A652" s="52"/>
      <c r="B652" s="1" t="s">
        <v>53</v>
      </c>
      <c r="C652" s="1"/>
      <c r="D652" s="3" t="s">
        <v>38</v>
      </c>
      <c r="E652" s="3" t="s">
        <v>16</v>
      </c>
      <c r="F652" s="3" t="s">
        <v>215</v>
      </c>
      <c r="G652" s="3" t="s">
        <v>54</v>
      </c>
      <c r="H652" s="21">
        <f>SUM(I652:L652)</f>
        <v>12715.2</v>
      </c>
      <c r="I652" s="24">
        <f>12688.2+27</f>
        <v>12715.2</v>
      </c>
      <c r="J652" s="25">
        <v>0</v>
      </c>
      <c r="K652" s="25">
        <v>0</v>
      </c>
      <c r="L652" s="25">
        <v>0</v>
      </c>
    </row>
    <row r="653" spans="1:13" ht="33" customHeight="1">
      <c r="A653" s="5" t="s">
        <v>286</v>
      </c>
      <c r="B653" s="6" t="s">
        <v>287</v>
      </c>
      <c r="C653" s="6">
        <v>231</v>
      </c>
      <c r="D653" s="4"/>
      <c r="E653" s="4"/>
      <c r="F653" s="4"/>
      <c r="G653" s="4"/>
      <c r="H653" s="8">
        <f>I653+J653+K653+L653</f>
        <v>0</v>
      </c>
      <c r="I653" s="8">
        <f>I713+I726</f>
        <v>1130.4</v>
      </c>
      <c r="J653" s="8">
        <f>J713+J726</f>
        <v>0</v>
      </c>
      <c r="K653" s="8">
        <f>K713+K726</f>
        <v>-1130.4</v>
      </c>
      <c r="L653" s="8">
        <f>L713+L726</f>
        <v>0</v>
      </c>
      <c r="M653" s="36"/>
    </row>
    <row r="654" spans="1:13" ht="13.5" customHeight="1" hidden="1">
      <c r="A654" s="5"/>
      <c r="B654" s="2" t="s">
        <v>40</v>
      </c>
      <c r="C654" s="7"/>
      <c r="D654" s="4" t="s">
        <v>18</v>
      </c>
      <c r="E654" s="4" t="s">
        <v>15</v>
      </c>
      <c r="F654" s="4"/>
      <c r="G654" s="4"/>
      <c r="H654" s="8">
        <f>I654+J654+K654+L654</f>
        <v>508.5</v>
      </c>
      <c r="I654" s="8">
        <f>I662+I655+I668</f>
        <v>458.5</v>
      </c>
      <c r="J654" s="8">
        <f>J662+J655</f>
        <v>0</v>
      </c>
      <c r="K654" s="8">
        <f>K662+K655</f>
        <v>0</v>
      </c>
      <c r="L654" s="8">
        <f>L662+L655</f>
        <v>50</v>
      </c>
      <c r="M654" s="36"/>
    </row>
    <row r="655" spans="1:12" ht="12.75" hidden="1">
      <c r="A655" s="5"/>
      <c r="B655" s="2" t="s">
        <v>47</v>
      </c>
      <c r="C655" s="7"/>
      <c r="D655" s="4" t="s">
        <v>18</v>
      </c>
      <c r="E655" s="4" t="s">
        <v>14</v>
      </c>
      <c r="F655" s="4"/>
      <c r="G655" s="4"/>
      <c r="H655" s="8">
        <f>H656</f>
        <v>50</v>
      </c>
      <c r="I655" s="8">
        <f>I656</f>
        <v>0</v>
      </c>
      <c r="J655" s="8">
        <f aca="true" t="shared" si="116" ref="J655:L658">J656</f>
        <v>0</v>
      </c>
      <c r="K655" s="8">
        <f t="shared" si="116"/>
        <v>0</v>
      </c>
      <c r="L655" s="8">
        <f t="shared" si="116"/>
        <v>50</v>
      </c>
    </row>
    <row r="656" spans="1:12" ht="51" hidden="1">
      <c r="A656" s="5"/>
      <c r="B656" s="1" t="s">
        <v>131</v>
      </c>
      <c r="C656" s="7"/>
      <c r="D656" s="3" t="s">
        <v>18</v>
      </c>
      <c r="E656" s="3" t="s">
        <v>14</v>
      </c>
      <c r="F656" s="3" t="s">
        <v>174</v>
      </c>
      <c r="G656" s="4"/>
      <c r="H656" s="8">
        <f>SUM(I656:L656)</f>
        <v>50</v>
      </c>
      <c r="I656" s="12">
        <f>I657</f>
        <v>0</v>
      </c>
      <c r="J656" s="12">
        <f t="shared" si="116"/>
        <v>0</v>
      </c>
      <c r="K656" s="12">
        <f t="shared" si="116"/>
        <v>0</v>
      </c>
      <c r="L656" s="12">
        <f t="shared" si="116"/>
        <v>50</v>
      </c>
    </row>
    <row r="657" spans="1:12" ht="39" customHeight="1" hidden="1">
      <c r="A657" s="5"/>
      <c r="B657" s="1" t="s">
        <v>173</v>
      </c>
      <c r="C657" s="7"/>
      <c r="D657" s="3" t="s">
        <v>18</v>
      </c>
      <c r="E657" s="3" t="s">
        <v>14</v>
      </c>
      <c r="F657" s="3" t="s">
        <v>175</v>
      </c>
      <c r="G657" s="4"/>
      <c r="H657" s="8">
        <f>SUM(I657:L657)</f>
        <v>50</v>
      </c>
      <c r="I657" s="12">
        <f>I658</f>
        <v>0</v>
      </c>
      <c r="J657" s="12">
        <f t="shared" si="116"/>
        <v>0</v>
      </c>
      <c r="K657" s="12">
        <f t="shared" si="116"/>
        <v>0</v>
      </c>
      <c r="L657" s="12">
        <f t="shared" si="116"/>
        <v>50</v>
      </c>
    </row>
    <row r="658" spans="1:12" ht="138" customHeight="1" hidden="1">
      <c r="A658" s="5"/>
      <c r="B658" s="1" t="s">
        <v>325</v>
      </c>
      <c r="C658" s="7"/>
      <c r="D658" s="3" t="s">
        <v>18</v>
      </c>
      <c r="E658" s="3" t="s">
        <v>14</v>
      </c>
      <c r="F658" s="3" t="s">
        <v>372</v>
      </c>
      <c r="G658" s="4"/>
      <c r="H658" s="8">
        <f>I658+J658+K658+L658</f>
        <v>50</v>
      </c>
      <c r="I658" s="12">
        <f>I659</f>
        <v>0</v>
      </c>
      <c r="J658" s="12">
        <f t="shared" si="116"/>
        <v>0</v>
      </c>
      <c r="K658" s="12">
        <f t="shared" si="116"/>
        <v>0</v>
      </c>
      <c r="L658" s="12">
        <f t="shared" si="116"/>
        <v>50</v>
      </c>
    </row>
    <row r="659" spans="1:12" ht="63.75" hidden="1">
      <c r="A659" s="5"/>
      <c r="B659" s="1" t="s">
        <v>51</v>
      </c>
      <c r="C659" s="23"/>
      <c r="D659" s="3" t="s">
        <v>18</v>
      </c>
      <c r="E659" s="3" t="s">
        <v>14</v>
      </c>
      <c r="F659" s="3" t="s">
        <v>372</v>
      </c>
      <c r="G659" s="3" t="s">
        <v>49</v>
      </c>
      <c r="H659" s="8">
        <f>I659+J659+K659+L659</f>
        <v>50</v>
      </c>
      <c r="I659" s="12">
        <f aca="true" t="shared" si="117" ref="I659:L660">I660</f>
        <v>0</v>
      </c>
      <c r="J659" s="12">
        <f t="shared" si="117"/>
        <v>0</v>
      </c>
      <c r="K659" s="12">
        <f t="shared" si="117"/>
        <v>0</v>
      </c>
      <c r="L659" s="12">
        <f t="shared" si="117"/>
        <v>50</v>
      </c>
    </row>
    <row r="660" spans="1:12" ht="12.75" hidden="1">
      <c r="A660" s="5"/>
      <c r="B660" s="1" t="s">
        <v>52</v>
      </c>
      <c r="C660" s="23"/>
      <c r="D660" s="3" t="s">
        <v>18</v>
      </c>
      <c r="E660" s="3" t="s">
        <v>14</v>
      </c>
      <c r="F660" s="3" t="s">
        <v>372</v>
      </c>
      <c r="G660" s="3" t="s">
        <v>50</v>
      </c>
      <c r="H660" s="8">
        <f>I660+J660+K660+L660</f>
        <v>50</v>
      </c>
      <c r="I660" s="12">
        <f t="shared" si="117"/>
        <v>0</v>
      </c>
      <c r="J660" s="12">
        <f t="shared" si="117"/>
        <v>0</v>
      </c>
      <c r="K660" s="12">
        <f t="shared" si="117"/>
        <v>0</v>
      </c>
      <c r="L660" s="12">
        <f t="shared" si="117"/>
        <v>50</v>
      </c>
    </row>
    <row r="661" spans="1:12" ht="25.5" hidden="1">
      <c r="A661" s="5"/>
      <c r="B661" s="1" t="s">
        <v>55</v>
      </c>
      <c r="C661" s="23"/>
      <c r="D661" s="3" t="s">
        <v>18</v>
      </c>
      <c r="E661" s="3" t="s">
        <v>14</v>
      </c>
      <c r="F661" s="3" t="s">
        <v>372</v>
      </c>
      <c r="G661" s="3" t="s">
        <v>48</v>
      </c>
      <c r="H661" s="8">
        <f>I661+J661+K661+L661</f>
        <v>50</v>
      </c>
      <c r="I661" s="10">
        <v>0</v>
      </c>
      <c r="J661" s="10">
        <v>0</v>
      </c>
      <c r="K661" s="10">
        <v>0</v>
      </c>
      <c r="L661" s="12">
        <v>50</v>
      </c>
    </row>
    <row r="662" spans="1:12" ht="12.75" hidden="1">
      <c r="A662" s="5"/>
      <c r="B662" s="6" t="s">
        <v>43</v>
      </c>
      <c r="C662" s="7"/>
      <c r="D662" s="4" t="s">
        <v>18</v>
      </c>
      <c r="E662" s="4" t="s">
        <v>21</v>
      </c>
      <c r="F662" s="4"/>
      <c r="G662" s="4"/>
      <c r="H662" s="8">
        <f>I662+J662+K662+L662</f>
        <v>158.5</v>
      </c>
      <c r="I662" s="8">
        <f aca="true" t="shared" si="118" ref="I662:L663">I663</f>
        <v>158.5</v>
      </c>
      <c r="J662" s="8">
        <f t="shared" si="118"/>
        <v>0</v>
      </c>
      <c r="K662" s="8">
        <f t="shared" si="118"/>
        <v>0</v>
      </c>
      <c r="L662" s="8">
        <f t="shared" si="118"/>
        <v>0</v>
      </c>
    </row>
    <row r="663" spans="1:12" ht="51" hidden="1">
      <c r="A663" s="11"/>
      <c r="B663" s="1" t="s">
        <v>207</v>
      </c>
      <c r="C663" s="18"/>
      <c r="D663" s="3" t="s">
        <v>18</v>
      </c>
      <c r="E663" s="3" t="s">
        <v>21</v>
      </c>
      <c r="F663" s="3" t="s">
        <v>208</v>
      </c>
      <c r="G663" s="3"/>
      <c r="H663" s="8">
        <f>I663+J663+K663+L663</f>
        <v>158.5</v>
      </c>
      <c r="I663" s="12">
        <f>I664</f>
        <v>158.5</v>
      </c>
      <c r="J663" s="12">
        <f t="shared" si="118"/>
        <v>0</v>
      </c>
      <c r="K663" s="12">
        <f t="shared" si="118"/>
        <v>0</v>
      </c>
      <c r="L663" s="12">
        <f t="shared" si="118"/>
        <v>0</v>
      </c>
    </row>
    <row r="664" spans="1:12" ht="63.75" hidden="1">
      <c r="A664" s="11"/>
      <c r="B664" s="1" t="s">
        <v>209</v>
      </c>
      <c r="C664" s="18"/>
      <c r="D664" s="3" t="s">
        <v>18</v>
      </c>
      <c r="E664" s="3" t="s">
        <v>21</v>
      </c>
      <c r="F664" s="3" t="s">
        <v>210</v>
      </c>
      <c r="G664" s="3"/>
      <c r="H664" s="8">
        <f>H665</f>
        <v>158.5</v>
      </c>
      <c r="I664" s="12">
        <f>I665</f>
        <v>158.5</v>
      </c>
      <c r="J664" s="12">
        <f>J665</f>
        <v>0</v>
      </c>
      <c r="K664" s="12">
        <f>K665</f>
        <v>0</v>
      </c>
      <c r="L664" s="12">
        <f>L665</f>
        <v>0</v>
      </c>
    </row>
    <row r="665" spans="1:12" ht="63.75" hidden="1">
      <c r="A665" s="11"/>
      <c r="B665" s="1" t="s">
        <v>51</v>
      </c>
      <c r="C665" s="18"/>
      <c r="D665" s="3" t="s">
        <v>18</v>
      </c>
      <c r="E665" s="3" t="s">
        <v>21</v>
      </c>
      <c r="F665" s="3" t="s">
        <v>210</v>
      </c>
      <c r="G665" s="3" t="s">
        <v>49</v>
      </c>
      <c r="H665" s="8">
        <f>I665+J665+K665+L665</f>
        <v>158.5</v>
      </c>
      <c r="I665" s="12">
        <f>I666</f>
        <v>158.5</v>
      </c>
      <c r="J665" s="12">
        <f aca="true" t="shared" si="119" ref="J665:L666">J666</f>
        <v>0</v>
      </c>
      <c r="K665" s="12">
        <f t="shared" si="119"/>
        <v>0</v>
      </c>
      <c r="L665" s="12">
        <f t="shared" si="119"/>
        <v>0</v>
      </c>
    </row>
    <row r="666" spans="1:12" ht="12.75" hidden="1">
      <c r="A666" s="11"/>
      <c r="B666" s="1" t="s">
        <v>52</v>
      </c>
      <c r="C666" s="18"/>
      <c r="D666" s="3" t="s">
        <v>18</v>
      </c>
      <c r="E666" s="3" t="s">
        <v>21</v>
      </c>
      <c r="F666" s="3" t="s">
        <v>210</v>
      </c>
      <c r="G666" s="3" t="s">
        <v>50</v>
      </c>
      <c r="H666" s="8">
        <f>I666+J666+K666+L666</f>
        <v>158.5</v>
      </c>
      <c r="I666" s="12">
        <f>I667</f>
        <v>158.5</v>
      </c>
      <c r="J666" s="12">
        <f t="shared" si="119"/>
        <v>0</v>
      </c>
      <c r="K666" s="12">
        <f t="shared" si="119"/>
        <v>0</v>
      </c>
      <c r="L666" s="12">
        <f t="shared" si="119"/>
        <v>0</v>
      </c>
    </row>
    <row r="667" spans="1:12" ht="25.5" hidden="1">
      <c r="A667" s="11"/>
      <c r="B667" s="1" t="s">
        <v>55</v>
      </c>
      <c r="C667" s="18"/>
      <c r="D667" s="3" t="s">
        <v>18</v>
      </c>
      <c r="E667" s="3" t="s">
        <v>21</v>
      </c>
      <c r="F667" s="3" t="s">
        <v>210</v>
      </c>
      <c r="G667" s="3" t="s">
        <v>48</v>
      </c>
      <c r="H667" s="8">
        <f>I667+J667+K667+L667</f>
        <v>158.5</v>
      </c>
      <c r="I667" s="12">
        <v>158.5</v>
      </c>
      <c r="J667" s="12">
        <v>0</v>
      </c>
      <c r="K667" s="12">
        <v>0</v>
      </c>
      <c r="L667" s="12">
        <v>0</v>
      </c>
    </row>
    <row r="668" spans="1:12" ht="12.75" hidden="1">
      <c r="A668" s="5"/>
      <c r="B668" s="6" t="s">
        <v>42</v>
      </c>
      <c r="C668" s="7"/>
      <c r="D668" s="4" t="s">
        <v>18</v>
      </c>
      <c r="E668" s="4" t="s">
        <v>33</v>
      </c>
      <c r="F668" s="4"/>
      <c r="G668" s="4"/>
      <c r="H668" s="8">
        <f>I668+J668+K668+L668</f>
        <v>300</v>
      </c>
      <c r="I668" s="8">
        <f>I669</f>
        <v>300</v>
      </c>
      <c r="J668" s="8">
        <f>J669</f>
        <v>0</v>
      </c>
      <c r="K668" s="8">
        <f>K669</f>
        <v>0</v>
      </c>
      <c r="L668" s="8">
        <f>L669</f>
        <v>0</v>
      </c>
    </row>
    <row r="669" spans="1:12" ht="38.25" hidden="1">
      <c r="A669" s="11"/>
      <c r="B669" s="1" t="s">
        <v>104</v>
      </c>
      <c r="C669" s="18"/>
      <c r="D669" s="3" t="s">
        <v>18</v>
      </c>
      <c r="E669" s="3" t="s">
        <v>33</v>
      </c>
      <c r="F669" s="3" t="s">
        <v>213</v>
      </c>
      <c r="G669" s="3"/>
      <c r="H669" s="8">
        <f>I669+J669+K669+L669</f>
        <v>300</v>
      </c>
      <c r="I669" s="12">
        <f>I670</f>
        <v>300</v>
      </c>
      <c r="J669" s="12">
        <f aca="true" t="shared" si="120" ref="J669:L671">J670</f>
        <v>0</v>
      </c>
      <c r="K669" s="12">
        <f t="shared" si="120"/>
        <v>0</v>
      </c>
      <c r="L669" s="12">
        <f t="shared" si="120"/>
        <v>0</v>
      </c>
    </row>
    <row r="670" spans="1:12" ht="51" hidden="1">
      <c r="A670" s="11"/>
      <c r="B670" s="1" t="s">
        <v>125</v>
      </c>
      <c r="C670" s="7"/>
      <c r="D670" s="3" t="s">
        <v>18</v>
      </c>
      <c r="E670" s="3" t="s">
        <v>33</v>
      </c>
      <c r="F670" s="3" t="s">
        <v>214</v>
      </c>
      <c r="G670" s="3"/>
      <c r="H670" s="8">
        <f>I670</f>
        <v>300</v>
      </c>
      <c r="I670" s="12">
        <f>I671</f>
        <v>300</v>
      </c>
      <c r="J670" s="12">
        <f t="shared" si="120"/>
        <v>0</v>
      </c>
      <c r="K670" s="12">
        <f t="shared" si="120"/>
        <v>0</v>
      </c>
      <c r="L670" s="12">
        <f t="shared" si="120"/>
        <v>0</v>
      </c>
    </row>
    <row r="671" spans="1:12" ht="51" hidden="1">
      <c r="A671" s="11"/>
      <c r="B671" s="1" t="s">
        <v>90</v>
      </c>
      <c r="C671" s="2"/>
      <c r="D671" s="3" t="s">
        <v>18</v>
      </c>
      <c r="E671" s="3" t="s">
        <v>33</v>
      </c>
      <c r="F671" s="3" t="s">
        <v>214</v>
      </c>
      <c r="G671" s="3" t="s">
        <v>49</v>
      </c>
      <c r="H671" s="8">
        <f>I671+J671+L671</f>
        <v>300</v>
      </c>
      <c r="I671" s="12">
        <f>I672</f>
        <v>300</v>
      </c>
      <c r="J671" s="12">
        <f t="shared" si="120"/>
        <v>0</v>
      </c>
      <c r="K671" s="12">
        <f t="shared" si="120"/>
        <v>0</v>
      </c>
      <c r="L671" s="12">
        <f t="shared" si="120"/>
        <v>0</v>
      </c>
    </row>
    <row r="672" spans="1:12" ht="12.75" hidden="1">
      <c r="A672" s="11"/>
      <c r="B672" s="1" t="s">
        <v>68</v>
      </c>
      <c r="C672" s="2"/>
      <c r="D672" s="3" t="s">
        <v>18</v>
      </c>
      <c r="E672" s="3" t="s">
        <v>33</v>
      </c>
      <c r="F672" s="3" t="s">
        <v>214</v>
      </c>
      <c r="G672" s="3" t="s">
        <v>66</v>
      </c>
      <c r="H672" s="8">
        <f>I672+J672+K672+L672</f>
        <v>300</v>
      </c>
      <c r="I672" s="12">
        <f>I673</f>
        <v>300</v>
      </c>
      <c r="J672" s="12">
        <f>J673</f>
        <v>0</v>
      </c>
      <c r="K672" s="12">
        <f>K673</f>
        <v>0</v>
      </c>
      <c r="L672" s="12">
        <f>L673</f>
        <v>0</v>
      </c>
    </row>
    <row r="673" spans="1:12" ht="25.5" hidden="1">
      <c r="A673" s="11"/>
      <c r="B673" s="1" t="s">
        <v>91</v>
      </c>
      <c r="C673" s="2"/>
      <c r="D673" s="3" t="s">
        <v>18</v>
      </c>
      <c r="E673" s="3" t="s">
        <v>33</v>
      </c>
      <c r="F673" s="3" t="s">
        <v>214</v>
      </c>
      <c r="G673" s="3" t="s">
        <v>84</v>
      </c>
      <c r="H673" s="8">
        <f>I673+J673+K673+L673</f>
        <v>300</v>
      </c>
      <c r="I673" s="12">
        <v>300</v>
      </c>
      <c r="J673" s="10">
        <v>0</v>
      </c>
      <c r="K673" s="10">
        <v>0</v>
      </c>
      <c r="L673" s="10">
        <v>0</v>
      </c>
    </row>
    <row r="674" spans="1:12" ht="12.75" hidden="1">
      <c r="A674" s="5"/>
      <c r="B674" s="6" t="s">
        <v>288</v>
      </c>
      <c r="C674" s="6"/>
      <c r="D674" s="4" t="s">
        <v>20</v>
      </c>
      <c r="E674" s="4" t="s">
        <v>14</v>
      </c>
      <c r="F674" s="4"/>
      <c r="G674" s="4"/>
      <c r="H674" s="8">
        <f>I674+J674+K674+L674</f>
        <v>524143.4</v>
      </c>
      <c r="I674" s="8">
        <f>I675</f>
        <v>96331.40000000001</v>
      </c>
      <c r="J674" s="8">
        <f aca="true" t="shared" si="121" ref="J674:L675">J675</f>
        <v>427812</v>
      </c>
      <c r="K674" s="8">
        <f t="shared" si="121"/>
        <v>0</v>
      </c>
      <c r="L674" s="8">
        <f t="shared" si="121"/>
        <v>0</v>
      </c>
    </row>
    <row r="675" spans="1:12" ht="38.25" hidden="1">
      <c r="A675" s="13"/>
      <c r="B675" s="1" t="s">
        <v>289</v>
      </c>
      <c r="C675" s="26"/>
      <c r="D675" s="3" t="s">
        <v>20</v>
      </c>
      <c r="E675" s="3" t="s">
        <v>14</v>
      </c>
      <c r="F675" s="3" t="s">
        <v>337</v>
      </c>
      <c r="G675" s="4"/>
      <c r="H675" s="8">
        <f aca="true" t="shared" si="122" ref="H675:H680">I675+J675+K675+L675</f>
        <v>524143.4</v>
      </c>
      <c r="I675" s="12">
        <f>I676</f>
        <v>96331.40000000001</v>
      </c>
      <c r="J675" s="12">
        <f t="shared" si="121"/>
        <v>427812</v>
      </c>
      <c r="K675" s="12">
        <f t="shared" si="121"/>
        <v>0</v>
      </c>
      <c r="L675" s="12">
        <f t="shared" si="121"/>
        <v>0</v>
      </c>
    </row>
    <row r="676" spans="1:12" ht="51" hidden="1">
      <c r="A676" s="13"/>
      <c r="B676" s="1" t="s">
        <v>411</v>
      </c>
      <c r="C676" s="1"/>
      <c r="D676" s="3" t="s">
        <v>20</v>
      </c>
      <c r="E676" s="3" t="s">
        <v>14</v>
      </c>
      <c r="F676" s="3" t="s">
        <v>336</v>
      </c>
      <c r="G676" s="4"/>
      <c r="H676" s="8">
        <f t="shared" si="122"/>
        <v>524143.4</v>
      </c>
      <c r="I676" s="12">
        <f>I681+I677</f>
        <v>96331.40000000001</v>
      </c>
      <c r="J676" s="12">
        <f>J681+J677</f>
        <v>427812</v>
      </c>
      <c r="K676" s="12">
        <f>K681+K677</f>
        <v>0</v>
      </c>
      <c r="L676" s="12">
        <f>L681+L677</f>
        <v>0</v>
      </c>
    </row>
    <row r="677" spans="1:12" ht="51" hidden="1">
      <c r="A677" s="11"/>
      <c r="B677" s="1" t="s">
        <v>290</v>
      </c>
      <c r="C677" s="1"/>
      <c r="D677" s="3" t="s">
        <v>20</v>
      </c>
      <c r="E677" s="3" t="s">
        <v>14</v>
      </c>
      <c r="F677" s="3" t="s">
        <v>339</v>
      </c>
      <c r="G677" s="3"/>
      <c r="H677" s="8">
        <f t="shared" si="122"/>
        <v>96331.40000000001</v>
      </c>
      <c r="I677" s="12">
        <f aca="true" t="shared" si="123" ref="I677:L679">I678</f>
        <v>96331.40000000001</v>
      </c>
      <c r="J677" s="12">
        <f t="shared" si="123"/>
        <v>0</v>
      </c>
      <c r="K677" s="12">
        <f t="shared" si="123"/>
        <v>0</v>
      </c>
      <c r="L677" s="12">
        <f t="shared" si="123"/>
        <v>0</v>
      </c>
    </row>
    <row r="678" spans="1:12" ht="63.75" hidden="1">
      <c r="A678" s="11"/>
      <c r="B678" s="1" t="s">
        <v>51</v>
      </c>
      <c r="C678" s="1"/>
      <c r="D678" s="3" t="s">
        <v>20</v>
      </c>
      <c r="E678" s="3" t="s">
        <v>14</v>
      </c>
      <c r="F678" s="3" t="s">
        <v>339</v>
      </c>
      <c r="G678" s="3" t="s">
        <v>49</v>
      </c>
      <c r="H678" s="8">
        <f t="shared" si="122"/>
        <v>96331.40000000001</v>
      </c>
      <c r="I678" s="12">
        <f>I679</f>
        <v>96331.40000000001</v>
      </c>
      <c r="J678" s="12">
        <f t="shared" si="123"/>
        <v>0</v>
      </c>
      <c r="K678" s="12">
        <f t="shared" si="123"/>
        <v>0</v>
      </c>
      <c r="L678" s="12">
        <f t="shared" si="123"/>
        <v>0</v>
      </c>
    </row>
    <row r="679" spans="1:12" ht="12.75" hidden="1">
      <c r="A679" s="11"/>
      <c r="B679" s="1" t="s">
        <v>52</v>
      </c>
      <c r="C679" s="1"/>
      <c r="D679" s="3" t="s">
        <v>20</v>
      </c>
      <c r="E679" s="3" t="s">
        <v>14</v>
      </c>
      <c r="F679" s="3" t="s">
        <v>339</v>
      </c>
      <c r="G679" s="3" t="s">
        <v>50</v>
      </c>
      <c r="H679" s="8">
        <f t="shared" si="122"/>
        <v>96331.40000000001</v>
      </c>
      <c r="I679" s="12">
        <f>I680</f>
        <v>96331.40000000001</v>
      </c>
      <c r="J679" s="12">
        <f t="shared" si="123"/>
        <v>0</v>
      </c>
      <c r="K679" s="12">
        <f t="shared" si="123"/>
        <v>0</v>
      </c>
      <c r="L679" s="12">
        <f t="shared" si="123"/>
        <v>0</v>
      </c>
    </row>
    <row r="680" spans="1:12" ht="76.5" hidden="1">
      <c r="A680" s="11"/>
      <c r="B680" s="1" t="s">
        <v>53</v>
      </c>
      <c r="C680" s="1"/>
      <c r="D680" s="3" t="s">
        <v>20</v>
      </c>
      <c r="E680" s="3" t="s">
        <v>14</v>
      </c>
      <c r="F680" s="3" t="s">
        <v>339</v>
      </c>
      <c r="G680" s="3" t="s">
        <v>54</v>
      </c>
      <c r="H680" s="8">
        <f t="shared" si="122"/>
        <v>96331.40000000001</v>
      </c>
      <c r="I680" s="12">
        <f>89305.2-40.4-100+7166.6</f>
        <v>96331.40000000001</v>
      </c>
      <c r="J680" s="12">
        <v>0</v>
      </c>
      <c r="K680" s="12">
        <v>0</v>
      </c>
      <c r="L680" s="12">
        <v>0</v>
      </c>
    </row>
    <row r="681" spans="1:12" ht="127.5" hidden="1">
      <c r="A681" s="14"/>
      <c r="B681" s="70" t="s">
        <v>409</v>
      </c>
      <c r="C681" s="19"/>
      <c r="D681" s="3" t="s">
        <v>20</v>
      </c>
      <c r="E681" s="3" t="s">
        <v>14</v>
      </c>
      <c r="F681" s="3" t="s">
        <v>410</v>
      </c>
      <c r="G681" s="3"/>
      <c r="H681" s="8">
        <f>I681+J681+K681+L681</f>
        <v>427812</v>
      </c>
      <c r="I681" s="12">
        <f>I682</f>
        <v>0</v>
      </c>
      <c r="J681" s="12">
        <f>J682</f>
        <v>427812</v>
      </c>
      <c r="K681" s="12">
        <f>K682</f>
        <v>0</v>
      </c>
      <c r="L681" s="12">
        <f>L682</f>
        <v>0</v>
      </c>
    </row>
    <row r="682" spans="1:12" ht="63.75" hidden="1">
      <c r="A682" s="11"/>
      <c r="B682" s="1" t="s">
        <v>51</v>
      </c>
      <c r="C682" s="1"/>
      <c r="D682" s="3" t="s">
        <v>20</v>
      </c>
      <c r="E682" s="3" t="s">
        <v>14</v>
      </c>
      <c r="F682" s="3" t="s">
        <v>410</v>
      </c>
      <c r="G682" s="3" t="s">
        <v>49</v>
      </c>
      <c r="H682" s="8">
        <f>I682+J682+K682+L682</f>
        <v>427812</v>
      </c>
      <c r="I682" s="12">
        <f>I683</f>
        <v>0</v>
      </c>
      <c r="J682" s="12">
        <f aca="true" t="shared" si="124" ref="J682:L683">J683</f>
        <v>427812</v>
      </c>
      <c r="K682" s="12">
        <f t="shared" si="124"/>
        <v>0</v>
      </c>
      <c r="L682" s="12">
        <f t="shared" si="124"/>
        <v>0</v>
      </c>
    </row>
    <row r="683" spans="1:12" ht="12.75" hidden="1">
      <c r="A683" s="11"/>
      <c r="B683" s="1" t="s">
        <v>52</v>
      </c>
      <c r="C683" s="1"/>
      <c r="D683" s="3" t="s">
        <v>20</v>
      </c>
      <c r="E683" s="3" t="s">
        <v>14</v>
      </c>
      <c r="F683" s="3" t="s">
        <v>410</v>
      </c>
      <c r="G683" s="3" t="s">
        <v>50</v>
      </c>
      <c r="H683" s="8">
        <f>I683+J683+K683+L683</f>
        <v>427812</v>
      </c>
      <c r="I683" s="12">
        <f>I684</f>
        <v>0</v>
      </c>
      <c r="J683" s="12">
        <f t="shared" si="124"/>
        <v>427812</v>
      </c>
      <c r="K683" s="12">
        <f t="shared" si="124"/>
        <v>0</v>
      </c>
      <c r="L683" s="12">
        <f t="shared" si="124"/>
        <v>0</v>
      </c>
    </row>
    <row r="684" spans="1:12" ht="76.5" hidden="1">
      <c r="A684" s="11"/>
      <c r="B684" s="1" t="s">
        <v>53</v>
      </c>
      <c r="C684" s="1"/>
      <c r="D684" s="3" t="s">
        <v>20</v>
      </c>
      <c r="E684" s="3" t="s">
        <v>14</v>
      </c>
      <c r="F684" s="3" t="s">
        <v>410</v>
      </c>
      <c r="G684" s="3" t="s">
        <v>54</v>
      </c>
      <c r="H684" s="8">
        <f>I684+J684+K684+L684</f>
        <v>427812</v>
      </c>
      <c r="I684" s="12">
        <v>0</v>
      </c>
      <c r="J684" s="12">
        <v>427812</v>
      </c>
      <c r="K684" s="12">
        <v>0</v>
      </c>
      <c r="L684" s="12">
        <v>0</v>
      </c>
    </row>
    <row r="685" spans="1:12" ht="12.75" hidden="1">
      <c r="A685" s="5"/>
      <c r="B685" s="2" t="s">
        <v>30</v>
      </c>
      <c r="C685" s="6"/>
      <c r="D685" s="4" t="s">
        <v>20</v>
      </c>
      <c r="E685" s="4" t="s">
        <v>16</v>
      </c>
      <c r="F685" s="4"/>
      <c r="G685" s="4"/>
      <c r="H685" s="8">
        <f>I685+J685+K685+L685</f>
        <v>668602.4</v>
      </c>
      <c r="I685" s="8">
        <f>I686</f>
        <v>96981.30000000002</v>
      </c>
      <c r="J685" s="8">
        <f>J686</f>
        <v>570313</v>
      </c>
      <c r="K685" s="8">
        <f>K686</f>
        <v>1308.1</v>
      </c>
      <c r="L685" s="8">
        <f>L686</f>
        <v>0</v>
      </c>
    </row>
    <row r="686" spans="1:12" ht="38.25" hidden="1">
      <c r="A686" s="5"/>
      <c r="B686" s="1" t="s">
        <v>289</v>
      </c>
      <c r="C686" s="26"/>
      <c r="D686" s="3" t="s">
        <v>20</v>
      </c>
      <c r="E686" s="3" t="s">
        <v>16</v>
      </c>
      <c r="F686" s="3" t="s">
        <v>337</v>
      </c>
      <c r="G686" s="4"/>
      <c r="H686" s="8">
        <f>I686+J686+K686+L686</f>
        <v>668602.4</v>
      </c>
      <c r="I686" s="12">
        <f>I687+I704</f>
        <v>96981.30000000002</v>
      </c>
      <c r="J686" s="12">
        <f>J687+J704</f>
        <v>570313</v>
      </c>
      <c r="K686" s="12">
        <f>K687+K704</f>
        <v>1308.1</v>
      </c>
      <c r="L686" s="12">
        <f>L687+L704</f>
        <v>0</v>
      </c>
    </row>
    <row r="687" spans="1:12" ht="51" hidden="1">
      <c r="A687" s="5"/>
      <c r="B687" s="1" t="s">
        <v>411</v>
      </c>
      <c r="C687" s="26"/>
      <c r="D687" s="3" t="s">
        <v>20</v>
      </c>
      <c r="E687" s="3" t="s">
        <v>16</v>
      </c>
      <c r="F687" s="3" t="s">
        <v>336</v>
      </c>
      <c r="G687" s="4"/>
      <c r="H687" s="8">
        <f>L687+K687+J687+I687</f>
        <v>621268.4</v>
      </c>
      <c r="I687" s="12">
        <f>I696+I700+I688+I692</f>
        <v>94421.30000000002</v>
      </c>
      <c r="J687" s="12">
        <f>J696+J700+J688+J692</f>
        <v>525539</v>
      </c>
      <c r="K687" s="12">
        <f>K696+K700+K688+K692</f>
        <v>1308.1</v>
      </c>
      <c r="L687" s="12">
        <f>L696+L700+L688+L692</f>
        <v>0</v>
      </c>
    </row>
    <row r="688" spans="1:12" ht="51" hidden="1">
      <c r="A688" s="11"/>
      <c r="B688" s="1" t="s">
        <v>290</v>
      </c>
      <c r="C688" s="1"/>
      <c r="D688" s="3" t="s">
        <v>20</v>
      </c>
      <c r="E688" s="3" t="s">
        <v>16</v>
      </c>
      <c r="F688" s="3" t="s">
        <v>339</v>
      </c>
      <c r="G688" s="3"/>
      <c r="H688" s="8">
        <f aca="true" t="shared" si="125" ref="H688:H695">I688+J688+K688+L688</f>
        <v>94421.30000000002</v>
      </c>
      <c r="I688" s="12">
        <f aca="true" t="shared" si="126" ref="I688:L690">I689</f>
        <v>94421.30000000002</v>
      </c>
      <c r="J688" s="12">
        <f t="shared" si="126"/>
        <v>0</v>
      </c>
      <c r="K688" s="12">
        <f t="shared" si="126"/>
        <v>0</v>
      </c>
      <c r="L688" s="12">
        <f t="shared" si="126"/>
        <v>0</v>
      </c>
    </row>
    <row r="689" spans="1:12" ht="63.75" hidden="1">
      <c r="A689" s="11"/>
      <c r="B689" s="1" t="s">
        <v>51</v>
      </c>
      <c r="C689" s="1"/>
      <c r="D689" s="3" t="s">
        <v>20</v>
      </c>
      <c r="E689" s="3" t="s">
        <v>16</v>
      </c>
      <c r="F689" s="3" t="s">
        <v>339</v>
      </c>
      <c r="G689" s="3" t="s">
        <v>49</v>
      </c>
      <c r="H689" s="8">
        <f t="shared" si="125"/>
        <v>94421.30000000002</v>
      </c>
      <c r="I689" s="12">
        <f>I690</f>
        <v>94421.30000000002</v>
      </c>
      <c r="J689" s="12">
        <f t="shared" si="126"/>
        <v>0</v>
      </c>
      <c r="K689" s="12">
        <f t="shared" si="126"/>
        <v>0</v>
      </c>
      <c r="L689" s="12">
        <f t="shared" si="126"/>
        <v>0</v>
      </c>
    </row>
    <row r="690" spans="1:12" ht="12.75" hidden="1">
      <c r="A690" s="11"/>
      <c r="B690" s="1" t="s">
        <v>52</v>
      </c>
      <c r="C690" s="1"/>
      <c r="D690" s="3" t="s">
        <v>20</v>
      </c>
      <c r="E690" s="3" t="s">
        <v>16</v>
      </c>
      <c r="F690" s="3" t="s">
        <v>339</v>
      </c>
      <c r="G690" s="3" t="s">
        <v>50</v>
      </c>
      <c r="H690" s="8">
        <f t="shared" si="125"/>
        <v>94421.30000000002</v>
      </c>
      <c r="I690" s="12">
        <f>I691</f>
        <v>94421.30000000002</v>
      </c>
      <c r="J690" s="12">
        <f t="shared" si="126"/>
        <v>0</v>
      </c>
      <c r="K690" s="12">
        <f t="shared" si="126"/>
        <v>0</v>
      </c>
      <c r="L690" s="12">
        <f t="shared" si="126"/>
        <v>0</v>
      </c>
    </row>
    <row r="691" spans="1:12" ht="76.5" hidden="1">
      <c r="A691" s="11"/>
      <c r="B691" s="1" t="s">
        <v>53</v>
      </c>
      <c r="C691" s="1"/>
      <c r="D691" s="3" t="s">
        <v>20</v>
      </c>
      <c r="E691" s="3" t="s">
        <v>16</v>
      </c>
      <c r="F691" s="3" t="s">
        <v>339</v>
      </c>
      <c r="G691" s="3" t="s">
        <v>54</v>
      </c>
      <c r="H691" s="8">
        <f t="shared" si="125"/>
        <v>94421.30000000002</v>
      </c>
      <c r="I691" s="12">
        <f>37802.7+45873.9+8629.6+2115.1</f>
        <v>94421.30000000002</v>
      </c>
      <c r="J691" s="12">
        <v>0</v>
      </c>
      <c r="K691" s="12">
        <v>0</v>
      </c>
      <c r="L691" s="12">
        <v>0</v>
      </c>
    </row>
    <row r="692" spans="1:12" ht="310.5" customHeight="1" hidden="1">
      <c r="A692" s="11"/>
      <c r="B692" s="28" t="s">
        <v>133</v>
      </c>
      <c r="C692" s="1"/>
      <c r="D692" s="3" t="s">
        <v>20</v>
      </c>
      <c r="E692" s="3" t="s">
        <v>16</v>
      </c>
      <c r="F692" s="3" t="s">
        <v>416</v>
      </c>
      <c r="G692" s="3"/>
      <c r="H692" s="8">
        <f t="shared" si="125"/>
        <v>1308.1</v>
      </c>
      <c r="I692" s="12">
        <f>I693</f>
        <v>0</v>
      </c>
      <c r="J692" s="12">
        <f aca="true" t="shared" si="127" ref="J692:L694">J693</f>
        <v>0</v>
      </c>
      <c r="K692" s="12">
        <f t="shared" si="127"/>
        <v>1308.1</v>
      </c>
      <c r="L692" s="12">
        <f t="shared" si="127"/>
        <v>0</v>
      </c>
    </row>
    <row r="693" spans="1:12" ht="63.75" hidden="1">
      <c r="A693" s="11"/>
      <c r="B693" s="1" t="s">
        <v>51</v>
      </c>
      <c r="C693" s="1"/>
      <c r="D693" s="3" t="s">
        <v>20</v>
      </c>
      <c r="E693" s="3" t="s">
        <v>16</v>
      </c>
      <c r="F693" s="3" t="s">
        <v>416</v>
      </c>
      <c r="G693" s="3" t="s">
        <v>49</v>
      </c>
      <c r="H693" s="8">
        <f t="shared" si="125"/>
        <v>1308.1</v>
      </c>
      <c r="I693" s="12">
        <f>I694</f>
        <v>0</v>
      </c>
      <c r="J693" s="12">
        <f t="shared" si="127"/>
        <v>0</v>
      </c>
      <c r="K693" s="12">
        <f t="shared" si="127"/>
        <v>1308.1</v>
      </c>
      <c r="L693" s="12">
        <f t="shared" si="127"/>
        <v>0</v>
      </c>
    </row>
    <row r="694" spans="1:12" ht="12.75" hidden="1">
      <c r="A694" s="11"/>
      <c r="B694" s="1" t="s">
        <v>52</v>
      </c>
      <c r="C694" s="1"/>
      <c r="D694" s="3" t="s">
        <v>20</v>
      </c>
      <c r="E694" s="3" t="s">
        <v>16</v>
      </c>
      <c r="F694" s="3" t="s">
        <v>416</v>
      </c>
      <c r="G694" s="3" t="s">
        <v>50</v>
      </c>
      <c r="H694" s="8">
        <f t="shared" si="125"/>
        <v>1308.1</v>
      </c>
      <c r="I694" s="12">
        <f>I695</f>
        <v>0</v>
      </c>
      <c r="J694" s="12">
        <f t="shared" si="127"/>
        <v>0</v>
      </c>
      <c r="K694" s="12">
        <f t="shared" si="127"/>
        <v>1308.1</v>
      </c>
      <c r="L694" s="12">
        <f t="shared" si="127"/>
        <v>0</v>
      </c>
    </row>
    <row r="695" spans="1:12" ht="76.5" hidden="1">
      <c r="A695" s="11"/>
      <c r="B695" s="1" t="s">
        <v>53</v>
      </c>
      <c r="C695" s="1"/>
      <c r="D695" s="3" t="s">
        <v>20</v>
      </c>
      <c r="E695" s="3" t="s">
        <v>16</v>
      </c>
      <c r="F695" s="3" t="s">
        <v>416</v>
      </c>
      <c r="G695" s="3" t="s">
        <v>54</v>
      </c>
      <c r="H695" s="8">
        <f t="shared" si="125"/>
        <v>1308.1</v>
      </c>
      <c r="I695" s="12">
        <v>0</v>
      </c>
      <c r="J695" s="12">
        <v>0</v>
      </c>
      <c r="K695" s="12">
        <v>1308.1</v>
      </c>
      <c r="L695" s="12">
        <v>0</v>
      </c>
    </row>
    <row r="696" spans="1:12" ht="89.25" hidden="1">
      <c r="A696" s="14"/>
      <c r="B696" s="70" t="s">
        <v>412</v>
      </c>
      <c r="C696" s="19"/>
      <c r="D696" s="3" t="s">
        <v>20</v>
      </c>
      <c r="E696" s="3" t="s">
        <v>16</v>
      </c>
      <c r="F696" s="3" t="s">
        <v>413</v>
      </c>
      <c r="G696" s="3"/>
      <c r="H696" s="8">
        <f>I696+J696+K696+L696</f>
        <v>524099</v>
      </c>
      <c r="I696" s="12">
        <f aca="true" t="shared" si="128" ref="I696:L698">I697</f>
        <v>0</v>
      </c>
      <c r="J696" s="12">
        <f t="shared" si="128"/>
        <v>524099</v>
      </c>
      <c r="K696" s="12">
        <f t="shared" si="128"/>
        <v>0</v>
      </c>
      <c r="L696" s="12">
        <f t="shared" si="128"/>
        <v>0</v>
      </c>
    </row>
    <row r="697" spans="1:12" ht="63.75" hidden="1">
      <c r="A697" s="11"/>
      <c r="B697" s="1" t="s">
        <v>51</v>
      </c>
      <c r="C697" s="1"/>
      <c r="D697" s="3" t="s">
        <v>20</v>
      </c>
      <c r="E697" s="3" t="s">
        <v>16</v>
      </c>
      <c r="F697" s="3" t="s">
        <v>413</v>
      </c>
      <c r="G697" s="3" t="s">
        <v>49</v>
      </c>
      <c r="H697" s="8">
        <f>I697+J697+K697+L697</f>
        <v>524099</v>
      </c>
      <c r="I697" s="12">
        <f t="shared" si="128"/>
        <v>0</v>
      </c>
      <c r="J697" s="12">
        <f t="shared" si="128"/>
        <v>524099</v>
      </c>
      <c r="K697" s="12">
        <f t="shared" si="128"/>
        <v>0</v>
      </c>
      <c r="L697" s="12">
        <f t="shared" si="128"/>
        <v>0</v>
      </c>
    </row>
    <row r="698" spans="1:12" ht="12.75" hidden="1">
      <c r="A698" s="11"/>
      <c r="B698" s="1" t="s">
        <v>52</v>
      </c>
      <c r="C698" s="1"/>
      <c r="D698" s="3" t="s">
        <v>20</v>
      </c>
      <c r="E698" s="3" t="s">
        <v>16</v>
      </c>
      <c r="F698" s="3" t="s">
        <v>413</v>
      </c>
      <c r="G698" s="3" t="s">
        <v>50</v>
      </c>
      <c r="H698" s="8">
        <f>I698+J698+K698+L698</f>
        <v>524099</v>
      </c>
      <c r="I698" s="12">
        <f t="shared" si="128"/>
        <v>0</v>
      </c>
      <c r="J698" s="12">
        <f t="shared" si="128"/>
        <v>524099</v>
      </c>
      <c r="K698" s="12">
        <f t="shared" si="128"/>
        <v>0</v>
      </c>
      <c r="L698" s="12">
        <f t="shared" si="128"/>
        <v>0</v>
      </c>
    </row>
    <row r="699" spans="1:12" ht="76.5" hidden="1">
      <c r="A699" s="11"/>
      <c r="B699" s="1" t="s">
        <v>53</v>
      </c>
      <c r="C699" s="1"/>
      <c r="D699" s="3" t="s">
        <v>20</v>
      </c>
      <c r="E699" s="3" t="s">
        <v>16</v>
      </c>
      <c r="F699" s="3" t="s">
        <v>413</v>
      </c>
      <c r="G699" s="3" t="s">
        <v>54</v>
      </c>
      <c r="H699" s="8">
        <f>I699+J699+K699+L699</f>
        <v>524099</v>
      </c>
      <c r="I699" s="12">
        <v>0</v>
      </c>
      <c r="J699" s="12">
        <v>524099</v>
      </c>
      <c r="K699" s="12">
        <v>0</v>
      </c>
      <c r="L699" s="12">
        <v>0</v>
      </c>
    </row>
    <row r="700" spans="1:12" ht="127.5" hidden="1">
      <c r="A700" s="14"/>
      <c r="B700" s="70" t="s">
        <v>414</v>
      </c>
      <c r="C700" s="19"/>
      <c r="D700" s="3" t="s">
        <v>20</v>
      </c>
      <c r="E700" s="3" t="s">
        <v>16</v>
      </c>
      <c r="F700" s="3" t="s">
        <v>415</v>
      </c>
      <c r="G700" s="3"/>
      <c r="H700" s="8">
        <f>I700+J700+K700+L700</f>
        <v>1440</v>
      </c>
      <c r="I700" s="12">
        <f aca="true" t="shared" si="129" ref="I700:L702">I701</f>
        <v>0</v>
      </c>
      <c r="J700" s="12">
        <f t="shared" si="129"/>
        <v>1440</v>
      </c>
      <c r="K700" s="12">
        <f t="shared" si="129"/>
        <v>0</v>
      </c>
      <c r="L700" s="12">
        <f t="shared" si="129"/>
        <v>0</v>
      </c>
    </row>
    <row r="701" spans="1:12" ht="63.75" hidden="1">
      <c r="A701" s="11"/>
      <c r="B701" s="1" t="s">
        <v>51</v>
      </c>
      <c r="C701" s="1"/>
      <c r="D701" s="3" t="s">
        <v>20</v>
      </c>
      <c r="E701" s="3" t="s">
        <v>16</v>
      </c>
      <c r="F701" s="3" t="s">
        <v>415</v>
      </c>
      <c r="G701" s="3" t="s">
        <v>49</v>
      </c>
      <c r="H701" s="8">
        <f>I701+J701+K701+L701</f>
        <v>1440</v>
      </c>
      <c r="I701" s="12">
        <f t="shared" si="129"/>
        <v>0</v>
      </c>
      <c r="J701" s="12">
        <f t="shared" si="129"/>
        <v>1440</v>
      </c>
      <c r="K701" s="12">
        <f t="shared" si="129"/>
        <v>0</v>
      </c>
      <c r="L701" s="12">
        <f t="shared" si="129"/>
        <v>0</v>
      </c>
    </row>
    <row r="702" spans="1:12" ht="12.75" hidden="1">
      <c r="A702" s="11"/>
      <c r="B702" s="1" t="s">
        <v>52</v>
      </c>
      <c r="C702" s="1"/>
      <c r="D702" s="3" t="s">
        <v>20</v>
      </c>
      <c r="E702" s="3" t="s">
        <v>16</v>
      </c>
      <c r="F702" s="3" t="s">
        <v>415</v>
      </c>
      <c r="G702" s="3" t="s">
        <v>50</v>
      </c>
      <c r="H702" s="8">
        <f>I702+J702+K702+L702</f>
        <v>1440</v>
      </c>
      <c r="I702" s="12">
        <f t="shared" si="129"/>
        <v>0</v>
      </c>
      <c r="J702" s="12">
        <f t="shared" si="129"/>
        <v>1440</v>
      </c>
      <c r="K702" s="12">
        <f t="shared" si="129"/>
        <v>0</v>
      </c>
      <c r="L702" s="12">
        <f t="shared" si="129"/>
        <v>0</v>
      </c>
    </row>
    <row r="703" spans="1:12" ht="76.5" hidden="1">
      <c r="A703" s="11"/>
      <c r="B703" s="1" t="s">
        <v>53</v>
      </c>
      <c r="C703" s="1"/>
      <c r="D703" s="3" t="s">
        <v>20</v>
      </c>
      <c r="E703" s="3" t="s">
        <v>16</v>
      </c>
      <c r="F703" s="3" t="s">
        <v>415</v>
      </c>
      <c r="G703" s="3" t="s">
        <v>54</v>
      </c>
      <c r="H703" s="8">
        <f>I703+J703+K703+L703</f>
        <v>1440</v>
      </c>
      <c r="I703" s="12">
        <v>0</v>
      </c>
      <c r="J703" s="12">
        <v>1440</v>
      </c>
      <c r="K703" s="12">
        <v>0</v>
      </c>
      <c r="L703" s="12">
        <v>0</v>
      </c>
    </row>
    <row r="704" spans="1:12" ht="38.25" hidden="1">
      <c r="A704" s="14"/>
      <c r="B704" s="1" t="s">
        <v>291</v>
      </c>
      <c r="C704" s="19"/>
      <c r="D704" s="3" t="s">
        <v>20</v>
      </c>
      <c r="E704" s="3" t="s">
        <v>16</v>
      </c>
      <c r="F704" s="3" t="s">
        <v>350</v>
      </c>
      <c r="G704" s="3"/>
      <c r="H704" s="8">
        <f>I704+J704+K704+L704</f>
        <v>47334</v>
      </c>
      <c r="I704" s="12">
        <f>I709+I705</f>
        <v>2560</v>
      </c>
      <c r="J704" s="12">
        <f>J709+J705</f>
        <v>44774</v>
      </c>
      <c r="K704" s="12">
        <f>K709+K705</f>
        <v>0</v>
      </c>
      <c r="L704" s="12">
        <f>L709+L705</f>
        <v>0</v>
      </c>
    </row>
    <row r="705" spans="1:12" ht="51" hidden="1">
      <c r="A705" s="11"/>
      <c r="B705" s="1" t="s">
        <v>290</v>
      </c>
      <c r="C705" s="1"/>
      <c r="D705" s="3" t="s">
        <v>20</v>
      </c>
      <c r="E705" s="3" t="s">
        <v>16</v>
      </c>
      <c r="F705" s="3" t="s">
        <v>342</v>
      </c>
      <c r="G705" s="3"/>
      <c r="H705" s="8">
        <f>I705+J705+K705+L705</f>
        <v>2560</v>
      </c>
      <c r="I705" s="12">
        <f aca="true" t="shared" si="130" ref="I705:L707">I706</f>
        <v>2560</v>
      </c>
      <c r="J705" s="12">
        <f t="shared" si="130"/>
        <v>0</v>
      </c>
      <c r="K705" s="12">
        <f t="shared" si="130"/>
        <v>0</v>
      </c>
      <c r="L705" s="12">
        <f t="shared" si="130"/>
        <v>0</v>
      </c>
    </row>
    <row r="706" spans="1:12" ht="63.75" hidden="1">
      <c r="A706" s="11"/>
      <c r="B706" s="1" t="s">
        <v>51</v>
      </c>
      <c r="C706" s="1"/>
      <c r="D706" s="3" t="s">
        <v>20</v>
      </c>
      <c r="E706" s="3" t="s">
        <v>16</v>
      </c>
      <c r="F706" s="3" t="s">
        <v>342</v>
      </c>
      <c r="G706" s="3" t="s">
        <v>49</v>
      </c>
      <c r="H706" s="8">
        <f>I706+J706+K706+L706</f>
        <v>2560</v>
      </c>
      <c r="I706" s="12">
        <f t="shared" si="130"/>
        <v>2560</v>
      </c>
      <c r="J706" s="12">
        <f t="shared" si="130"/>
        <v>0</v>
      </c>
      <c r="K706" s="12">
        <f t="shared" si="130"/>
        <v>0</v>
      </c>
      <c r="L706" s="12">
        <f t="shared" si="130"/>
        <v>0</v>
      </c>
    </row>
    <row r="707" spans="1:12" ht="12.75" hidden="1">
      <c r="A707" s="11"/>
      <c r="B707" s="1" t="s">
        <v>52</v>
      </c>
      <c r="C707" s="1"/>
      <c r="D707" s="3" t="s">
        <v>20</v>
      </c>
      <c r="E707" s="3" t="s">
        <v>16</v>
      </c>
      <c r="F707" s="3" t="s">
        <v>342</v>
      </c>
      <c r="G707" s="3" t="s">
        <v>50</v>
      </c>
      <c r="H707" s="8">
        <f>SUM(I707:L707)</f>
        <v>2560</v>
      </c>
      <c r="I707" s="12">
        <f t="shared" si="130"/>
        <v>2560</v>
      </c>
      <c r="J707" s="12">
        <f t="shared" si="130"/>
        <v>0</v>
      </c>
      <c r="K707" s="12">
        <f t="shared" si="130"/>
        <v>0</v>
      </c>
      <c r="L707" s="12">
        <f t="shared" si="130"/>
        <v>0</v>
      </c>
    </row>
    <row r="708" spans="1:12" ht="25.5" hidden="1">
      <c r="A708" s="11"/>
      <c r="B708" s="1" t="s">
        <v>55</v>
      </c>
      <c r="C708" s="1"/>
      <c r="D708" s="3" t="s">
        <v>20</v>
      </c>
      <c r="E708" s="3" t="s">
        <v>16</v>
      </c>
      <c r="F708" s="3" t="s">
        <v>342</v>
      </c>
      <c r="G708" s="3" t="s">
        <v>48</v>
      </c>
      <c r="H708" s="8">
        <f>I708+J708+K708+L708</f>
        <v>2560</v>
      </c>
      <c r="I708" s="12">
        <v>2560</v>
      </c>
      <c r="J708" s="12">
        <v>0</v>
      </c>
      <c r="K708" s="12">
        <v>0</v>
      </c>
      <c r="L708" s="12">
        <v>0</v>
      </c>
    </row>
    <row r="709" spans="1:12" ht="165.75" hidden="1">
      <c r="A709" s="14"/>
      <c r="B709" s="70" t="s">
        <v>417</v>
      </c>
      <c r="C709" s="19"/>
      <c r="D709" s="3" t="s">
        <v>20</v>
      </c>
      <c r="E709" s="3" t="s">
        <v>16</v>
      </c>
      <c r="F709" s="3" t="s">
        <v>418</v>
      </c>
      <c r="G709" s="3"/>
      <c r="H709" s="8">
        <f>I709+J709+K709+L709</f>
        <v>44774</v>
      </c>
      <c r="I709" s="12">
        <f aca="true" t="shared" si="131" ref="I709:L711">I710</f>
        <v>0</v>
      </c>
      <c r="J709" s="12">
        <f t="shared" si="131"/>
        <v>44774</v>
      </c>
      <c r="K709" s="12">
        <f t="shared" si="131"/>
        <v>0</v>
      </c>
      <c r="L709" s="12">
        <f t="shared" si="131"/>
        <v>0</v>
      </c>
    </row>
    <row r="710" spans="1:12" ht="63.75" hidden="1">
      <c r="A710" s="11"/>
      <c r="B710" s="1" t="s">
        <v>51</v>
      </c>
      <c r="C710" s="1"/>
      <c r="D710" s="3" t="s">
        <v>20</v>
      </c>
      <c r="E710" s="3" t="s">
        <v>16</v>
      </c>
      <c r="F710" s="3" t="s">
        <v>418</v>
      </c>
      <c r="G710" s="3" t="s">
        <v>49</v>
      </c>
      <c r="H710" s="8">
        <f>I710+J710+K710+L710</f>
        <v>44774</v>
      </c>
      <c r="I710" s="12">
        <f t="shared" si="131"/>
        <v>0</v>
      </c>
      <c r="J710" s="12">
        <f t="shared" si="131"/>
        <v>44774</v>
      </c>
      <c r="K710" s="12">
        <f t="shared" si="131"/>
        <v>0</v>
      </c>
      <c r="L710" s="12">
        <f t="shared" si="131"/>
        <v>0</v>
      </c>
    </row>
    <row r="711" spans="1:12" ht="12.75" hidden="1">
      <c r="A711" s="11"/>
      <c r="B711" s="1" t="s">
        <v>52</v>
      </c>
      <c r="C711" s="1"/>
      <c r="D711" s="3" t="s">
        <v>20</v>
      </c>
      <c r="E711" s="3" t="s">
        <v>16</v>
      </c>
      <c r="F711" s="3" t="s">
        <v>418</v>
      </c>
      <c r="G711" s="3" t="s">
        <v>50</v>
      </c>
      <c r="H711" s="8">
        <f>I711+J711+K711+L711</f>
        <v>44774</v>
      </c>
      <c r="I711" s="12">
        <f t="shared" si="131"/>
        <v>0</v>
      </c>
      <c r="J711" s="12">
        <f t="shared" si="131"/>
        <v>44774</v>
      </c>
      <c r="K711" s="12">
        <f t="shared" si="131"/>
        <v>0</v>
      </c>
      <c r="L711" s="12">
        <f t="shared" si="131"/>
        <v>0</v>
      </c>
    </row>
    <row r="712" spans="1:12" ht="25.5" hidden="1">
      <c r="A712" s="11"/>
      <c r="B712" s="1" t="s">
        <v>55</v>
      </c>
      <c r="C712" s="1"/>
      <c r="D712" s="3" t="s">
        <v>20</v>
      </c>
      <c r="E712" s="3" t="s">
        <v>16</v>
      </c>
      <c r="F712" s="3" t="s">
        <v>418</v>
      </c>
      <c r="G712" s="3" t="s">
        <v>48</v>
      </c>
      <c r="H712" s="8">
        <f>I712+J712+K712+L712</f>
        <v>44774</v>
      </c>
      <c r="I712" s="12">
        <v>0</v>
      </c>
      <c r="J712" s="12">
        <v>44774</v>
      </c>
      <c r="K712" s="12">
        <v>0</v>
      </c>
      <c r="L712" s="12">
        <v>0</v>
      </c>
    </row>
    <row r="713" spans="1:13" ht="13.5" customHeight="1">
      <c r="A713" s="5"/>
      <c r="B713" s="2" t="s">
        <v>40</v>
      </c>
      <c r="C713" s="7"/>
      <c r="D713" s="4" t="s">
        <v>18</v>
      </c>
      <c r="E713" s="4" t="s">
        <v>15</v>
      </c>
      <c r="F713" s="4"/>
      <c r="G713" s="4"/>
      <c r="H713" s="8">
        <f>I713+J713+K713+L713</f>
        <v>0</v>
      </c>
      <c r="I713" s="8">
        <f>I714</f>
        <v>0</v>
      </c>
      <c r="J713" s="8">
        <f>J714</f>
        <v>0</v>
      </c>
      <c r="K713" s="8">
        <f>K714</f>
        <v>0</v>
      </c>
      <c r="L713" s="8">
        <f>L714</f>
        <v>0</v>
      </c>
      <c r="M713" s="36"/>
    </row>
    <row r="714" spans="1:12" ht="12.75">
      <c r="A714" s="5"/>
      <c r="B714" s="2" t="s">
        <v>47</v>
      </c>
      <c r="C714" s="7"/>
      <c r="D714" s="4" t="s">
        <v>18</v>
      </c>
      <c r="E714" s="4" t="s">
        <v>14</v>
      </c>
      <c r="F714" s="4"/>
      <c r="G714" s="4"/>
      <c r="H714" s="8">
        <f>H715</f>
        <v>-50</v>
      </c>
      <c r="I714" s="8">
        <f>I715+I721</f>
        <v>0</v>
      </c>
      <c r="J714" s="8">
        <f>J715+J721</f>
        <v>0</v>
      </c>
      <c r="K714" s="8">
        <f>K715+K721</f>
        <v>0</v>
      </c>
      <c r="L714" s="8">
        <f>L715+L721</f>
        <v>0</v>
      </c>
    </row>
    <row r="715" spans="1:12" ht="51">
      <c r="A715" s="5"/>
      <c r="B715" s="1" t="s">
        <v>131</v>
      </c>
      <c r="C715" s="7"/>
      <c r="D715" s="3" t="s">
        <v>18</v>
      </c>
      <c r="E715" s="3" t="s">
        <v>14</v>
      </c>
      <c r="F715" s="3" t="s">
        <v>174</v>
      </c>
      <c r="G715" s="4"/>
      <c r="H715" s="8">
        <f>SUM(I715:L715)</f>
        <v>-50</v>
      </c>
      <c r="I715" s="12">
        <f>I716</f>
        <v>0</v>
      </c>
      <c r="J715" s="12">
        <f aca="true" t="shared" si="132" ref="J715:L717">J716</f>
        <v>0</v>
      </c>
      <c r="K715" s="12">
        <f t="shared" si="132"/>
        <v>0</v>
      </c>
      <c r="L715" s="12">
        <f t="shared" si="132"/>
        <v>-50</v>
      </c>
    </row>
    <row r="716" spans="1:12" ht="39" customHeight="1">
      <c r="A716" s="5"/>
      <c r="B716" s="1" t="s">
        <v>173</v>
      </c>
      <c r="C716" s="7"/>
      <c r="D716" s="3" t="s">
        <v>18</v>
      </c>
      <c r="E716" s="3" t="s">
        <v>14</v>
      </c>
      <c r="F716" s="3" t="s">
        <v>175</v>
      </c>
      <c r="G716" s="4"/>
      <c r="H716" s="8">
        <f>SUM(I716:L716)</f>
        <v>-50</v>
      </c>
      <c r="I716" s="12">
        <f>I717</f>
        <v>0</v>
      </c>
      <c r="J716" s="12">
        <f t="shared" si="132"/>
        <v>0</v>
      </c>
      <c r="K716" s="12">
        <f t="shared" si="132"/>
        <v>0</v>
      </c>
      <c r="L716" s="12">
        <f t="shared" si="132"/>
        <v>-50</v>
      </c>
    </row>
    <row r="717" spans="1:12" ht="138" customHeight="1">
      <c r="A717" s="5"/>
      <c r="B717" s="1" t="s">
        <v>325</v>
      </c>
      <c r="C717" s="7"/>
      <c r="D717" s="3" t="s">
        <v>18</v>
      </c>
      <c r="E717" s="3" t="s">
        <v>14</v>
      </c>
      <c r="F717" s="3" t="s">
        <v>372</v>
      </c>
      <c r="G717" s="4"/>
      <c r="H717" s="8">
        <f>I717+J717+K717+L717</f>
        <v>-50</v>
      </c>
      <c r="I717" s="12">
        <f>I718</f>
        <v>0</v>
      </c>
      <c r="J717" s="12">
        <f t="shared" si="132"/>
        <v>0</v>
      </c>
      <c r="K717" s="12">
        <f t="shared" si="132"/>
        <v>0</v>
      </c>
      <c r="L717" s="12">
        <f t="shared" si="132"/>
        <v>-50</v>
      </c>
    </row>
    <row r="718" spans="1:12" ht="63.75">
      <c r="A718" s="5"/>
      <c r="B718" s="1" t="s">
        <v>51</v>
      </c>
      <c r="C718" s="23"/>
      <c r="D718" s="3" t="s">
        <v>18</v>
      </c>
      <c r="E718" s="3" t="s">
        <v>14</v>
      </c>
      <c r="F718" s="3" t="s">
        <v>372</v>
      </c>
      <c r="G718" s="3" t="s">
        <v>49</v>
      </c>
      <c r="H718" s="8">
        <f>I718+J718+K718+L718</f>
        <v>-50</v>
      </c>
      <c r="I718" s="12">
        <f>I719</f>
        <v>0</v>
      </c>
      <c r="J718" s="12">
        <f>J719</f>
        <v>0</v>
      </c>
      <c r="K718" s="12">
        <f>K719</f>
        <v>0</v>
      </c>
      <c r="L718" s="12">
        <f>L719</f>
        <v>-50</v>
      </c>
    </row>
    <row r="719" spans="1:12" ht="12.75">
      <c r="A719" s="5"/>
      <c r="B719" s="1" t="s">
        <v>52</v>
      </c>
      <c r="C719" s="23"/>
      <c r="D719" s="3" t="s">
        <v>18</v>
      </c>
      <c r="E719" s="3" t="s">
        <v>14</v>
      </c>
      <c r="F719" s="3" t="s">
        <v>372</v>
      </c>
      <c r="G719" s="3" t="s">
        <v>50</v>
      </c>
      <c r="H719" s="8">
        <f>I719+J719+K719+L719</f>
        <v>-50</v>
      </c>
      <c r="I719" s="12">
        <f>I720</f>
        <v>0</v>
      </c>
      <c r="J719" s="12">
        <f>J720</f>
        <v>0</v>
      </c>
      <c r="K719" s="12">
        <f>K720</f>
        <v>0</v>
      </c>
      <c r="L719" s="12">
        <f>L720</f>
        <v>-50</v>
      </c>
    </row>
    <row r="720" spans="1:12" ht="25.5">
      <c r="A720" s="5"/>
      <c r="B720" s="1" t="s">
        <v>55</v>
      </c>
      <c r="C720" s="23"/>
      <c r="D720" s="3" t="s">
        <v>18</v>
      </c>
      <c r="E720" s="3" t="s">
        <v>14</v>
      </c>
      <c r="F720" s="3" t="s">
        <v>372</v>
      </c>
      <c r="G720" s="3" t="s">
        <v>48</v>
      </c>
      <c r="H720" s="8">
        <f>I720+J720+K720+L720</f>
        <v>-50</v>
      </c>
      <c r="I720" s="10">
        <v>0</v>
      </c>
      <c r="J720" s="10">
        <v>0</v>
      </c>
      <c r="K720" s="10">
        <v>0</v>
      </c>
      <c r="L720" s="12">
        <f>-50</f>
        <v>-50</v>
      </c>
    </row>
    <row r="721" spans="1:12" ht="12.75">
      <c r="A721" s="5"/>
      <c r="B721" s="1" t="s">
        <v>373</v>
      </c>
      <c r="C721" s="23"/>
      <c r="D721" s="3" t="s">
        <v>18</v>
      </c>
      <c r="E721" s="3" t="s">
        <v>14</v>
      </c>
      <c r="F721" s="3" t="s">
        <v>249</v>
      </c>
      <c r="G721" s="3"/>
      <c r="H721" s="8">
        <f>SUM(I721:L721)</f>
        <v>50</v>
      </c>
      <c r="I721" s="12">
        <f>I722</f>
        <v>0</v>
      </c>
      <c r="J721" s="12">
        <f>J722</f>
        <v>0</v>
      </c>
      <c r="K721" s="12">
        <f>K722</f>
        <v>0</v>
      </c>
      <c r="L721" s="12">
        <f>L722</f>
        <v>50</v>
      </c>
    </row>
    <row r="722" spans="1:12" ht="140.25">
      <c r="A722" s="5"/>
      <c r="B722" s="1" t="s">
        <v>325</v>
      </c>
      <c r="C722" s="23"/>
      <c r="D722" s="3" t="s">
        <v>18</v>
      </c>
      <c r="E722" s="3" t="s">
        <v>14</v>
      </c>
      <c r="F722" s="3" t="s">
        <v>531</v>
      </c>
      <c r="G722" s="3"/>
      <c r="H722" s="8">
        <f>SUM(I722:L722)</f>
        <v>50</v>
      </c>
      <c r="I722" s="12">
        <f>I723</f>
        <v>0</v>
      </c>
      <c r="J722" s="12">
        <f>J723</f>
        <v>0</v>
      </c>
      <c r="K722" s="12">
        <f>K723</f>
        <v>0</v>
      </c>
      <c r="L722" s="12">
        <f>L723</f>
        <v>50</v>
      </c>
    </row>
    <row r="723" spans="1:12" ht="63.75">
      <c r="A723" s="5"/>
      <c r="B723" s="1" t="s">
        <v>51</v>
      </c>
      <c r="C723" s="23"/>
      <c r="D723" s="3" t="s">
        <v>18</v>
      </c>
      <c r="E723" s="3" t="s">
        <v>14</v>
      </c>
      <c r="F723" s="3" t="s">
        <v>531</v>
      </c>
      <c r="G723" s="3" t="s">
        <v>49</v>
      </c>
      <c r="H723" s="8">
        <f>I723+J723+K723+L723</f>
        <v>50</v>
      </c>
      <c r="I723" s="12">
        <f>I724</f>
        <v>0</v>
      </c>
      <c r="J723" s="12">
        <f>J724</f>
        <v>0</v>
      </c>
      <c r="K723" s="12">
        <f>K724</f>
        <v>0</v>
      </c>
      <c r="L723" s="12">
        <f>L724</f>
        <v>50</v>
      </c>
    </row>
    <row r="724" spans="1:12" ht="12.75">
      <c r="A724" s="5"/>
      <c r="B724" s="1" t="s">
        <v>52</v>
      </c>
      <c r="C724" s="23"/>
      <c r="D724" s="3" t="s">
        <v>18</v>
      </c>
      <c r="E724" s="3" t="s">
        <v>14</v>
      </c>
      <c r="F724" s="3" t="s">
        <v>531</v>
      </c>
      <c r="G724" s="3" t="s">
        <v>50</v>
      </c>
      <c r="H724" s="8">
        <f>I724+J724+K724+L724</f>
        <v>50</v>
      </c>
      <c r="I724" s="12">
        <f>I725</f>
        <v>0</v>
      </c>
      <c r="J724" s="12">
        <f>J725</f>
        <v>0</v>
      </c>
      <c r="K724" s="12">
        <f>K725</f>
        <v>0</v>
      </c>
      <c r="L724" s="12">
        <f>L725</f>
        <v>50</v>
      </c>
    </row>
    <row r="725" spans="1:12" ht="25.5">
      <c r="A725" s="5"/>
      <c r="B725" s="1" t="s">
        <v>55</v>
      </c>
      <c r="C725" s="23"/>
      <c r="D725" s="3" t="s">
        <v>18</v>
      </c>
      <c r="E725" s="3" t="s">
        <v>14</v>
      </c>
      <c r="F725" s="3" t="s">
        <v>531</v>
      </c>
      <c r="G725" s="3" t="s">
        <v>48</v>
      </c>
      <c r="H725" s="8">
        <f>I725+J725+K725+L725</f>
        <v>50</v>
      </c>
      <c r="I725" s="10">
        <v>0</v>
      </c>
      <c r="J725" s="10">
        <v>0</v>
      </c>
      <c r="K725" s="10">
        <v>0</v>
      </c>
      <c r="L725" s="12">
        <v>50</v>
      </c>
    </row>
    <row r="726" spans="1:15" ht="12.75">
      <c r="A726" s="5"/>
      <c r="B726" s="6" t="s">
        <v>29</v>
      </c>
      <c r="C726" s="6"/>
      <c r="D726" s="4" t="s">
        <v>20</v>
      </c>
      <c r="E726" s="4" t="s">
        <v>15</v>
      </c>
      <c r="F726" s="4"/>
      <c r="G726" s="4"/>
      <c r="H726" s="8">
        <f>I726+J726+K726+L726</f>
        <v>0</v>
      </c>
      <c r="I726" s="8">
        <f>I727</f>
        <v>1130.4</v>
      </c>
      <c r="J726" s="8">
        <f>J727</f>
        <v>0</v>
      </c>
      <c r="K726" s="8">
        <f>K727</f>
        <v>-1130.4</v>
      </c>
      <c r="L726" s="8">
        <f>L727</f>
        <v>0</v>
      </c>
      <c r="M726" s="36"/>
      <c r="O726" s="36"/>
    </row>
    <row r="727" spans="1:12" ht="25.5">
      <c r="A727" s="5"/>
      <c r="B727" s="6" t="s">
        <v>31</v>
      </c>
      <c r="C727" s="6"/>
      <c r="D727" s="4" t="s">
        <v>20</v>
      </c>
      <c r="E727" s="4" t="s">
        <v>20</v>
      </c>
      <c r="F727" s="4"/>
      <c r="G727" s="4"/>
      <c r="H727" s="8">
        <f>I727+J727+K727+L727</f>
        <v>0</v>
      </c>
      <c r="I727" s="8">
        <f>I728</f>
        <v>1130.4</v>
      </c>
      <c r="J727" s="8">
        <f>J728</f>
        <v>0</v>
      </c>
      <c r="K727" s="8">
        <f>K728</f>
        <v>-1130.4</v>
      </c>
      <c r="L727" s="8">
        <f>L728</f>
        <v>0</v>
      </c>
    </row>
    <row r="728" spans="1:12" ht="38.25">
      <c r="A728" s="13"/>
      <c r="B728" s="27" t="s">
        <v>289</v>
      </c>
      <c r="C728" s="26"/>
      <c r="D728" s="3" t="s">
        <v>20</v>
      </c>
      <c r="E728" s="3" t="s">
        <v>20</v>
      </c>
      <c r="F728" s="3" t="s">
        <v>337</v>
      </c>
      <c r="G728" s="4"/>
      <c r="H728" s="8">
        <f aca="true" t="shared" si="133" ref="H728:H802">I728+J728+K728+L728</f>
        <v>0</v>
      </c>
      <c r="I728" s="12">
        <f>I729</f>
        <v>1130.4</v>
      </c>
      <c r="J728" s="12">
        <f>J729</f>
        <v>0</v>
      </c>
      <c r="K728" s="12">
        <f>K729</f>
        <v>-1130.4</v>
      </c>
      <c r="L728" s="12">
        <f>L729</f>
        <v>0</v>
      </c>
    </row>
    <row r="729" spans="1:12" ht="38.25">
      <c r="A729" s="13"/>
      <c r="B729" s="27" t="s">
        <v>293</v>
      </c>
      <c r="C729" s="26"/>
      <c r="D729" s="3" t="s">
        <v>20</v>
      </c>
      <c r="E729" s="3" t="s">
        <v>20</v>
      </c>
      <c r="F729" s="3" t="s">
        <v>352</v>
      </c>
      <c r="G729" s="4"/>
      <c r="H729" s="8">
        <f>SUM(I729:L729)</f>
        <v>0</v>
      </c>
      <c r="I729" s="12">
        <f>I736+I740</f>
        <v>1130.4</v>
      </c>
      <c r="J729" s="12">
        <f>J736+J740</f>
        <v>0</v>
      </c>
      <c r="K729" s="12">
        <f>K736+K740</f>
        <v>-1130.4</v>
      </c>
      <c r="L729" s="12">
        <f>L736+L740</f>
        <v>0</v>
      </c>
    </row>
    <row r="730" spans="1:12" ht="132.75" customHeight="1" hidden="1">
      <c r="A730" s="14"/>
      <c r="B730" s="30" t="s">
        <v>421</v>
      </c>
      <c r="C730" s="19"/>
      <c r="D730" s="3" t="s">
        <v>20</v>
      </c>
      <c r="E730" s="3" t="s">
        <v>20</v>
      </c>
      <c r="F730" s="3" t="s">
        <v>422</v>
      </c>
      <c r="G730" s="4"/>
      <c r="H730" s="8">
        <f t="shared" si="133"/>
        <v>4567.4</v>
      </c>
      <c r="I730" s="12">
        <f aca="true" t="shared" si="134" ref="I730:L732">I731</f>
        <v>0</v>
      </c>
      <c r="J730" s="12">
        <f t="shared" si="134"/>
        <v>0</v>
      </c>
      <c r="K730" s="12">
        <f t="shared" si="134"/>
        <v>4567.4</v>
      </c>
      <c r="L730" s="12">
        <f t="shared" si="134"/>
        <v>0</v>
      </c>
    </row>
    <row r="731" spans="1:12" ht="63.75" hidden="1">
      <c r="A731" s="11"/>
      <c r="B731" s="1" t="s">
        <v>51</v>
      </c>
      <c r="C731" s="1"/>
      <c r="D731" s="3" t="s">
        <v>20</v>
      </c>
      <c r="E731" s="3" t="s">
        <v>20</v>
      </c>
      <c r="F731" s="3" t="s">
        <v>422</v>
      </c>
      <c r="G731" s="3" t="s">
        <v>49</v>
      </c>
      <c r="H731" s="8">
        <f t="shared" si="133"/>
        <v>4567.4</v>
      </c>
      <c r="I731" s="12">
        <f t="shared" si="134"/>
        <v>0</v>
      </c>
      <c r="J731" s="12">
        <f t="shared" si="134"/>
        <v>0</v>
      </c>
      <c r="K731" s="12">
        <f>K732+K734</f>
        <v>4567.4</v>
      </c>
      <c r="L731" s="12">
        <f>L732</f>
        <v>0</v>
      </c>
    </row>
    <row r="732" spans="1:12" ht="12.75" hidden="1">
      <c r="A732" s="11"/>
      <c r="B732" s="1" t="s">
        <v>52</v>
      </c>
      <c r="C732" s="1"/>
      <c r="D732" s="3" t="s">
        <v>20</v>
      </c>
      <c r="E732" s="3" t="s">
        <v>20</v>
      </c>
      <c r="F732" s="3" t="s">
        <v>422</v>
      </c>
      <c r="G732" s="3" t="s">
        <v>50</v>
      </c>
      <c r="H732" s="8">
        <f t="shared" si="133"/>
        <v>4315.9</v>
      </c>
      <c r="I732" s="12">
        <f t="shared" si="134"/>
        <v>0</v>
      </c>
      <c r="J732" s="12">
        <f t="shared" si="134"/>
        <v>0</v>
      </c>
      <c r="K732" s="12">
        <f t="shared" si="134"/>
        <v>4315.9</v>
      </c>
      <c r="L732" s="12">
        <f>L733</f>
        <v>0</v>
      </c>
    </row>
    <row r="733" spans="1:12" ht="25.5" hidden="1">
      <c r="A733" s="11"/>
      <c r="B733" s="1" t="s">
        <v>55</v>
      </c>
      <c r="C733" s="1"/>
      <c r="D733" s="3" t="s">
        <v>20</v>
      </c>
      <c r="E733" s="3" t="s">
        <v>20</v>
      </c>
      <c r="F733" s="3" t="s">
        <v>422</v>
      </c>
      <c r="G733" s="3" t="s">
        <v>48</v>
      </c>
      <c r="H733" s="8">
        <f t="shared" si="133"/>
        <v>4315.9</v>
      </c>
      <c r="I733" s="12">
        <v>0</v>
      </c>
      <c r="J733" s="12">
        <v>0</v>
      </c>
      <c r="K733" s="12">
        <v>4315.9</v>
      </c>
      <c r="L733" s="12">
        <v>0</v>
      </c>
    </row>
    <row r="734" spans="1:12" ht="12.75" hidden="1">
      <c r="A734" s="11"/>
      <c r="B734" s="1" t="s">
        <v>68</v>
      </c>
      <c r="C734" s="23"/>
      <c r="D734" s="3" t="s">
        <v>20</v>
      </c>
      <c r="E734" s="3" t="s">
        <v>20</v>
      </c>
      <c r="F734" s="3" t="s">
        <v>422</v>
      </c>
      <c r="G734" s="3" t="s">
        <v>66</v>
      </c>
      <c r="H734" s="8">
        <f>I734+J734+K734+L734</f>
        <v>251.5</v>
      </c>
      <c r="I734" s="12">
        <f>I735</f>
        <v>0</v>
      </c>
      <c r="J734" s="12">
        <f>J735</f>
        <v>0</v>
      </c>
      <c r="K734" s="12">
        <f>K735</f>
        <v>251.5</v>
      </c>
      <c r="L734" s="12">
        <f>L735</f>
        <v>0</v>
      </c>
    </row>
    <row r="735" spans="1:12" ht="25.5" hidden="1">
      <c r="A735" s="11"/>
      <c r="B735" s="1" t="s">
        <v>86</v>
      </c>
      <c r="C735" s="23"/>
      <c r="D735" s="3" t="s">
        <v>20</v>
      </c>
      <c r="E735" s="3" t="s">
        <v>20</v>
      </c>
      <c r="F735" s="3" t="s">
        <v>422</v>
      </c>
      <c r="G735" s="3" t="s">
        <v>84</v>
      </c>
      <c r="H735" s="8">
        <f>I735+J735+K735+L735</f>
        <v>251.5</v>
      </c>
      <c r="I735" s="12">
        <v>0</v>
      </c>
      <c r="J735" s="12">
        <v>0</v>
      </c>
      <c r="K735" s="12">
        <v>251.5</v>
      </c>
      <c r="L735" s="12">
        <v>0</v>
      </c>
    </row>
    <row r="736" spans="1:12" ht="105" customHeight="1">
      <c r="A736" s="11"/>
      <c r="B736" s="34" t="s">
        <v>467</v>
      </c>
      <c r="C736" s="1"/>
      <c r="D736" s="3" t="s">
        <v>20</v>
      </c>
      <c r="E736" s="3" t="s">
        <v>20</v>
      </c>
      <c r="F736" s="3" t="s">
        <v>423</v>
      </c>
      <c r="G736" s="3"/>
      <c r="H736" s="8">
        <f t="shared" si="133"/>
        <v>-1130.4</v>
      </c>
      <c r="I736" s="12">
        <f>I737</f>
        <v>0</v>
      </c>
      <c r="J736" s="12">
        <f>J737</f>
        <v>0</v>
      </c>
      <c r="K736" s="12">
        <f>K737</f>
        <v>-1130.4</v>
      </c>
      <c r="L736" s="12">
        <f>L737</f>
        <v>0</v>
      </c>
    </row>
    <row r="737" spans="1:12" ht="63.75">
      <c r="A737" s="11"/>
      <c r="B737" s="1" t="s">
        <v>51</v>
      </c>
      <c r="C737" s="1"/>
      <c r="D737" s="3" t="s">
        <v>20</v>
      </c>
      <c r="E737" s="3" t="s">
        <v>20</v>
      </c>
      <c r="F737" s="3" t="s">
        <v>423</v>
      </c>
      <c r="G737" s="3" t="s">
        <v>49</v>
      </c>
      <c r="H737" s="8">
        <f>SUM(I737:L737)</f>
        <v>-1130.4</v>
      </c>
      <c r="I737" s="12">
        <f>I738</f>
        <v>0</v>
      </c>
      <c r="J737" s="12">
        <f>J738</f>
        <v>0</v>
      </c>
      <c r="K737" s="12">
        <f>K738</f>
        <v>-1130.4</v>
      </c>
      <c r="L737" s="12">
        <f>L738</f>
        <v>0</v>
      </c>
    </row>
    <row r="738" spans="1:14" ht="12.75">
      <c r="A738" s="11"/>
      <c r="B738" s="1" t="s">
        <v>52</v>
      </c>
      <c r="C738" s="1"/>
      <c r="D738" s="3" t="s">
        <v>20</v>
      </c>
      <c r="E738" s="3" t="s">
        <v>20</v>
      </c>
      <c r="F738" s="3" t="s">
        <v>423</v>
      </c>
      <c r="G738" s="3" t="s">
        <v>50</v>
      </c>
      <c r="H738" s="8">
        <f t="shared" si="133"/>
        <v>-1130.4</v>
      </c>
      <c r="I738" s="12">
        <f>I739</f>
        <v>0</v>
      </c>
      <c r="J738" s="12">
        <f>J739</f>
        <v>0</v>
      </c>
      <c r="K738" s="12">
        <f>K739</f>
        <v>-1130.4</v>
      </c>
      <c r="L738" s="12">
        <f>L739</f>
        <v>0</v>
      </c>
      <c r="N738" s="36"/>
    </row>
    <row r="739" spans="1:12" ht="25.5">
      <c r="A739" s="11"/>
      <c r="B739" s="1" t="s">
        <v>55</v>
      </c>
      <c r="C739" s="1"/>
      <c r="D739" s="3" t="s">
        <v>20</v>
      </c>
      <c r="E739" s="3" t="s">
        <v>20</v>
      </c>
      <c r="F739" s="3" t="s">
        <v>423</v>
      </c>
      <c r="G739" s="3" t="s">
        <v>48</v>
      </c>
      <c r="H739" s="8">
        <f t="shared" si="133"/>
        <v>-1130.4</v>
      </c>
      <c r="I739" s="12">
        <v>0</v>
      </c>
      <c r="J739" s="12">
        <v>0</v>
      </c>
      <c r="K739" s="12">
        <f>-1130.4</f>
        <v>-1130.4</v>
      </c>
      <c r="L739" s="12">
        <v>0</v>
      </c>
    </row>
    <row r="740" spans="1:12" ht="76.5">
      <c r="A740" s="11"/>
      <c r="B740" s="34" t="s">
        <v>468</v>
      </c>
      <c r="C740" s="1"/>
      <c r="D740" s="3" t="s">
        <v>20</v>
      </c>
      <c r="E740" s="3" t="s">
        <v>20</v>
      </c>
      <c r="F740" s="3" t="s">
        <v>506</v>
      </c>
      <c r="G740" s="3"/>
      <c r="H740" s="8">
        <f>I740+J740+K740+L740</f>
        <v>1130.4</v>
      </c>
      <c r="I740" s="12">
        <f>I741</f>
        <v>1130.4</v>
      </c>
      <c r="J740" s="12">
        <f>J741</f>
        <v>0</v>
      </c>
      <c r="K740" s="12">
        <f>K741</f>
        <v>0</v>
      </c>
      <c r="L740" s="12">
        <f>L741</f>
        <v>0</v>
      </c>
    </row>
    <row r="741" spans="1:12" ht="63.75">
      <c r="A741" s="11"/>
      <c r="B741" s="1" t="s">
        <v>51</v>
      </c>
      <c r="C741" s="1"/>
      <c r="D741" s="3" t="s">
        <v>20</v>
      </c>
      <c r="E741" s="3" t="s">
        <v>20</v>
      </c>
      <c r="F741" s="3" t="s">
        <v>506</v>
      </c>
      <c r="G741" s="3" t="s">
        <v>49</v>
      </c>
      <c r="H741" s="8">
        <f>SUM(I741:L741)</f>
        <v>1130.4</v>
      </c>
      <c r="I741" s="12">
        <f>I742</f>
        <v>1130.4</v>
      </c>
      <c r="J741" s="12">
        <f>J742</f>
        <v>0</v>
      </c>
      <c r="K741" s="12">
        <f>K742</f>
        <v>0</v>
      </c>
      <c r="L741" s="12">
        <f>L742</f>
        <v>0</v>
      </c>
    </row>
    <row r="742" spans="1:12" ht="12.75">
      <c r="A742" s="11"/>
      <c r="B742" s="1" t="s">
        <v>52</v>
      </c>
      <c r="C742" s="1"/>
      <c r="D742" s="3" t="s">
        <v>20</v>
      </c>
      <c r="E742" s="3" t="s">
        <v>20</v>
      </c>
      <c r="F742" s="3" t="s">
        <v>506</v>
      </c>
      <c r="G742" s="3" t="s">
        <v>50</v>
      </c>
      <c r="H742" s="8">
        <f>I742+J742+K742+L742</f>
        <v>1130.4</v>
      </c>
      <c r="I742" s="12">
        <f>I743</f>
        <v>1130.4</v>
      </c>
      <c r="J742" s="12">
        <f>J743</f>
        <v>0</v>
      </c>
      <c r="K742" s="12">
        <f>K743</f>
        <v>0</v>
      </c>
      <c r="L742" s="12">
        <f>L743</f>
        <v>0</v>
      </c>
    </row>
    <row r="743" spans="1:13" ht="25.5">
      <c r="A743" s="11"/>
      <c r="B743" s="1" t="s">
        <v>55</v>
      </c>
      <c r="C743" s="1"/>
      <c r="D743" s="3" t="s">
        <v>20</v>
      </c>
      <c r="E743" s="3" t="s">
        <v>20</v>
      </c>
      <c r="F743" s="3" t="s">
        <v>506</v>
      </c>
      <c r="G743" s="3" t="s">
        <v>48</v>
      </c>
      <c r="H743" s="8">
        <f>I743+J743+K743+L743</f>
        <v>1130.4</v>
      </c>
      <c r="I743" s="12">
        <f>1130.4</f>
        <v>1130.4</v>
      </c>
      <c r="J743" s="12">
        <v>0</v>
      </c>
      <c r="K743" s="12">
        <v>0</v>
      </c>
      <c r="L743" s="12">
        <v>0</v>
      </c>
      <c r="M743" s="36"/>
    </row>
    <row r="744" spans="1:12" ht="100.5" customHeight="1" hidden="1">
      <c r="A744" s="14"/>
      <c r="B744" s="27" t="s">
        <v>424</v>
      </c>
      <c r="C744" s="19"/>
      <c r="D744" s="3" t="s">
        <v>20</v>
      </c>
      <c r="E744" s="3" t="s">
        <v>20</v>
      </c>
      <c r="F744" s="3" t="s">
        <v>425</v>
      </c>
      <c r="G744" s="3"/>
      <c r="H744" s="8">
        <f t="shared" si="133"/>
        <v>5515.5</v>
      </c>
      <c r="I744" s="12">
        <f aca="true" t="shared" si="135" ref="I744:L746">I745</f>
        <v>0</v>
      </c>
      <c r="J744" s="12">
        <f t="shared" si="135"/>
        <v>5515.5</v>
      </c>
      <c r="K744" s="12">
        <f t="shared" si="135"/>
        <v>0</v>
      </c>
      <c r="L744" s="12">
        <f t="shared" si="135"/>
        <v>0</v>
      </c>
    </row>
    <row r="745" spans="1:12" ht="63.75" hidden="1">
      <c r="A745" s="11"/>
      <c r="B745" s="1" t="s">
        <v>51</v>
      </c>
      <c r="C745" s="1"/>
      <c r="D745" s="3" t="s">
        <v>20</v>
      </c>
      <c r="E745" s="3" t="s">
        <v>20</v>
      </c>
      <c r="F745" s="3" t="s">
        <v>425</v>
      </c>
      <c r="G745" s="3" t="s">
        <v>49</v>
      </c>
      <c r="H745" s="8">
        <f t="shared" si="133"/>
        <v>5515.5</v>
      </c>
      <c r="I745" s="12">
        <f>I746+I748</f>
        <v>0</v>
      </c>
      <c r="J745" s="12">
        <f>J746+J748</f>
        <v>5515.5</v>
      </c>
      <c r="K745" s="12">
        <f>K746+K748</f>
        <v>0</v>
      </c>
      <c r="L745" s="12">
        <f>L746+L748</f>
        <v>0</v>
      </c>
    </row>
    <row r="746" spans="1:12" ht="12.75" hidden="1">
      <c r="A746" s="11"/>
      <c r="B746" s="1" t="s">
        <v>52</v>
      </c>
      <c r="C746" s="1"/>
      <c r="D746" s="3" t="s">
        <v>20</v>
      </c>
      <c r="E746" s="3" t="s">
        <v>20</v>
      </c>
      <c r="F746" s="3" t="s">
        <v>425</v>
      </c>
      <c r="G746" s="3" t="s">
        <v>50</v>
      </c>
      <c r="H746" s="8">
        <f t="shared" si="133"/>
        <v>76</v>
      </c>
      <c r="I746" s="12">
        <f t="shared" si="135"/>
        <v>0</v>
      </c>
      <c r="J746" s="12">
        <f t="shared" si="135"/>
        <v>76</v>
      </c>
      <c r="K746" s="12">
        <f t="shared" si="135"/>
        <v>0</v>
      </c>
      <c r="L746" s="12">
        <f t="shared" si="135"/>
        <v>0</v>
      </c>
    </row>
    <row r="747" spans="1:12" ht="25.5" hidden="1">
      <c r="A747" s="11"/>
      <c r="B747" s="1" t="s">
        <v>55</v>
      </c>
      <c r="C747" s="1"/>
      <c r="D747" s="3" t="s">
        <v>20</v>
      </c>
      <c r="E747" s="3" t="s">
        <v>20</v>
      </c>
      <c r="F747" s="3" t="s">
        <v>425</v>
      </c>
      <c r="G747" s="3" t="s">
        <v>48</v>
      </c>
      <c r="H747" s="8">
        <f t="shared" si="133"/>
        <v>76</v>
      </c>
      <c r="I747" s="12">
        <v>0</v>
      </c>
      <c r="J747" s="12">
        <v>76</v>
      </c>
      <c r="K747" s="12">
        <v>0</v>
      </c>
      <c r="L747" s="12">
        <v>0</v>
      </c>
    </row>
    <row r="748" spans="1:12" ht="12.75" hidden="1">
      <c r="A748" s="11"/>
      <c r="B748" s="1" t="s">
        <v>68</v>
      </c>
      <c r="C748" s="23"/>
      <c r="D748" s="3" t="s">
        <v>20</v>
      </c>
      <c r="E748" s="3" t="s">
        <v>20</v>
      </c>
      <c r="F748" s="3" t="s">
        <v>425</v>
      </c>
      <c r="G748" s="3" t="s">
        <v>66</v>
      </c>
      <c r="H748" s="8">
        <f t="shared" si="133"/>
        <v>5439.5</v>
      </c>
      <c r="I748" s="12">
        <f>I749</f>
        <v>0</v>
      </c>
      <c r="J748" s="12">
        <f>J749</f>
        <v>5439.5</v>
      </c>
      <c r="K748" s="12">
        <f>K749</f>
        <v>0</v>
      </c>
      <c r="L748" s="12">
        <f>L749</f>
        <v>0</v>
      </c>
    </row>
    <row r="749" spans="1:12" ht="25.5" hidden="1">
      <c r="A749" s="11"/>
      <c r="B749" s="1" t="s">
        <v>86</v>
      </c>
      <c r="C749" s="23"/>
      <c r="D749" s="3" t="s">
        <v>20</v>
      </c>
      <c r="E749" s="3" t="s">
        <v>20</v>
      </c>
      <c r="F749" s="3" t="s">
        <v>425</v>
      </c>
      <c r="G749" s="3" t="s">
        <v>84</v>
      </c>
      <c r="H749" s="8">
        <f t="shared" si="133"/>
        <v>5439.5</v>
      </c>
      <c r="I749" s="12">
        <v>0</v>
      </c>
      <c r="J749" s="12">
        <v>5439.5</v>
      </c>
      <c r="K749" s="12">
        <v>0</v>
      </c>
      <c r="L749" s="12">
        <v>0</v>
      </c>
    </row>
    <row r="750" spans="1:12" s="34" customFormat="1" ht="38.25" hidden="1">
      <c r="A750" s="5"/>
      <c r="B750" s="1" t="s">
        <v>109</v>
      </c>
      <c r="C750" s="6"/>
      <c r="D750" s="9" t="s">
        <v>20</v>
      </c>
      <c r="E750" s="9" t="s">
        <v>20</v>
      </c>
      <c r="F750" s="9" t="s">
        <v>344</v>
      </c>
      <c r="G750" s="4"/>
      <c r="H750" s="8">
        <f>I750+J750+K750+L750</f>
        <v>5</v>
      </c>
      <c r="I750" s="12">
        <f>I751</f>
        <v>5</v>
      </c>
      <c r="J750" s="12">
        <f>J751</f>
        <v>0</v>
      </c>
      <c r="K750" s="12">
        <f>K751</f>
        <v>0</v>
      </c>
      <c r="L750" s="12">
        <f>L751</f>
        <v>0</v>
      </c>
    </row>
    <row r="751" spans="1:12" s="34" customFormat="1" ht="51" hidden="1">
      <c r="A751" s="11"/>
      <c r="B751" s="1" t="s">
        <v>130</v>
      </c>
      <c r="C751" s="23"/>
      <c r="D751" s="3" t="s">
        <v>20</v>
      </c>
      <c r="E751" s="3" t="s">
        <v>20</v>
      </c>
      <c r="F751" s="3" t="s">
        <v>346</v>
      </c>
      <c r="G751" s="3"/>
      <c r="H751" s="8">
        <f>I751</f>
        <v>5</v>
      </c>
      <c r="I751" s="12">
        <f>I752</f>
        <v>5</v>
      </c>
      <c r="J751" s="12">
        <f aca="true" t="shared" si="136" ref="J751:L752">J752</f>
        <v>0</v>
      </c>
      <c r="K751" s="12">
        <f t="shared" si="136"/>
        <v>0</v>
      </c>
      <c r="L751" s="12">
        <f t="shared" si="136"/>
        <v>0</v>
      </c>
    </row>
    <row r="752" spans="1:12" ht="63.75" hidden="1">
      <c r="A752" s="11"/>
      <c r="B752" s="1" t="s">
        <v>51</v>
      </c>
      <c r="C752" s="1"/>
      <c r="D752" s="3" t="s">
        <v>20</v>
      </c>
      <c r="E752" s="3" t="s">
        <v>20</v>
      </c>
      <c r="F752" s="3" t="s">
        <v>346</v>
      </c>
      <c r="G752" s="3" t="s">
        <v>49</v>
      </c>
      <c r="H752" s="8">
        <f>I752+J752+K752+L752</f>
        <v>5</v>
      </c>
      <c r="I752" s="12">
        <f>I753</f>
        <v>5</v>
      </c>
      <c r="J752" s="12">
        <f t="shared" si="136"/>
        <v>0</v>
      </c>
      <c r="K752" s="12">
        <f t="shared" si="136"/>
        <v>0</v>
      </c>
      <c r="L752" s="12">
        <f t="shared" si="136"/>
        <v>0</v>
      </c>
    </row>
    <row r="753" spans="1:12" ht="12.75" hidden="1">
      <c r="A753" s="11"/>
      <c r="B753" s="1" t="s">
        <v>52</v>
      </c>
      <c r="C753" s="1"/>
      <c r="D753" s="3" t="s">
        <v>20</v>
      </c>
      <c r="E753" s="3" t="s">
        <v>20</v>
      </c>
      <c r="F753" s="3" t="s">
        <v>346</v>
      </c>
      <c r="G753" s="3" t="s">
        <v>50</v>
      </c>
      <c r="H753" s="8">
        <f>I753+J753+K753+L753</f>
        <v>5</v>
      </c>
      <c r="I753" s="12">
        <f>I754</f>
        <v>5</v>
      </c>
      <c r="J753" s="12">
        <f>J754</f>
        <v>0</v>
      </c>
      <c r="K753" s="12">
        <f>K754</f>
        <v>0</v>
      </c>
      <c r="L753" s="12">
        <f>L754</f>
        <v>0</v>
      </c>
    </row>
    <row r="754" spans="1:12" ht="25.5" hidden="1">
      <c r="A754" s="11"/>
      <c r="B754" s="1" t="s">
        <v>55</v>
      </c>
      <c r="C754" s="1"/>
      <c r="D754" s="3" t="s">
        <v>20</v>
      </c>
      <c r="E754" s="3" t="s">
        <v>20</v>
      </c>
      <c r="F754" s="3" t="s">
        <v>346</v>
      </c>
      <c r="G754" s="3" t="s">
        <v>48</v>
      </c>
      <c r="H754" s="8">
        <f>I754+J754+K754+L754</f>
        <v>5</v>
      </c>
      <c r="I754" s="12">
        <v>5</v>
      </c>
      <c r="J754" s="10">
        <v>0</v>
      </c>
      <c r="K754" s="10">
        <v>0</v>
      </c>
      <c r="L754" s="10">
        <v>0</v>
      </c>
    </row>
    <row r="755" spans="1:12" ht="25.5" hidden="1">
      <c r="A755" s="5"/>
      <c r="B755" s="6" t="s">
        <v>292</v>
      </c>
      <c r="C755" s="6"/>
      <c r="D755" s="4" t="s">
        <v>20</v>
      </c>
      <c r="E755" s="4" t="s">
        <v>21</v>
      </c>
      <c r="F755" s="4"/>
      <c r="G755" s="4"/>
      <c r="H755" s="8">
        <f>I755+J755+K755+L755</f>
        <v>49237.7</v>
      </c>
      <c r="I755" s="8">
        <f>I756++I795</f>
        <v>47816.7</v>
      </c>
      <c r="J755" s="8">
        <f>J756++J795</f>
        <v>1421</v>
      </c>
      <c r="K755" s="8">
        <f>K756++K795</f>
        <v>0</v>
      </c>
      <c r="L755" s="8">
        <f>L756++L795</f>
        <v>0</v>
      </c>
    </row>
    <row r="756" spans="1:12" ht="43.5" customHeight="1" hidden="1">
      <c r="A756" s="11"/>
      <c r="B756" s="1" t="s">
        <v>289</v>
      </c>
      <c r="C756" s="1"/>
      <c r="D756" s="3" t="s">
        <v>20</v>
      </c>
      <c r="E756" s="3" t="s">
        <v>21</v>
      </c>
      <c r="F756" s="3" t="s">
        <v>337</v>
      </c>
      <c r="G756" s="4"/>
      <c r="H756" s="8">
        <f t="shared" si="133"/>
        <v>47816.7</v>
      </c>
      <c r="I756" s="12">
        <f>I757+I778+I783+I788</f>
        <v>47816.7</v>
      </c>
      <c r="J756" s="12">
        <f>J757+J778+J783+J788</f>
        <v>0</v>
      </c>
      <c r="K756" s="12">
        <f>K757+K778+K783+K788</f>
        <v>0</v>
      </c>
      <c r="L756" s="12">
        <f>L757+L778+L783+L788</f>
        <v>0</v>
      </c>
    </row>
    <row r="757" spans="1:12" ht="51" hidden="1">
      <c r="A757" s="11"/>
      <c r="B757" s="1" t="s">
        <v>411</v>
      </c>
      <c r="C757" s="1"/>
      <c r="D757" s="3" t="s">
        <v>20</v>
      </c>
      <c r="E757" s="3" t="s">
        <v>21</v>
      </c>
      <c r="F757" s="3" t="s">
        <v>336</v>
      </c>
      <c r="G757" s="4"/>
      <c r="H757" s="8">
        <f>I757+J757+K757+L757</f>
        <v>43544.7</v>
      </c>
      <c r="I757" s="12">
        <f>I758+I762+I774</f>
        <v>43544.7</v>
      </c>
      <c r="J757" s="12">
        <f>J758+J762+J774</f>
        <v>0</v>
      </c>
      <c r="K757" s="12">
        <f>K758+K762+K774</f>
        <v>0</v>
      </c>
      <c r="L757" s="12">
        <f>L758+L762+L774</f>
        <v>0</v>
      </c>
    </row>
    <row r="758" spans="1:12" ht="38.25" hidden="1">
      <c r="A758" s="11"/>
      <c r="B758" s="1" t="s">
        <v>356</v>
      </c>
      <c r="C758" s="1"/>
      <c r="D758" s="3" t="s">
        <v>20</v>
      </c>
      <c r="E758" s="3" t="s">
        <v>21</v>
      </c>
      <c r="F758" s="3" t="s">
        <v>339</v>
      </c>
      <c r="G758" s="4"/>
      <c r="H758" s="8">
        <f t="shared" si="133"/>
        <v>16670.7</v>
      </c>
      <c r="I758" s="12">
        <f>I759</f>
        <v>16670.7</v>
      </c>
      <c r="J758" s="12">
        <f aca="true" t="shared" si="137" ref="J758:L760">J759</f>
        <v>0</v>
      </c>
      <c r="K758" s="12">
        <f t="shared" si="137"/>
        <v>0</v>
      </c>
      <c r="L758" s="12">
        <f t="shared" si="137"/>
        <v>0</v>
      </c>
    </row>
    <row r="759" spans="1:12" ht="63.75" hidden="1">
      <c r="A759" s="11"/>
      <c r="B759" s="1" t="s">
        <v>51</v>
      </c>
      <c r="C759" s="1"/>
      <c r="D759" s="3" t="s">
        <v>20</v>
      </c>
      <c r="E759" s="3" t="s">
        <v>21</v>
      </c>
      <c r="F759" s="3" t="s">
        <v>339</v>
      </c>
      <c r="G759" s="3" t="s">
        <v>49</v>
      </c>
      <c r="H759" s="8">
        <f t="shared" si="133"/>
        <v>16670.7</v>
      </c>
      <c r="I759" s="12">
        <f>I760</f>
        <v>16670.7</v>
      </c>
      <c r="J759" s="12">
        <f t="shared" si="137"/>
        <v>0</v>
      </c>
      <c r="K759" s="12">
        <f t="shared" si="137"/>
        <v>0</v>
      </c>
      <c r="L759" s="12">
        <f t="shared" si="137"/>
        <v>0</v>
      </c>
    </row>
    <row r="760" spans="1:12" ht="12.75" hidden="1">
      <c r="A760" s="11"/>
      <c r="B760" s="1" t="s">
        <v>68</v>
      </c>
      <c r="C760" s="1"/>
      <c r="D760" s="3" t="s">
        <v>20</v>
      </c>
      <c r="E760" s="3" t="s">
        <v>21</v>
      </c>
      <c r="F760" s="3" t="s">
        <v>339</v>
      </c>
      <c r="G760" s="3" t="s">
        <v>66</v>
      </c>
      <c r="H760" s="8">
        <f t="shared" si="133"/>
        <v>16670.7</v>
      </c>
      <c r="I760" s="12">
        <f>I761</f>
        <v>16670.7</v>
      </c>
      <c r="J760" s="12">
        <f t="shared" si="137"/>
        <v>0</v>
      </c>
      <c r="K760" s="12">
        <f t="shared" si="137"/>
        <v>0</v>
      </c>
      <c r="L760" s="12">
        <f t="shared" si="137"/>
        <v>0</v>
      </c>
    </row>
    <row r="761" spans="1:12" ht="76.5" hidden="1">
      <c r="A761" s="11"/>
      <c r="B761" s="1" t="s">
        <v>85</v>
      </c>
      <c r="C761" s="1"/>
      <c r="D761" s="3" t="s">
        <v>20</v>
      </c>
      <c r="E761" s="3" t="s">
        <v>21</v>
      </c>
      <c r="F761" s="3" t="s">
        <v>339</v>
      </c>
      <c r="G761" s="3" t="s">
        <v>67</v>
      </c>
      <c r="H761" s="8">
        <f t="shared" si="133"/>
        <v>16670.7</v>
      </c>
      <c r="I761" s="12">
        <f>16557+113.7</f>
        <v>16670.7</v>
      </c>
      <c r="J761" s="12">
        <v>0</v>
      </c>
      <c r="K761" s="12">
        <v>0</v>
      </c>
      <c r="L761" s="12">
        <v>0</v>
      </c>
    </row>
    <row r="762" spans="1:12" ht="25.5" hidden="1">
      <c r="A762" s="11"/>
      <c r="B762" s="1" t="s">
        <v>178</v>
      </c>
      <c r="C762" s="1"/>
      <c r="D762" s="3" t="s">
        <v>20</v>
      </c>
      <c r="E762" s="3" t="s">
        <v>21</v>
      </c>
      <c r="F762" s="3" t="s">
        <v>347</v>
      </c>
      <c r="G762" s="3"/>
      <c r="H762" s="8">
        <f t="shared" si="133"/>
        <v>26234</v>
      </c>
      <c r="I762" s="12">
        <f>I763+I767+I771</f>
        <v>26234</v>
      </c>
      <c r="J762" s="12">
        <f aca="true" t="shared" si="138" ref="J762:L763">J763</f>
        <v>0</v>
      </c>
      <c r="K762" s="12">
        <f t="shared" si="138"/>
        <v>0</v>
      </c>
      <c r="L762" s="12">
        <f t="shared" si="138"/>
        <v>0</v>
      </c>
    </row>
    <row r="763" spans="1:12" ht="89.25" hidden="1">
      <c r="A763" s="11"/>
      <c r="B763" s="1" t="s">
        <v>56</v>
      </c>
      <c r="C763" s="1"/>
      <c r="D763" s="3" t="s">
        <v>20</v>
      </c>
      <c r="E763" s="3" t="s">
        <v>21</v>
      </c>
      <c r="F763" s="3" t="s">
        <v>347</v>
      </c>
      <c r="G763" s="3" t="s">
        <v>57</v>
      </c>
      <c r="H763" s="8">
        <f t="shared" si="133"/>
        <v>23861</v>
      </c>
      <c r="I763" s="12">
        <f>I764</f>
        <v>23861</v>
      </c>
      <c r="J763" s="12">
        <f t="shared" si="138"/>
        <v>0</v>
      </c>
      <c r="K763" s="12">
        <f t="shared" si="138"/>
        <v>0</v>
      </c>
      <c r="L763" s="12">
        <f t="shared" si="138"/>
        <v>0</v>
      </c>
    </row>
    <row r="764" spans="1:12" ht="38.25" hidden="1">
      <c r="A764" s="11"/>
      <c r="B764" s="1" t="s">
        <v>152</v>
      </c>
      <c r="C764" s="1"/>
      <c r="D764" s="3" t="s">
        <v>20</v>
      </c>
      <c r="E764" s="3" t="s">
        <v>21</v>
      </c>
      <c r="F764" s="3" t="s">
        <v>347</v>
      </c>
      <c r="G764" s="3" t="s">
        <v>153</v>
      </c>
      <c r="H764" s="8">
        <f t="shared" si="133"/>
        <v>23861</v>
      </c>
      <c r="I764" s="12">
        <f>I765+I766</f>
        <v>23861</v>
      </c>
      <c r="J764" s="12">
        <f>J765+J766</f>
        <v>0</v>
      </c>
      <c r="K764" s="12">
        <f>K765+K766</f>
        <v>0</v>
      </c>
      <c r="L764" s="12">
        <f>L765+L766</f>
        <v>0</v>
      </c>
    </row>
    <row r="765" spans="1:12" ht="51" hidden="1">
      <c r="A765" s="11"/>
      <c r="B765" s="1" t="s">
        <v>154</v>
      </c>
      <c r="C765" s="1"/>
      <c r="D765" s="3" t="s">
        <v>20</v>
      </c>
      <c r="E765" s="3" t="s">
        <v>21</v>
      </c>
      <c r="F765" s="3" t="s">
        <v>347</v>
      </c>
      <c r="G765" s="3" t="s">
        <v>155</v>
      </c>
      <c r="H765" s="8">
        <f t="shared" si="133"/>
        <v>22836</v>
      </c>
      <c r="I765" s="12">
        <f>22836</f>
        <v>22836</v>
      </c>
      <c r="J765" s="12">
        <v>0</v>
      </c>
      <c r="K765" s="12">
        <v>0</v>
      </c>
      <c r="L765" s="12">
        <v>0</v>
      </c>
    </row>
    <row r="766" spans="1:12" ht="51" hidden="1">
      <c r="A766" s="11"/>
      <c r="B766" s="1" t="s">
        <v>156</v>
      </c>
      <c r="C766" s="1"/>
      <c r="D766" s="3" t="s">
        <v>20</v>
      </c>
      <c r="E766" s="3" t="s">
        <v>21</v>
      </c>
      <c r="F766" s="3" t="s">
        <v>347</v>
      </c>
      <c r="G766" s="3" t="s">
        <v>157</v>
      </c>
      <c r="H766" s="8">
        <f t="shared" si="133"/>
        <v>1025</v>
      </c>
      <c r="I766" s="12">
        <v>1025</v>
      </c>
      <c r="J766" s="12">
        <v>0</v>
      </c>
      <c r="K766" s="12">
        <v>0</v>
      </c>
      <c r="L766" s="12">
        <v>0</v>
      </c>
    </row>
    <row r="767" spans="1:12" ht="38.25" hidden="1">
      <c r="A767" s="11"/>
      <c r="B767" s="1" t="s">
        <v>88</v>
      </c>
      <c r="C767" s="1"/>
      <c r="D767" s="3" t="s">
        <v>20</v>
      </c>
      <c r="E767" s="3" t="s">
        <v>21</v>
      </c>
      <c r="F767" s="3" t="s">
        <v>347</v>
      </c>
      <c r="G767" s="3" t="s">
        <v>59</v>
      </c>
      <c r="H767" s="8">
        <f t="shared" si="133"/>
        <v>2307</v>
      </c>
      <c r="I767" s="12">
        <f>I768</f>
        <v>2307</v>
      </c>
      <c r="J767" s="12">
        <f>J768</f>
        <v>0</v>
      </c>
      <c r="K767" s="12">
        <f>K768</f>
        <v>0</v>
      </c>
      <c r="L767" s="12">
        <f>L768</f>
        <v>0</v>
      </c>
    </row>
    <row r="768" spans="1:12" ht="38.25" hidden="1">
      <c r="A768" s="11"/>
      <c r="B768" s="1" t="s">
        <v>60</v>
      </c>
      <c r="C768" s="1"/>
      <c r="D768" s="3" t="s">
        <v>20</v>
      </c>
      <c r="E768" s="3" t="s">
        <v>21</v>
      </c>
      <c r="F768" s="3" t="s">
        <v>347</v>
      </c>
      <c r="G768" s="3" t="s">
        <v>61</v>
      </c>
      <c r="H768" s="8">
        <f t="shared" si="133"/>
        <v>2307</v>
      </c>
      <c r="I768" s="12">
        <f>I770+I769</f>
        <v>2307</v>
      </c>
      <c r="J768" s="12">
        <f>J770+J769</f>
        <v>0</v>
      </c>
      <c r="K768" s="12">
        <f>K770+K769</f>
        <v>0</v>
      </c>
      <c r="L768" s="12">
        <f>L770+L769</f>
        <v>0</v>
      </c>
    </row>
    <row r="769" spans="1:12" ht="38.25" hidden="1">
      <c r="A769" s="11"/>
      <c r="B769" s="1" t="s">
        <v>65</v>
      </c>
      <c r="C769" s="1"/>
      <c r="D769" s="3" t="s">
        <v>20</v>
      </c>
      <c r="E769" s="3" t="s">
        <v>21</v>
      </c>
      <c r="F769" s="3" t="s">
        <v>347</v>
      </c>
      <c r="G769" s="3" t="s">
        <v>64</v>
      </c>
      <c r="H769" s="8">
        <f t="shared" si="133"/>
        <v>1230.2</v>
      </c>
      <c r="I769" s="12">
        <v>1230.2</v>
      </c>
      <c r="J769" s="12">
        <v>0</v>
      </c>
      <c r="K769" s="12">
        <v>0</v>
      </c>
      <c r="L769" s="12">
        <v>0</v>
      </c>
    </row>
    <row r="770" spans="1:12" ht="38.25" hidden="1">
      <c r="A770" s="11"/>
      <c r="B770" s="1" t="s">
        <v>62</v>
      </c>
      <c r="C770" s="1"/>
      <c r="D770" s="3" t="s">
        <v>20</v>
      </c>
      <c r="E770" s="3" t="s">
        <v>21</v>
      </c>
      <c r="F770" s="3" t="s">
        <v>347</v>
      </c>
      <c r="G770" s="3" t="s">
        <v>63</v>
      </c>
      <c r="H770" s="8">
        <f t="shared" si="133"/>
        <v>1076.8</v>
      </c>
      <c r="I770" s="12">
        <v>1076.8</v>
      </c>
      <c r="J770" s="12">
        <v>0</v>
      </c>
      <c r="K770" s="12">
        <v>0</v>
      </c>
      <c r="L770" s="12">
        <v>0</v>
      </c>
    </row>
    <row r="771" spans="1:12" ht="12.75" hidden="1">
      <c r="A771" s="11"/>
      <c r="B771" s="32" t="s">
        <v>73</v>
      </c>
      <c r="C771" s="1"/>
      <c r="D771" s="3" t="s">
        <v>20</v>
      </c>
      <c r="E771" s="3" t="s">
        <v>21</v>
      </c>
      <c r="F771" s="3" t="s">
        <v>347</v>
      </c>
      <c r="G771" s="3" t="s">
        <v>74</v>
      </c>
      <c r="H771" s="8">
        <f t="shared" si="133"/>
        <v>66</v>
      </c>
      <c r="I771" s="12">
        <f>I772</f>
        <v>66</v>
      </c>
      <c r="J771" s="12">
        <f aca="true" t="shared" si="139" ref="J771:L772">J772</f>
        <v>0</v>
      </c>
      <c r="K771" s="12">
        <f t="shared" si="139"/>
        <v>0</v>
      </c>
      <c r="L771" s="12">
        <f t="shared" si="139"/>
        <v>0</v>
      </c>
    </row>
    <row r="772" spans="1:12" ht="25.5" hidden="1">
      <c r="A772" s="11"/>
      <c r="B772" s="32" t="s">
        <v>75</v>
      </c>
      <c r="C772" s="1"/>
      <c r="D772" s="3" t="s">
        <v>20</v>
      </c>
      <c r="E772" s="3" t="s">
        <v>21</v>
      </c>
      <c r="F772" s="3" t="s">
        <v>347</v>
      </c>
      <c r="G772" s="3" t="s">
        <v>76</v>
      </c>
      <c r="H772" s="8">
        <f t="shared" si="133"/>
        <v>66</v>
      </c>
      <c r="I772" s="12">
        <f>I773</f>
        <v>66</v>
      </c>
      <c r="J772" s="12">
        <f t="shared" si="139"/>
        <v>0</v>
      </c>
      <c r="K772" s="12">
        <f t="shared" si="139"/>
        <v>0</v>
      </c>
      <c r="L772" s="12">
        <f t="shared" si="139"/>
        <v>0</v>
      </c>
    </row>
    <row r="773" spans="1:12" ht="25.5" hidden="1">
      <c r="A773" s="11"/>
      <c r="B773" s="32" t="s">
        <v>77</v>
      </c>
      <c r="C773" s="1"/>
      <c r="D773" s="3" t="s">
        <v>20</v>
      </c>
      <c r="E773" s="3" t="s">
        <v>21</v>
      </c>
      <c r="F773" s="3" t="s">
        <v>347</v>
      </c>
      <c r="G773" s="3" t="s">
        <v>78</v>
      </c>
      <c r="H773" s="8">
        <f t="shared" si="133"/>
        <v>66</v>
      </c>
      <c r="I773" s="12">
        <v>66</v>
      </c>
      <c r="J773" s="12">
        <v>0</v>
      </c>
      <c r="K773" s="12">
        <v>0</v>
      </c>
      <c r="L773" s="12">
        <v>0</v>
      </c>
    </row>
    <row r="774" spans="1:12" s="34" customFormat="1" ht="63.75" hidden="1">
      <c r="A774" s="11"/>
      <c r="B774" s="1" t="s">
        <v>522</v>
      </c>
      <c r="C774" s="23"/>
      <c r="D774" s="3" t="s">
        <v>20</v>
      </c>
      <c r="E774" s="3" t="s">
        <v>21</v>
      </c>
      <c r="F774" s="3" t="s">
        <v>348</v>
      </c>
      <c r="G774" s="3"/>
      <c r="H774" s="8">
        <f>I774</f>
        <v>640</v>
      </c>
      <c r="I774" s="12">
        <f>I775</f>
        <v>640</v>
      </c>
      <c r="J774" s="12">
        <f aca="true" t="shared" si="140" ref="J774:L775">J775</f>
        <v>0</v>
      </c>
      <c r="K774" s="12">
        <f t="shared" si="140"/>
        <v>0</v>
      </c>
      <c r="L774" s="12">
        <f t="shared" si="140"/>
        <v>0</v>
      </c>
    </row>
    <row r="775" spans="1:12" ht="63.75" hidden="1">
      <c r="A775" s="11"/>
      <c r="B775" s="1" t="s">
        <v>51</v>
      </c>
      <c r="C775" s="1"/>
      <c r="D775" s="3" t="s">
        <v>20</v>
      </c>
      <c r="E775" s="3" t="s">
        <v>21</v>
      </c>
      <c r="F775" s="3" t="s">
        <v>348</v>
      </c>
      <c r="G775" s="3" t="s">
        <v>49</v>
      </c>
      <c r="H775" s="8">
        <f>I775+J775+K775+L775</f>
        <v>640</v>
      </c>
      <c r="I775" s="12">
        <f>I776</f>
        <v>640</v>
      </c>
      <c r="J775" s="12">
        <f t="shared" si="140"/>
        <v>0</v>
      </c>
      <c r="K775" s="12">
        <f t="shared" si="140"/>
        <v>0</v>
      </c>
      <c r="L775" s="12">
        <f t="shared" si="140"/>
        <v>0</v>
      </c>
    </row>
    <row r="776" spans="1:12" ht="12.75" hidden="1">
      <c r="A776" s="11"/>
      <c r="B776" s="1" t="s">
        <v>52</v>
      </c>
      <c r="C776" s="1"/>
      <c r="D776" s="3" t="s">
        <v>20</v>
      </c>
      <c r="E776" s="3" t="s">
        <v>21</v>
      </c>
      <c r="F776" s="3" t="s">
        <v>348</v>
      </c>
      <c r="G776" s="3" t="s">
        <v>50</v>
      </c>
      <c r="H776" s="8">
        <f>I776+J776+K776+L776</f>
        <v>640</v>
      </c>
      <c r="I776" s="12">
        <f>I777</f>
        <v>640</v>
      </c>
      <c r="J776" s="12">
        <f>J777</f>
        <v>0</v>
      </c>
      <c r="K776" s="12">
        <f>K777</f>
        <v>0</v>
      </c>
      <c r="L776" s="12">
        <f>L777</f>
        <v>0</v>
      </c>
    </row>
    <row r="777" spans="1:12" ht="25.5" hidden="1">
      <c r="A777" s="11"/>
      <c r="B777" s="1" t="s">
        <v>55</v>
      </c>
      <c r="C777" s="1"/>
      <c r="D777" s="3" t="s">
        <v>20</v>
      </c>
      <c r="E777" s="3" t="s">
        <v>21</v>
      </c>
      <c r="F777" s="3" t="s">
        <v>348</v>
      </c>
      <c r="G777" s="3" t="s">
        <v>48</v>
      </c>
      <c r="H777" s="8">
        <f>I777+J777+K777+L777</f>
        <v>640</v>
      </c>
      <c r="I777" s="12">
        <v>640</v>
      </c>
      <c r="J777" s="10">
        <v>0</v>
      </c>
      <c r="K777" s="10">
        <v>0</v>
      </c>
      <c r="L777" s="10">
        <v>0</v>
      </c>
    </row>
    <row r="778" spans="1:12" ht="51" hidden="1">
      <c r="A778" s="11"/>
      <c r="B778" s="1" t="s">
        <v>324</v>
      </c>
      <c r="C778" s="1"/>
      <c r="D778" s="3" t="s">
        <v>20</v>
      </c>
      <c r="E778" s="3" t="s">
        <v>21</v>
      </c>
      <c r="F778" s="3" t="s">
        <v>338</v>
      </c>
      <c r="G778" s="3"/>
      <c r="H778" s="8">
        <f t="shared" si="133"/>
        <v>550</v>
      </c>
      <c r="I778" s="12">
        <f>I779</f>
        <v>550</v>
      </c>
      <c r="J778" s="12">
        <f aca="true" t="shared" si="141" ref="J778:L781">J779</f>
        <v>0</v>
      </c>
      <c r="K778" s="12">
        <f t="shared" si="141"/>
        <v>0</v>
      </c>
      <c r="L778" s="12">
        <f t="shared" si="141"/>
        <v>0</v>
      </c>
    </row>
    <row r="779" spans="1:12" ht="76.5" hidden="1">
      <c r="A779" s="11"/>
      <c r="B779" s="1" t="s">
        <v>420</v>
      </c>
      <c r="C779" s="1"/>
      <c r="D779" s="3" t="s">
        <v>20</v>
      </c>
      <c r="E779" s="3" t="s">
        <v>21</v>
      </c>
      <c r="F779" s="3" t="s">
        <v>349</v>
      </c>
      <c r="G779" s="3"/>
      <c r="H779" s="8">
        <f t="shared" si="133"/>
        <v>550</v>
      </c>
      <c r="I779" s="12">
        <f>I780</f>
        <v>550</v>
      </c>
      <c r="J779" s="12">
        <f t="shared" si="141"/>
        <v>0</v>
      </c>
      <c r="K779" s="12">
        <f t="shared" si="141"/>
        <v>0</v>
      </c>
      <c r="L779" s="12">
        <f t="shared" si="141"/>
        <v>0</v>
      </c>
    </row>
    <row r="780" spans="1:12" ht="63.75" hidden="1">
      <c r="A780" s="11"/>
      <c r="B780" s="1" t="s">
        <v>51</v>
      </c>
      <c r="C780" s="23"/>
      <c r="D780" s="3" t="s">
        <v>20</v>
      </c>
      <c r="E780" s="3" t="s">
        <v>21</v>
      </c>
      <c r="F780" s="3" t="s">
        <v>349</v>
      </c>
      <c r="G780" s="3" t="s">
        <v>49</v>
      </c>
      <c r="H780" s="8">
        <f t="shared" si="133"/>
        <v>550</v>
      </c>
      <c r="I780" s="12">
        <f>I781</f>
        <v>550</v>
      </c>
      <c r="J780" s="12">
        <f t="shared" si="141"/>
        <v>0</v>
      </c>
      <c r="K780" s="12">
        <f t="shared" si="141"/>
        <v>0</v>
      </c>
      <c r="L780" s="12">
        <f t="shared" si="141"/>
        <v>0</v>
      </c>
    </row>
    <row r="781" spans="1:12" ht="12.75" hidden="1">
      <c r="A781" s="11"/>
      <c r="B781" s="1" t="s">
        <v>68</v>
      </c>
      <c r="C781" s="23"/>
      <c r="D781" s="3" t="s">
        <v>20</v>
      </c>
      <c r="E781" s="3" t="s">
        <v>21</v>
      </c>
      <c r="F781" s="3" t="s">
        <v>349</v>
      </c>
      <c r="G781" s="3" t="s">
        <v>66</v>
      </c>
      <c r="H781" s="8">
        <f t="shared" si="133"/>
        <v>550</v>
      </c>
      <c r="I781" s="12">
        <f>I782</f>
        <v>550</v>
      </c>
      <c r="J781" s="12">
        <f t="shared" si="141"/>
        <v>0</v>
      </c>
      <c r="K781" s="12">
        <f t="shared" si="141"/>
        <v>0</v>
      </c>
      <c r="L781" s="12">
        <f t="shared" si="141"/>
        <v>0</v>
      </c>
    </row>
    <row r="782" spans="1:12" ht="25.5" hidden="1">
      <c r="A782" s="11"/>
      <c r="B782" s="1" t="s">
        <v>86</v>
      </c>
      <c r="C782" s="23"/>
      <c r="D782" s="3" t="s">
        <v>20</v>
      </c>
      <c r="E782" s="3" t="s">
        <v>21</v>
      </c>
      <c r="F782" s="3" t="s">
        <v>349</v>
      </c>
      <c r="G782" s="3" t="s">
        <v>84</v>
      </c>
      <c r="H782" s="8">
        <f t="shared" si="133"/>
        <v>550</v>
      </c>
      <c r="I782" s="12">
        <v>550</v>
      </c>
      <c r="J782" s="12">
        <v>0</v>
      </c>
      <c r="K782" s="12">
        <v>0</v>
      </c>
      <c r="L782" s="12">
        <v>0</v>
      </c>
    </row>
    <row r="783" spans="1:12" ht="38.25" hidden="1">
      <c r="A783" s="11"/>
      <c r="B783" s="32" t="s">
        <v>291</v>
      </c>
      <c r="C783" s="1"/>
      <c r="D783" s="3" t="s">
        <v>20</v>
      </c>
      <c r="E783" s="3" t="s">
        <v>21</v>
      </c>
      <c r="F783" s="3" t="s">
        <v>350</v>
      </c>
      <c r="G783" s="3"/>
      <c r="H783" s="8">
        <f t="shared" si="133"/>
        <v>562</v>
      </c>
      <c r="I783" s="12">
        <f aca="true" t="shared" si="142" ref="I783:L786">I784</f>
        <v>562</v>
      </c>
      <c r="J783" s="12">
        <f t="shared" si="142"/>
        <v>0</v>
      </c>
      <c r="K783" s="12">
        <f t="shared" si="142"/>
        <v>0</v>
      </c>
      <c r="L783" s="12">
        <f t="shared" si="142"/>
        <v>0</v>
      </c>
    </row>
    <row r="784" spans="1:12" ht="84" customHeight="1" hidden="1">
      <c r="A784" s="11"/>
      <c r="B784" s="1" t="s">
        <v>419</v>
      </c>
      <c r="C784" s="1"/>
      <c r="D784" s="3" t="s">
        <v>20</v>
      </c>
      <c r="E784" s="3" t="s">
        <v>21</v>
      </c>
      <c r="F784" s="3" t="s">
        <v>351</v>
      </c>
      <c r="G784" s="3"/>
      <c r="H784" s="8">
        <f t="shared" si="133"/>
        <v>562</v>
      </c>
      <c r="I784" s="12">
        <f t="shared" si="142"/>
        <v>562</v>
      </c>
      <c r="J784" s="12">
        <f t="shared" si="142"/>
        <v>0</v>
      </c>
      <c r="K784" s="12">
        <f t="shared" si="142"/>
        <v>0</v>
      </c>
      <c r="L784" s="12">
        <f t="shared" si="142"/>
        <v>0</v>
      </c>
    </row>
    <row r="785" spans="1:12" ht="63.75" hidden="1">
      <c r="A785" s="11"/>
      <c r="B785" s="1" t="s">
        <v>51</v>
      </c>
      <c r="C785" s="23"/>
      <c r="D785" s="3" t="s">
        <v>20</v>
      </c>
      <c r="E785" s="3" t="s">
        <v>21</v>
      </c>
      <c r="F785" s="3" t="s">
        <v>351</v>
      </c>
      <c r="G785" s="3" t="s">
        <v>49</v>
      </c>
      <c r="H785" s="8">
        <f t="shared" si="133"/>
        <v>562</v>
      </c>
      <c r="I785" s="12">
        <f t="shared" si="142"/>
        <v>562</v>
      </c>
      <c r="J785" s="12">
        <f t="shared" si="142"/>
        <v>0</v>
      </c>
      <c r="K785" s="12">
        <f t="shared" si="142"/>
        <v>0</v>
      </c>
      <c r="L785" s="12">
        <f t="shared" si="142"/>
        <v>0</v>
      </c>
    </row>
    <row r="786" spans="1:12" ht="12.75" hidden="1">
      <c r="A786" s="11"/>
      <c r="B786" s="1" t="s">
        <v>68</v>
      </c>
      <c r="C786" s="23"/>
      <c r="D786" s="3" t="s">
        <v>20</v>
      </c>
      <c r="E786" s="3" t="s">
        <v>21</v>
      </c>
      <c r="F786" s="3" t="s">
        <v>351</v>
      </c>
      <c r="G786" s="3" t="s">
        <v>66</v>
      </c>
      <c r="H786" s="8">
        <f t="shared" si="133"/>
        <v>562</v>
      </c>
      <c r="I786" s="12">
        <f t="shared" si="142"/>
        <v>562</v>
      </c>
      <c r="J786" s="12">
        <f t="shared" si="142"/>
        <v>0</v>
      </c>
      <c r="K786" s="12">
        <f t="shared" si="142"/>
        <v>0</v>
      </c>
      <c r="L786" s="12">
        <f t="shared" si="142"/>
        <v>0</v>
      </c>
    </row>
    <row r="787" spans="1:12" ht="25.5" hidden="1">
      <c r="A787" s="11"/>
      <c r="B787" s="1" t="s">
        <v>86</v>
      </c>
      <c r="C787" s="23"/>
      <c r="D787" s="3" t="s">
        <v>20</v>
      </c>
      <c r="E787" s="3" t="s">
        <v>21</v>
      </c>
      <c r="F787" s="3" t="s">
        <v>351</v>
      </c>
      <c r="G787" s="3" t="s">
        <v>84</v>
      </c>
      <c r="H787" s="8">
        <f t="shared" si="133"/>
        <v>562</v>
      </c>
      <c r="I787" s="12">
        <v>562</v>
      </c>
      <c r="J787" s="12">
        <v>0</v>
      </c>
      <c r="K787" s="12">
        <v>0</v>
      </c>
      <c r="L787" s="12">
        <v>0</v>
      </c>
    </row>
    <row r="788" spans="1:12" ht="38.25" hidden="1">
      <c r="A788" s="11"/>
      <c r="B788" s="32" t="s">
        <v>293</v>
      </c>
      <c r="C788" s="1"/>
      <c r="D788" s="3" t="s">
        <v>20</v>
      </c>
      <c r="E788" s="3" t="s">
        <v>21</v>
      </c>
      <c r="F788" s="3" t="s">
        <v>352</v>
      </c>
      <c r="G788" s="3"/>
      <c r="H788" s="8">
        <f t="shared" si="133"/>
        <v>3160</v>
      </c>
      <c r="I788" s="12">
        <f aca="true" t="shared" si="143" ref="I788:L791">I789</f>
        <v>3160</v>
      </c>
      <c r="J788" s="12">
        <f t="shared" si="143"/>
        <v>0</v>
      </c>
      <c r="K788" s="12">
        <f t="shared" si="143"/>
        <v>0</v>
      </c>
      <c r="L788" s="12">
        <f t="shared" si="143"/>
        <v>0</v>
      </c>
    </row>
    <row r="789" spans="1:12" ht="76.5" hidden="1">
      <c r="A789" s="11"/>
      <c r="B789" s="1" t="s">
        <v>426</v>
      </c>
      <c r="C789" s="1"/>
      <c r="D789" s="3" t="s">
        <v>20</v>
      </c>
      <c r="E789" s="3" t="s">
        <v>21</v>
      </c>
      <c r="F789" s="3" t="s">
        <v>353</v>
      </c>
      <c r="G789" s="3"/>
      <c r="H789" s="8">
        <f t="shared" si="133"/>
        <v>3160</v>
      </c>
      <c r="I789" s="12">
        <f t="shared" si="143"/>
        <v>3160</v>
      </c>
      <c r="J789" s="12">
        <f t="shared" si="143"/>
        <v>0</v>
      </c>
      <c r="K789" s="12">
        <f t="shared" si="143"/>
        <v>0</v>
      </c>
      <c r="L789" s="12">
        <f t="shared" si="143"/>
        <v>0</v>
      </c>
    </row>
    <row r="790" spans="1:12" ht="63.75" hidden="1">
      <c r="A790" s="11"/>
      <c r="B790" s="1" t="s">
        <v>51</v>
      </c>
      <c r="C790" s="1"/>
      <c r="D790" s="3" t="s">
        <v>20</v>
      </c>
      <c r="E790" s="3" t="s">
        <v>21</v>
      </c>
      <c r="F790" s="3" t="s">
        <v>353</v>
      </c>
      <c r="G790" s="3" t="s">
        <v>49</v>
      </c>
      <c r="H790" s="8">
        <f t="shared" si="133"/>
        <v>3160</v>
      </c>
      <c r="I790" s="12">
        <f>I791+I793</f>
        <v>3160</v>
      </c>
      <c r="J790" s="12">
        <f t="shared" si="143"/>
        <v>0</v>
      </c>
      <c r="K790" s="12">
        <f t="shared" si="143"/>
        <v>0</v>
      </c>
      <c r="L790" s="12">
        <f t="shared" si="143"/>
        <v>0</v>
      </c>
    </row>
    <row r="791" spans="1:12" ht="12.75" hidden="1">
      <c r="A791" s="11"/>
      <c r="B791" s="1" t="s">
        <v>52</v>
      </c>
      <c r="C791" s="1"/>
      <c r="D791" s="3" t="s">
        <v>20</v>
      </c>
      <c r="E791" s="3" t="s">
        <v>21</v>
      </c>
      <c r="F791" s="3" t="s">
        <v>353</v>
      </c>
      <c r="G791" s="3" t="s">
        <v>50</v>
      </c>
      <c r="H791" s="8">
        <f t="shared" si="133"/>
        <v>2560</v>
      </c>
      <c r="I791" s="12">
        <f t="shared" si="143"/>
        <v>2560</v>
      </c>
      <c r="J791" s="12">
        <f t="shared" si="143"/>
        <v>0</v>
      </c>
      <c r="K791" s="12">
        <f t="shared" si="143"/>
        <v>0</v>
      </c>
      <c r="L791" s="12">
        <f t="shared" si="143"/>
        <v>0</v>
      </c>
    </row>
    <row r="792" spans="1:12" ht="25.5" hidden="1">
      <c r="A792" s="11"/>
      <c r="B792" s="1" t="s">
        <v>55</v>
      </c>
      <c r="C792" s="1"/>
      <c r="D792" s="3" t="s">
        <v>20</v>
      </c>
      <c r="E792" s="3" t="s">
        <v>21</v>
      </c>
      <c r="F792" s="3" t="s">
        <v>353</v>
      </c>
      <c r="G792" s="3" t="s">
        <v>48</v>
      </c>
      <c r="H792" s="8">
        <f t="shared" si="133"/>
        <v>2560</v>
      </c>
      <c r="I792" s="12">
        <v>2560</v>
      </c>
      <c r="J792" s="12">
        <v>0</v>
      </c>
      <c r="K792" s="12">
        <v>0</v>
      </c>
      <c r="L792" s="12">
        <v>0</v>
      </c>
    </row>
    <row r="793" spans="1:12" ht="12.75" hidden="1">
      <c r="A793" s="11"/>
      <c r="B793" s="1" t="s">
        <v>68</v>
      </c>
      <c r="C793" s="23"/>
      <c r="D793" s="3" t="s">
        <v>20</v>
      </c>
      <c r="E793" s="3" t="s">
        <v>21</v>
      </c>
      <c r="F793" s="3" t="s">
        <v>353</v>
      </c>
      <c r="G793" s="3" t="s">
        <v>66</v>
      </c>
      <c r="H793" s="8">
        <f t="shared" si="133"/>
        <v>600</v>
      </c>
      <c r="I793" s="12">
        <f>I794</f>
        <v>600</v>
      </c>
      <c r="J793" s="12">
        <f>J794</f>
        <v>0</v>
      </c>
      <c r="K793" s="12">
        <f>K794</f>
        <v>0</v>
      </c>
      <c r="L793" s="12">
        <f>L794</f>
        <v>0</v>
      </c>
    </row>
    <row r="794" spans="1:12" ht="25.5" hidden="1">
      <c r="A794" s="11"/>
      <c r="B794" s="1" t="s">
        <v>86</v>
      </c>
      <c r="C794" s="23"/>
      <c r="D794" s="3" t="s">
        <v>20</v>
      </c>
      <c r="E794" s="3" t="s">
        <v>21</v>
      </c>
      <c r="F794" s="3" t="s">
        <v>353</v>
      </c>
      <c r="G794" s="3" t="s">
        <v>84</v>
      </c>
      <c r="H794" s="8">
        <f t="shared" si="133"/>
        <v>600</v>
      </c>
      <c r="I794" s="12">
        <v>600</v>
      </c>
      <c r="J794" s="12">
        <v>0</v>
      </c>
      <c r="K794" s="12">
        <v>0</v>
      </c>
      <c r="L794" s="12">
        <v>0</v>
      </c>
    </row>
    <row r="795" spans="1:12" ht="12.75" hidden="1">
      <c r="A795" s="13"/>
      <c r="B795" s="1" t="s">
        <v>401</v>
      </c>
      <c r="C795" s="19"/>
      <c r="D795" s="3" t="s">
        <v>20</v>
      </c>
      <c r="E795" s="3" t="s">
        <v>21</v>
      </c>
      <c r="F795" s="3" t="s">
        <v>249</v>
      </c>
      <c r="G795" s="4"/>
      <c r="H795" s="8">
        <f>I795+J795+K795+L795</f>
        <v>1421</v>
      </c>
      <c r="I795" s="8">
        <f>I796</f>
        <v>0</v>
      </c>
      <c r="J795" s="8">
        <f>J796</f>
        <v>1421</v>
      </c>
      <c r="K795" s="8">
        <f>K796</f>
        <v>0</v>
      </c>
      <c r="L795" s="8">
        <f>L796</f>
        <v>0</v>
      </c>
    </row>
    <row r="796" spans="1:12" ht="153" hidden="1">
      <c r="A796" s="14"/>
      <c r="B796" s="30" t="s">
        <v>427</v>
      </c>
      <c r="C796" s="19"/>
      <c r="D796" s="3" t="s">
        <v>20</v>
      </c>
      <c r="E796" s="3" t="s">
        <v>21</v>
      </c>
      <c r="F796" s="3" t="s">
        <v>428</v>
      </c>
      <c r="G796" s="4"/>
      <c r="H796" s="8">
        <f>I796+J796+K796+L796</f>
        <v>1421</v>
      </c>
      <c r="I796" s="12">
        <f>I797</f>
        <v>0</v>
      </c>
      <c r="J796" s="12">
        <f>J797+J756</f>
        <v>1421</v>
      </c>
      <c r="K796" s="12">
        <v>0</v>
      </c>
      <c r="L796" s="12">
        <v>0</v>
      </c>
    </row>
    <row r="797" spans="1:12" ht="89.25" hidden="1">
      <c r="A797" s="11"/>
      <c r="B797" s="1" t="s">
        <v>56</v>
      </c>
      <c r="C797" s="1"/>
      <c r="D797" s="3" t="s">
        <v>20</v>
      </c>
      <c r="E797" s="3" t="s">
        <v>21</v>
      </c>
      <c r="F797" s="3" t="s">
        <v>428</v>
      </c>
      <c r="G797" s="3" t="s">
        <v>57</v>
      </c>
      <c r="H797" s="8">
        <f>I797+J797+K797+L797</f>
        <v>1421</v>
      </c>
      <c r="I797" s="12">
        <f>I798</f>
        <v>0</v>
      </c>
      <c r="J797" s="12">
        <f>J798</f>
        <v>1421</v>
      </c>
      <c r="K797" s="12">
        <f>K798</f>
        <v>0</v>
      </c>
      <c r="L797" s="12">
        <f>L798</f>
        <v>0</v>
      </c>
    </row>
    <row r="798" spans="1:12" ht="38.25" hidden="1">
      <c r="A798" s="11"/>
      <c r="B798" s="1" t="s">
        <v>152</v>
      </c>
      <c r="C798" s="1"/>
      <c r="D798" s="3" t="s">
        <v>20</v>
      </c>
      <c r="E798" s="3" t="s">
        <v>21</v>
      </c>
      <c r="F798" s="3" t="s">
        <v>428</v>
      </c>
      <c r="G798" s="3" t="s">
        <v>153</v>
      </c>
      <c r="H798" s="8">
        <f>I798+J798+K798+L798</f>
        <v>1421</v>
      </c>
      <c r="I798" s="12">
        <v>0</v>
      </c>
      <c r="J798" s="12">
        <f>J799</f>
        <v>1421</v>
      </c>
      <c r="K798" s="12">
        <f>K799+K756</f>
        <v>0</v>
      </c>
      <c r="L798" s="12">
        <f>L799+L756</f>
        <v>0</v>
      </c>
    </row>
    <row r="799" spans="1:12" ht="51" hidden="1">
      <c r="A799" s="11"/>
      <c r="B799" s="1" t="s">
        <v>154</v>
      </c>
      <c r="C799" s="1"/>
      <c r="D799" s="3" t="s">
        <v>20</v>
      </c>
      <c r="E799" s="3" t="s">
        <v>21</v>
      </c>
      <c r="F799" s="3" t="s">
        <v>428</v>
      </c>
      <c r="G799" s="3" t="s">
        <v>155</v>
      </c>
      <c r="H799" s="8">
        <f>I799+J799+K799+L799</f>
        <v>1421</v>
      </c>
      <c r="I799" s="12">
        <v>0</v>
      </c>
      <c r="J799" s="12">
        <v>1421</v>
      </c>
      <c r="K799" s="12">
        <v>0</v>
      </c>
      <c r="L799" s="12">
        <v>0</v>
      </c>
    </row>
    <row r="800" spans="1:14" ht="12.75" hidden="1">
      <c r="A800" s="5"/>
      <c r="B800" s="2" t="s">
        <v>268</v>
      </c>
      <c r="C800" s="6"/>
      <c r="D800" s="4" t="s">
        <v>33</v>
      </c>
      <c r="E800" s="4" t="s">
        <v>15</v>
      </c>
      <c r="F800" s="4"/>
      <c r="G800" s="4"/>
      <c r="H800" s="8">
        <f t="shared" si="133"/>
        <v>209094.9</v>
      </c>
      <c r="I800" s="8">
        <f>I801+I822</f>
        <v>0</v>
      </c>
      <c r="J800" s="8">
        <f>J801+J822</f>
        <v>209094.9</v>
      </c>
      <c r="K800" s="8">
        <f>K801+K822</f>
        <v>0</v>
      </c>
      <c r="L800" s="8">
        <f>L801+L822</f>
        <v>0</v>
      </c>
      <c r="N800" s="36"/>
    </row>
    <row r="801" spans="1:12" ht="12.75" hidden="1">
      <c r="A801" s="11"/>
      <c r="B801" s="2" t="s">
        <v>280</v>
      </c>
      <c r="C801" s="1"/>
      <c r="D801" s="4" t="s">
        <v>33</v>
      </c>
      <c r="E801" s="4" t="s">
        <v>18</v>
      </c>
      <c r="F801" s="3"/>
      <c r="G801" s="4"/>
      <c r="H801" s="8">
        <f t="shared" si="133"/>
        <v>193319.4</v>
      </c>
      <c r="I801" s="8">
        <f>I802</f>
        <v>0</v>
      </c>
      <c r="J801" s="8">
        <f>J802</f>
        <v>193319.4</v>
      </c>
      <c r="K801" s="8">
        <f>K802</f>
        <v>0</v>
      </c>
      <c r="L801" s="8">
        <f>L802</f>
        <v>0</v>
      </c>
    </row>
    <row r="802" spans="1:12" ht="12.75" hidden="1">
      <c r="A802" s="14"/>
      <c r="B802" s="1" t="s">
        <v>401</v>
      </c>
      <c r="C802" s="19"/>
      <c r="D802" s="3" t="s">
        <v>33</v>
      </c>
      <c r="E802" s="3" t="s">
        <v>18</v>
      </c>
      <c r="F802" s="3" t="s">
        <v>249</v>
      </c>
      <c r="G802" s="3"/>
      <c r="H802" s="12">
        <f t="shared" si="133"/>
        <v>193319.4</v>
      </c>
      <c r="I802" s="12">
        <f>I807+I803+I811+I818</f>
        <v>0</v>
      </c>
      <c r="J802" s="12">
        <f>J807+J803+J811+J818</f>
        <v>193319.4</v>
      </c>
      <c r="K802" s="12">
        <f>K807+K803+K811+K818</f>
        <v>0</v>
      </c>
      <c r="L802" s="12">
        <f>L807+L803+L811+L818</f>
        <v>0</v>
      </c>
    </row>
    <row r="803" spans="1:12" ht="141.75" customHeight="1" hidden="1">
      <c r="A803" s="14"/>
      <c r="B803" s="30" t="s">
        <v>315</v>
      </c>
      <c r="C803" s="19"/>
      <c r="D803" s="3" t="s">
        <v>33</v>
      </c>
      <c r="E803" s="3" t="s">
        <v>18</v>
      </c>
      <c r="F803" s="3" t="s">
        <v>434</v>
      </c>
      <c r="G803" s="3"/>
      <c r="H803" s="8">
        <f aca="true" t="shared" si="144" ref="H803:H830">I803+J803+K803+L803</f>
        <v>1247.7</v>
      </c>
      <c r="I803" s="12">
        <f>I804</f>
        <v>0</v>
      </c>
      <c r="J803" s="12">
        <f>J804</f>
        <v>1247.7</v>
      </c>
      <c r="K803" s="12">
        <f>K804</f>
        <v>0</v>
      </c>
      <c r="L803" s="12">
        <f>L804</f>
        <v>0</v>
      </c>
    </row>
    <row r="804" spans="1:12" ht="25.5" hidden="1">
      <c r="A804" s="11"/>
      <c r="B804" s="1" t="s">
        <v>270</v>
      </c>
      <c r="C804" s="1"/>
      <c r="D804" s="3" t="s">
        <v>33</v>
      </c>
      <c r="E804" s="3" t="s">
        <v>18</v>
      </c>
      <c r="F804" s="3" t="s">
        <v>434</v>
      </c>
      <c r="G804" s="3" t="s">
        <v>271</v>
      </c>
      <c r="H804" s="8">
        <f t="shared" si="144"/>
        <v>1247.7</v>
      </c>
      <c r="I804" s="12">
        <f>I805</f>
        <v>0</v>
      </c>
      <c r="J804" s="12">
        <f aca="true" t="shared" si="145" ref="J804:L805">J805</f>
        <v>1247.7</v>
      </c>
      <c r="K804" s="12">
        <f t="shared" si="145"/>
        <v>0</v>
      </c>
      <c r="L804" s="12">
        <f t="shared" si="145"/>
        <v>0</v>
      </c>
    </row>
    <row r="805" spans="1:12" ht="25.5" hidden="1">
      <c r="A805" s="11"/>
      <c r="B805" s="1" t="s">
        <v>294</v>
      </c>
      <c r="C805" s="1"/>
      <c r="D805" s="3" t="s">
        <v>33</v>
      </c>
      <c r="E805" s="3" t="s">
        <v>18</v>
      </c>
      <c r="F805" s="3" t="s">
        <v>434</v>
      </c>
      <c r="G805" s="3" t="s">
        <v>295</v>
      </c>
      <c r="H805" s="8">
        <f t="shared" si="144"/>
        <v>1247.7</v>
      </c>
      <c r="I805" s="12">
        <f>I806</f>
        <v>0</v>
      </c>
      <c r="J805" s="12">
        <f t="shared" si="145"/>
        <v>1247.7</v>
      </c>
      <c r="K805" s="12">
        <f t="shared" si="145"/>
        <v>0</v>
      </c>
      <c r="L805" s="12">
        <f t="shared" si="145"/>
        <v>0</v>
      </c>
    </row>
    <row r="806" spans="1:12" ht="38.25" hidden="1">
      <c r="A806" s="11"/>
      <c r="B806" s="1" t="s">
        <v>296</v>
      </c>
      <c r="C806" s="1"/>
      <c r="D806" s="3" t="s">
        <v>33</v>
      </c>
      <c r="E806" s="3" t="s">
        <v>18</v>
      </c>
      <c r="F806" s="3" t="s">
        <v>434</v>
      </c>
      <c r="G806" s="3" t="s">
        <v>297</v>
      </c>
      <c r="H806" s="8">
        <f t="shared" si="144"/>
        <v>1247.7</v>
      </c>
      <c r="I806" s="12">
        <v>0</v>
      </c>
      <c r="J806" s="12">
        <v>1247.7</v>
      </c>
      <c r="K806" s="12">
        <v>0</v>
      </c>
      <c r="L806" s="12">
        <v>0</v>
      </c>
    </row>
    <row r="807" spans="1:12" ht="168.75" customHeight="1" hidden="1">
      <c r="A807" s="14"/>
      <c r="B807" s="30" t="s">
        <v>314</v>
      </c>
      <c r="C807" s="19"/>
      <c r="D807" s="3" t="s">
        <v>33</v>
      </c>
      <c r="E807" s="3" t="s">
        <v>18</v>
      </c>
      <c r="F807" s="3" t="s">
        <v>428</v>
      </c>
      <c r="G807" s="4"/>
      <c r="H807" s="8">
        <f>I807+J807+K807+L807</f>
        <v>28820</v>
      </c>
      <c r="I807" s="12">
        <v>0</v>
      </c>
      <c r="J807" s="12">
        <f>J808</f>
        <v>28820</v>
      </c>
      <c r="K807" s="12">
        <v>0</v>
      </c>
      <c r="L807" s="12">
        <v>0</v>
      </c>
    </row>
    <row r="808" spans="1:12" ht="25.5" hidden="1">
      <c r="A808" s="11"/>
      <c r="B808" s="1" t="s">
        <v>270</v>
      </c>
      <c r="C808" s="1"/>
      <c r="D808" s="3" t="s">
        <v>33</v>
      </c>
      <c r="E808" s="3" t="s">
        <v>18</v>
      </c>
      <c r="F808" s="3" t="s">
        <v>428</v>
      </c>
      <c r="G808" s="3" t="s">
        <v>271</v>
      </c>
      <c r="H808" s="8">
        <f>I808+J808+K808+L808</f>
        <v>28820</v>
      </c>
      <c r="I808" s="12">
        <f>I810</f>
        <v>0</v>
      </c>
      <c r="J808" s="12">
        <f>J809</f>
        <v>28820</v>
      </c>
      <c r="K808" s="12">
        <f>K810</f>
        <v>0</v>
      </c>
      <c r="L808" s="12">
        <f>L810</f>
        <v>0</v>
      </c>
    </row>
    <row r="809" spans="1:12" ht="38.25" hidden="1">
      <c r="A809" s="11"/>
      <c r="B809" s="1" t="s">
        <v>272</v>
      </c>
      <c r="C809" s="1"/>
      <c r="D809" s="3" t="s">
        <v>33</v>
      </c>
      <c r="E809" s="3" t="s">
        <v>18</v>
      </c>
      <c r="F809" s="3" t="s">
        <v>428</v>
      </c>
      <c r="G809" s="3" t="s">
        <v>273</v>
      </c>
      <c r="H809" s="8">
        <f>I809+J809+K809+L809</f>
        <v>28820</v>
      </c>
      <c r="I809" s="12">
        <v>0</v>
      </c>
      <c r="J809" s="12">
        <f>J810</f>
        <v>28820</v>
      </c>
      <c r="K809" s="12">
        <v>0</v>
      </c>
      <c r="L809" s="12">
        <v>0</v>
      </c>
    </row>
    <row r="810" spans="1:12" ht="51" hidden="1">
      <c r="A810" s="11"/>
      <c r="B810" s="1" t="s">
        <v>274</v>
      </c>
      <c r="C810" s="1"/>
      <c r="D810" s="3" t="s">
        <v>33</v>
      </c>
      <c r="E810" s="3" t="s">
        <v>18</v>
      </c>
      <c r="F810" s="3" t="s">
        <v>428</v>
      </c>
      <c r="G810" s="3" t="s">
        <v>275</v>
      </c>
      <c r="H810" s="8">
        <f>I810+J810+K810+L810</f>
        <v>28820</v>
      </c>
      <c r="I810" s="12">
        <v>0</v>
      </c>
      <c r="J810" s="12">
        <f>30241-1421</f>
        <v>28820</v>
      </c>
      <c r="K810" s="12">
        <v>0</v>
      </c>
      <c r="L810" s="12">
        <v>0</v>
      </c>
    </row>
    <row r="811" spans="1:12" ht="153" customHeight="1" hidden="1">
      <c r="A811" s="14"/>
      <c r="B811" s="1" t="s">
        <v>509</v>
      </c>
      <c r="C811" s="19"/>
      <c r="D811" s="3" t="s">
        <v>33</v>
      </c>
      <c r="E811" s="3" t="s">
        <v>18</v>
      </c>
      <c r="F811" s="3" t="s">
        <v>435</v>
      </c>
      <c r="G811" s="3"/>
      <c r="H811" s="8">
        <f t="shared" si="144"/>
        <v>163104.4</v>
      </c>
      <c r="I811" s="12">
        <f>I812</f>
        <v>0</v>
      </c>
      <c r="J811" s="12">
        <f>J812+J815</f>
        <v>163104.4</v>
      </c>
      <c r="K811" s="12">
        <f>K812</f>
        <v>0</v>
      </c>
      <c r="L811" s="12">
        <f>L812</f>
        <v>0</v>
      </c>
    </row>
    <row r="812" spans="1:12" ht="25.5" hidden="1">
      <c r="A812" s="11"/>
      <c r="B812" s="1" t="s">
        <v>58</v>
      </c>
      <c r="C812" s="1"/>
      <c r="D812" s="3" t="s">
        <v>33</v>
      </c>
      <c r="E812" s="3" t="s">
        <v>18</v>
      </c>
      <c r="F812" s="3" t="s">
        <v>435</v>
      </c>
      <c r="G812" s="3" t="s">
        <v>59</v>
      </c>
      <c r="H812" s="8">
        <f t="shared" si="144"/>
        <v>58092</v>
      </c>
      <c r="I812" s="12">
        <f>I813</f>
        <v>0</v>
      </c>
      <c r="J812" s="12">
        <f aca="true" t="shared" si="146" ref="J812:L813">J813</f>
        <v>58092</v>
      </c>
      <c r="K812" s="12">
        <f t="shared" si="146"/>
        <v>0</v>
      </c>
      <c r="L812" s="12">
        <f t="shared" si="146"/>
        <v>0</v>
      </c>
    </row>
    <row r="813" spans="1:12" ht="38.25" hidden="1">
      <c r="A813" s="11"/>
      <c r="B813" s="1" t="s">
        <v>60</v>
      </c>
      <c r="C813" s="1"/>
      <c r="D813" s="3" t="s">
        <v>33</v>
      </c>
      <c r="E813" s="3" t="s">
        <v>18</v>
      </c>
      <c r="F813" s="3" t="s">
        <v>435</v>
      </c>
      <c r="G813" s="3" t="s">
        <v>61</v>
      </c>
      <c r="H813" s="8">
        <f t="shared" si="144"/>
        <v>58092</v>
      </c>
      <c r="I813" s="12">
        <f>I814</f>
        <v>0</v>
      </c>
      <c r="J813" s="12">
        <f t="shared" si="146"/>
        <v>58092</v>
      </c>
      <c r="K813" s="12">
        <f t="shared" si="146"/>
        <v>0</v>
      </c>
      <c r="L813" s="12">
        <f t="shared" si="146"/>
        <v>0</v>
      </c>
    </row>
    <row r="814" spans="1:12" ht="38.25" hidden="1">
      <c r="A814" s="11"/>
      <c r="B814" s="1" t="s">
        <v>62</v>
      </c>
      <c r="C814" s="1"/>
      <c r="D814" s="3" t="s">
        <v>33</v>
      </c>
      <c r="E814" s="3" t="s">
        <v>18</v>
      </c>
      <c r="F814" s="3" t="s">
        <v>435</v>
      </c>
      <c r="G814" s="3" t="s">
        <v>63</v>
      </c>
      <c r="H814" s="8">
        <f t="shared" si="144"/>
        <v>58092</v>
      </c>
      <c r="I814" s="12">
        <v>0</v>
      </c>
      <c r="J814" s="12">
        <v>58092</v>
      </c>
      <c r="K814" s="12">
        <v>0</v>
      </c>
      <c r="L814" s="12">
        <v>0</v>
      </c>
    </row>
    <row r="815" spans="1:12" ht="25.5" hidden="1">
      <c r="A815" s="11"/>
      <c r="B815" s="1" t="s">
        <v>270</v>
      </c>
      <c r="C815" s="1"/>
      <c r="D815" s="3" t="s">
        <v>33</v>
      </c>
      <c r="E815" s="3" t="s">
        <v>18</v>
      </c>
      <c r="F815" s="3" t="s">
        <v>435</v>
      </c>
      <c r="G815" s="3" t="s">
        <v>271</v>
      </c>
      <c r="H815" s="8">
        <f t="shared" si="144"/>
        <v>105012.4</v>
      </c>
      <c r="I815" s="12">
        <f>I816</f>
        <v>0</v>
      </c>
      <c r="J815" s="12">
        <f aca="true" t="shared" si="147" ref="J815:L816">J816</f>
        <v>105012.4</v>
      </c>
      <c r="K815" s="12">
        <f t="shared" si="147"/>
        <v>0</v>
      </c>
      <c r="L815" s="12">
        <f t="shared" si="147"/>
        <v>0</v>
      </c>
    </row>
    <row r="816" spans="1:12" ht="25.5" hidden="1">
      <c r="A816" s="11"/>
      <c r="B816" s="1" t="s">
        <v>294</v>
      </c>
      <c r="C816" s="1"/>
      <c r="D816" s="3" t="s">
        <v>33</v>
      </c>
      <c r="E816" s="3" t="s">
        <v>18</v>
      </c>
      <c r="F816" s="3" t="s">
        <v>435</v>
      </c>
      <c r="G816" s="3" t="s">
        <v>295</v>
      </c>
      <c r="H816" s="8">
        <f t="shared" si="144"/>
        <v>105012.4</v>
      </c>
      <c r="I816" s="12">
        <f>I817</f>
        <v>0</v>
      </c>
      <c r="J816" s="12">
        <f t="shared" si="147"/>
        <v>105012.4</v>
      </c>
      <c r="K816" s="12">
        <f t="shared" si="147"/>
        <v>0</v>
      </c>
      <c r="L816" s="12">
        <f t="shared" si="147"/>
        <v>0</v>
      </c>
    </row>
    <row r="817" spans="1:12" ht="38.25" hidden="1">
      <c r="A817" s="11"/>
      <c r="B817" s="1" t="s">
        <v>296</v>
      </c>
      <c r="C817" s="1"/>
      <c r="D817" s="3" t="s">
        <v>33</v>
      </c>
      <c r="E817" s="3" t="s">
        <v>18</v>
      </c>
      <c r="F817" s="3" t="s">
        <v>435</v>
      </c>
      <c r="G817" s="3" t="s">
        <v>297</v>
      </c>
      <c r="H817" s="8">
        <f t="shared" si="144"/>
        <v>105012.4</v>
      </c>
      <c r="I817" s="12">
        <v>0</v>
      </c>
      <c r="J817" s="12">
        <v>105012.4</v>
      </c>
      <c r="K817" s="12">
        <v>0</v>
      </c>
      <c r="L817" s="12">
        <v>0</v>
      </c>
    </row>
    <row r="818" spans="1:12" ht="153" customHeight="1" hidden="1">
      <c r="A818" s="14"/>
      <c r="B818" s="1" t="s">
        <v>512</v>
      </c>
      <c r="C818" s="19"/>
      <c r="D818" s="3" t="s">
        <v>33</v>
      </c>
      <c r="E818" s="3" t="s">
        <v>18</v>
      </c>
      <c r="F818" s="3" t="s">
        <v>436</v>
      </c>
      <c r="G818" s="3"/>
      <c r="H818" s="8">
        <f t="shared" si="144"/>
        <v>147.3</v>
      </c>
      <c r="I818" s="12">
        <f>I819</f>
        <v>0</v>
      </c>
      <c r="J818" s="12">
        <f aca="true" t="shared" si="148" ref="J818:L820">J819</f>
        <v>147.3</v>
      </c>
      <c r="K818" s="12">
        <f t="shared" si="148"/>
        <v>0</v>
      </c>
      <c r="L818" s="12">
        <f t="shared" si="148"/>
        <v>0</v>
      </c>
    </row>
    <row r="819" spans="1:12" ht="25.5" hidden="1">
      <c r="A819" s="11"/>
      <c r="B819" s="1" t="s">
        <v>270</v>
      </c>
      <c r="C819" s="1"/>
      <c r="D819" s="3" t="s">
        <v>33</v>
      </c>
      <c r="E819" s="3" t="s">
        <v>18</v>
      </c>
      <c r="F819" s="3" t="s">
        <v>436</v>
      </c>
      <c r="G819" s="3" t="s">
        <v>271</v>
      </c>
      <c r="H819" s="8">
        <f t="shared" si="144"/>
        <v>147.3</v>
      </c>
      <c r="I819" s="12">
        <f>I820</f>
        <v>0</v>
      </c>
      <c r="J819" s="12">
        <f t="shared" si="148"/>
        <v>147.3</v>
      </c>
      <c r="K819" s="12">
        <f t="shared" si="148"/>
        <v>0</v>
      </c>
      <c r="L819" s="12">
        <f t="shared" si="148"/>
        <v>0</v>
      </c>
    </row>
    <row r="820" spans="1:12" ht="38.25" hidden="1">
      <c r="A820" s="11"/>
      <c r="B820" s="1" t="s">
        <v>272</v>
      </c>
      <c r="C820" s="1"/>
      <c r="D820" s="3" t="s">
        <v>33</v>
      </c>
      <c r="E820" s="3" t="s">
        <v>18</v>
      </c>
      <c r="F820" s="3" t="s">
        <v>436</v>
      </c>
      <c r="G820" s="3" t="s">
        <v>273</v>
      </c>
      <c r="H820" s="8">
        <f t="shared" si="144"/>
        <v>147.3</v>
      </c>
      <c r="I820" s="12">
        <f>I821</f>
        <v>0</v>
      </c>
      <c r="J820" s="12">
        <f t="shared" si="148"/>
        <v>147.3</v>
      </c>
      <c r="K820" s="12">
        <f t="shared" si="148"/>
        <v>0</v>
      </c>
      <c r="L820" s="12">
        <f t="shared" si="148"/>
        <v>0</v>
      </c>
    </row>
    <row r="821" spans="1:12" ht="51" hidden="1">
      <c r="A821" s="11"/>
      <c r="B821" s="1" t="s">
        <v>274</v>
      </c>
      <c r="C821" s="1"/>
      <c r="D821" s="3" t="s">
        <v>33</v>
      </c>
      <c r="E821" s="3" t="s">
        <v>18</v>
      </c>
      <c r="F821" s="3" t="s">
        <v>436</v>
      </c>
      <c r="G821" s="3" t="s">
        <v>275</v>
      </c>
      <c r="H821" s="8">
        <f t="shared" si="144"/>
        <v>147.3</v>
      </c>
      <c r="I821" s="12">
        <v>0</v>
      </c>
      <c r="J821" s="12">
        <v>147.3</v>
      </c>
      <c r="K821" s="12">
        <v>0</v>
      </c>
      <c r="L821" s="12">
        <v>0</v>
      </c>
    </row>
    <row r="822" spans="1:12" ht="28.5" customHeight="1" hidden="1">
      <c r="A822" s="5"/>
      <c r="B822" s="6" t="s">
        <v>298</v>
      </c>
      <c r="C822" s="6"/>
      <c r="D822" s="4" t="s">
        <v>33</v>
      </c>
      <c r="E822" s="4" t="s">
        <v>162</v>
      </c>
      <c r="F822" s="4"/>
      <c r="G822" s="4"/>
      <c r="H822" s="8">
        <f>I822+J822+K822+L822</f>
        <v>15775.5</v>
      </c>
      <c r="I822" s="8">
        <f>I823</f>
        <v>0</v>
      </c>
      <c r="J822" s="8">
        <f>J823</f>
        <v>15775.5</v>
      </c>
      <c r="K822" s="8">
        <f>K823</f>
        <v>0</v>
      </c>
      <c r="L822" s="8">
        <f>L823</f>
        <v>0</v>
      </c>
    </row>
    <row r="823" spans="1:12" ht="12.75" hidden="1">
      <c r="A823" s="13"/>
      <c r="B823" s="1" t="s">
        <v>373</v>
      </c>
      <c r="C823" s="19"/>
      <c r="D823" s="3" t="s">
        <v>33</v>
      </c>
      <c r="E823" s="3" t="s">
        <v>162</v>
      </c>
      <c r="F823" s="3" t="s">
        <v>249</v>
      </c>
      <c r="G823" s="3"/>
      <c r="H823" s="12">
        <f t="shared" si="144"/>
        <v>15775.5</v>
      </c>
      <c r="I823" s="12">
        <f>I824+I833</f>
        <v>0</v>
      </c>
      <c r="J823" s="12">
        <f>J824+J833</f>
        <v>15775.5</v>
      </c>
      <c r="K823" s="12">
        <f>K824+K833</f>
        <v>0</v>
      </c>
      <c r="L823" s="12">
        <f>L824+L833</f>
        <v>0</v>
      </c>
    </row>
    <row r="824" spans="1:12" ht="99.75" customHeight="1" hidden="1">
      <c r="A824" s="14"/>
      <c r="B824" s="1" t="s">
        <v>510</v>
      </c>
      <c r="C824" s="19"/>
      <c r="D824" s="3" t="s">
        <v>33</v>
      </c>
      <c r="E824" s="3" t="s">
        <v>162</v>
      </c>
      <c r="F824" s="3" t="s">
        <v>437</v>
      </c>
      <c r="G824" s="3"/>
      <c r="H824" s="8">
        <f t="shared" si="144"/>
        <v>15210.9</v>
      </c>
      <c r="I824" s="12">
        <f>I825+I829</f>
        <v>0</v>
      </c>
      <c r="J824" s="12">
        <f>J825+J829</f>
        <v>15210.9</v>
      </c>
      <c r="K824" s="12">
        <f>K825+K829</f>
        <v>0</v>
      </c>
      <c r="L824" s="12">
        <f>L825+L829</f>
        <v>0</v>
      </c>
    </row>
    <row r="825" spans="1:12" ht="89.25" hidden="1">
      <c r="A825" s="11"/>
      <c r="B825" s="1" t="s">
        <v>56</v>
      </c>
      <c r="C825" s="7"/>
      <c r="D825" s="3" t="s">
        <v>33</v>
      </c>
      <c r="E825" s="3" t="s">
        <v>162</v>
      </c>
      <c r="F825" s="3" t="s">
        <v>437</v>
      </c>
      <c r="G825" s="3" t="s">
        <v>57</v>
      </c>
      <c r="H825" s="8">
        <f t="shared" si="144"/>
        <v>12239</v>
      </c>
      <c r="I825" s="12">
        <f>I826</f>
        <v>0</v>
      </c>
      <c r="J825" s="12">
        <f>J826</f>
        <v>12239</v>
      </c>
      <c r="K825" s="12">
        <f>K826</f>
        <v>0</v>
      </c>
      <c r="L825" s="12">
        <f>L826</f>
        <v>0</v>
      </c>
    </row>
    <row r="826" spans="1:12" ht="38.25" hidden="1">
      <c r="A826" s="11"/>
      <c r="B826" s="1" t="s">
        <v>152</v>
      </c>
      <c r="C826" s="7"/>
      <c r="D826" s="3" t="s">
        <v>33</v>
      </c>
      <c r="E826" s="3" t="s">
        <v>162</v>
      </c>
      <c r="F826" s="3" t="s">
        <v>437</v>
      </c>
      <c r="G826" s="3" t="s">
        <v>153</v>
      </c>
      <c r="H826" s="8">
        <f t="shared" si="144"/>
        <v>12239</v>
      </c>
      <c r="I826" s="12">
        <f>I827+I828</f>
        <v>0</v>
      </c>
      <c r="J826" s="12">
        <f>J827+J828</f>
        <v>12239</v>
      </c>
      <c r="K826" s="12">
        <f>K827+K828</f>
        <v>0</v>
      </c>
      <c r="L826" s="12">
        <f>L827+L828</f>
        <v>0</v>
      </c>
    </row>
    <row r="827" spans="1:12" ht="25.5" hidden="1">
      <c r="A827" s="11"/>
      <c r="B827" s="1" t="s">
        <v>299</v>
      </c>
      <c r="C827" s="7"/>
      <c r="D827" s="3" t="s">
        <v>33</v>
      </c>
      <c r="E827" s="3" t="s">
        <v>162</v>
      </c>
      <c r="F827" s="3" t="s">
        <v>437</v>
      </c>
      <c r="G827" s="3" t="s">
        <v>155</v>
      </c>
      <c r="H827" s="8">
        <f t="shared" si="144"/>
        <v>11905</v>
      </c>
      <c r="I827" s="12">
        <v>0</v>
      </c>
      <c r="J827" s="12">
        <v>11905</v>
      </c>
      <c r="K827" s="12">
        <v>0</v>
      </c>
      <c r="L827" s="12">
        <v>0</v>
      </c>
    </row>
    <row r="828" spans="1:12" ht="25.5" hidden="1">
      <c r="A828" s="11"/>
      <c r="B828" s="1" t="s">
        <v>300</v>
      </c>
      <c r="C828" s="7"/>
      <c r="D828" s="3" t="s">
        <v>33</v>
      </c>
      <c r="E828" s="3" t="s">
        <v>162</v>
      </c>
      <c r="F828" s="3" t="s">
        <v>437</v>
      </c>
      <c r="G828" s="3" t="s">
        <v>157</v>
      </c>
      <c r="H828" s="8">
        <f t="shared" si="144"/>
        <v>334</v>
      </c>
      <c r="I828" s="12">
        <v>0</v>
      </c>
      <c r="J828" s="12">
        <v>334</v>
      </c>
      <c r="K828" s="12">
        <v>0</v>
      </c>
      <c r="L828" s="12">
        <v>0</v>
      </c>
    </row>
    <row r="829" spans="1:12" ht="25.5" hidden="1">
      <c r="A829" s="11"/>
      <c r="B829" s="1" t="s">
        <v>58</v>
      </c>
      <c r="C829" s="7"/>
      <c r="D829" s="3" t="s">
        <v>33</v>
      </c>
      <c r="E829" s="3" t="s">
        <v>162</v>
      </c>
      <c r="F829" s="3" t="s">
        <v>437</v>
      </c>
      <c r="G829" s="3" t="s">
        <v>59</v>
      </c>
      <c r="H829" s="8">
        <f t="shared" si="144"/>
        <v>2971.9</v>
      </c>
      <c r="I829" s="12">
        <f>I830</f>
        <v>0</v>
      </c>
      <c r="J829" s="12">
        <f>J830</f>
        <v>2971.9</v>
      </c>
      <c r="K829" s="12">
        <f>K830</f>
        <v>0</v>
      </c>
      <c r="L829" s="12">
        <f>L830</f>
        <v>0</v>
      </c>
    </row>
    <row r="830" spans="1:12" ht="38.25" hidden="1">
      <c r="A830" s="11"/>
      <c r="B830" s="1" t="s">
        <v>60</v>
      </c>
      <c r="C830" s="7"/>
      <c r="D830" s="3" t="s">
        <v>33</v>
      </c>
      <c r="E830" s="3" t="s">
        <v>162</v>
      </c>
      <c r="F830" s="3" t="s">
        <v>437</v>
      </c>
      <c r="G830" s="3" t="s">
        <v>61</v>
      </c>
      <c r="H830" s="8">
        <f t="shared" si="144"/>
        <v>2971.9</v>
      </c>
      <c r="I830" s="12">
        <f>I831+I832</f>
        <v>0</v>
      </c>
      <c r="J830" s="12">
        <f>J831+J832</f>
        <v>2971.9</v>
      </c>
      <c r="K830" s="12">
        <f>K831+K832</f>
        <v>0</v>
      </c>
      <c r="L830" s="12">
        <f>L831+L832</f>
        <v>0</v>
      </c>
    </row>
    <row r="831" spans="1:12" ht="38.25" hidden="1">
      <c r="A831" s="11"/>
      <c r="B831" s="1" t="s">
        <v>65</v>
      </c>
      <c r="C831" s="7"/>
      <c r="D831" s="3" t="s">
        <v>33</v>
      </c>
      <c r="E831" s="3" t="s">
        <v>162</v>
      </c>
      <c r="F831" s="3" t="s">
        <v>437</v>
      </c>
      <c r="G831" s="3" t="s">
        <v>64</v>
      </c>
      <c r="H831" s="8">
        <f>I831+J831+K831+L831</f>
        <v>518</v>
      </c>
      <c r="I831" s="12">
        <v>0</v>
      </c>
      <c r="J831" s="12">
        <v>518</v>
      </c>
      <c r="K831" s="12">
        <v>0</v>
      </c>
      <c r="L831" s="12">
        <v>0</v>
      </c>
    </row>
    <row r="832" spans="1:12" ht="38.25" hidden="1">
      <c r="A832" s="11"/>
      <c r="B832" s="1" t="s">
        <v>62</v>
      </c>
      <c r="C832" s="7"/>
      <c r="D832" s="3" t="s">
        <v>33</v>
      </c>
      <c r="E832" s="3" t="s">
        <v>162</v>
      </c>
      <c r="F832" s="3" t="s">
        <v>437</v>
      </c>
      <c r="G832" s="3" t="s">
        <v>63</v>
      </c>
      <c r="H832" s="8">
        <f>I832+J832+K832+L832</f>
        <v>2453.9</v>
      </c>
      <c r="I832" s="12">
        <v>0</v>
      </c>
      <c r="J832" s="12">
        <v>2453.9</v>
      </c>
      <c r="K832" s="12">
        <v>0</v>
      </c>
      <c r="L832" s="12">
        <v>0</v>
      </c>
    </row>
    <row r="833" spans="1:12" ht="153" customHeight="1" hidden="1">
      <c r="A833" s="14"/>
      <c r="B833" s="1" t="s">
        <v>512</v>
      </c>
      <c r="C833" s="19"/>
      <c r="D833" s="3" t="s">
        <v>33</v>
      </c>
      <c r="E833" s="3" t="s">
        <v>162</v>
      </c>
      <c r="F833" s="3" t="s">
        <v>436</v>
      </c>
      <c r="G833" s="3"/>
      <c r="H833" s="8">
        <f aca="true" t="shared" si="149" ref="H833:H838">I833+J833+K833+L833</f>
        <v>564.6</v>
      </c>
      <c r="I833" s="12">
        <f>I834+I837</f>
        <v>0</v>
      </c>
      <c r="J833" s="12">
        <f>J834+J837</f>
        <v>564.6</v>
      </c>
      <c r="K833" s="12">
        <f>K841</f>
        <v>0</v>
      </c>
      <c r="L833" s="12">
        <f>L841</f>
        <v>0</v>
      </c>
    </row>
    <row r="834" spans="1:12" ht="89.25" hidden="1">
      <c r="A834" s="11"/>
      <c r="B834" s="1" t="s">
        <v>56</v>
      </c>
      <c r="C834" s="7"/>
      <c r="D834" s="3" t="s">
        <v>33</v>
      </c>
      <c r="E834" s="3" t="s">
        <v>162</v>
      </c>
      <c r="F834" s="3" t="s">
        <v>436</v>
      </c>
      <c r="G834" s="3" t="s">
        <v>57</v>
      </c>
      <c r="H834" s="8">
        <f t="shared" si="149"/>
        <v>491</v>
      </c>
      <c r="I834" s="12">
        <f>I835</f>
        <v>0</v>
      </c>
      <c r="J834" s="12">
        <f>J835</f>
        <v>491</v>
      </c>
      <c r="K834" s="12">
        <f>K835</f>
        <v>0</v>
      </c>
      <c r="L834" s="12">
        <f>L835</f>
        <v>0</v>
      </c>
    </row>
    <row r="835" spans="1:12" ht="38.25" hidden="1">
      <c r="A835" s="11"/>
      <c r="B835" s="1" t="s">
        <v>152</v>
      </c>
      <c r="C835" s="7"/>
      <c r="D835" s="3" t="s">
        <v>33</v>
      </c>
      <c r="E835" s="3" t="s">
        <v>162</v>
      </c>
      <c r="F835" s="3" t="s">
        <v>436</v>
      </c>
      <c r="G835" s="3" t="s">
        <v>153</v>
      </c>
      <c r="H835" s="12">
        <f>SUM(I835:L835)</f>
        <v>491</v>
      </c>
      <c r="I835" s="12">
        <f>I836</f>
        <v>0</v>
      </c>
      <c r="J835" s="12">
        <f>J836</f>
        <v>491</v>
      </c>
      <c r="K835" s="12">
        <f>K836</f>
        <v>0</v>
      </c>
      <c r="L835" s="12">
        <f>L836</f>
        <v>0</v>
      </c>
    </row>
    <row r="836" spans="1:12" ht="25.5" hidden="1">
      <c r="A836" s="11"/>
      <c r="B836" s="1" t="s">
        <v>299</v>
      </c>
      <c r="C836" s="7"/>
      <c r="D836" s="3" t="s">
        <v>33</v>
      </c>
      <c r="E836" s="3" t="s">
        <v>162</v>
      </c>
      <c r="F836" s="3" t="s">
        <v>436</v>
      </c>
      <c r="G836" s="3" t="s">
        <v>155</v>
      </c>
      <c r="H836" s="8">
        <f t="shared" si="149"/>
        <v>491</v>
      </c>
      <c r="I836" s="12">
        <v>0</v>
      </c>
      <c r="J836" s="12">
        <v>491</v>
      </c>
      <c r="K836" s="12">
        <v>0</v>
      </c>
      <c r="L836" s="12">
        <v>0</v>
      </c>
    </row>
    <row r="837" spans="1:12" ht="25.5" hidden="1">
      <c r="A837" s="11"/>
      <c r="B837" s="1" t="s">
        <v>58</v>
      </c>
      <c r="C837" s="7"/>
      <c r="D837" s="3" t="s">
        <v>33</v>
      </c>
      <c r="E837" s="3" t="s">
        <v>162</v>
      </c>
      <c r="F837" s="3" t="s">
        <v>436</v>
      </c>
      <c r="G837" s="3" t="s">
        <v>59</v>
      </c>
      <c r="H837" s="8">
        <f t="shared" si="149"/>
        <v>73.6</v>
      </c>
      <c r="I837" s="12">
        <f>I838</f>
        <v>0</v>
      </c>
      <c r="J837" s="12">
        <f>J838</f>
        <v>73.6</v>
      </c>
      <c r="K837" s="12">
        <f>K838</f>
        <v>0</v>
      </c>
      <c r="L837" s="12">
        <f>L838</f>
        <v>0</v>
      </c>
    </row>
    <row r="838" spans="1:12" ht="38.25" hidden="1">
      <c r="A838" s="11"/>
      <c r="B838" s="1" t="s">
        <v>60</v>
      </c>
      <c r="C838" s="7"/>
      <c r="D838" s="3" t="s">
        <v>33</v>
      </c>
      <c r="E838" s="3" t="s">
        <v>162</v>
      </c>
      <c r="F838" s="3" t="s">
        <v>436</v>
      </c>
      <c r="G838" s="3" t="s">
        <v>61</v>
      </c>
      <c r="H838" s="8">
        <f t="shared" si="149"/>
        <v>73.6</v>
      </c>
      <c r="I838" s="12">
        <f>I839+I840</f>
        <v>0</v>
      </c>
      <c r="J838" s="12">
        <f>J839+J840</f>
        <v>73.6</v>
      </c>
      <c r="K838" s="12">
        <f>K839+K840</f>
        <v>0</v>
      </c>
      <c r="L838" s="12">
        <f>L839+L840</f>
        <v>0</v>
      </c>
    </row>
    <row r="839" spans="1:12" ht="38.25" hidden="1">
      <c r="A839" s="11"/>
      <c r="B839" s="1" t="s">
        <v>65</v>
      </c>
      <c r="C839" s="7"/>
      <c r="D839" s="3" t="s">
        <v>33</v>
      </c>
      <c r="E839" s="3" t="s">
        <v>162</v>
      </c>
      <c r="F839" s="3" t="s">
        <v>436</v>
      </c>
      <c r="G839" s="3" t="s">
        <v>64</v>
      </c>
      <c r="H839" s="8">
        <f>I839+J839+K839+L839</f>
        <v>30</v>
      </c>
      <c r="I839" s="12">
        <v>0</v>
      </c>
      <c r="J839" s="12">
        <v>30</v>
      </c>
      <c r="K839" s="12">
        <v>0</v>
      </c>
      <c r="L839" s="12">
        <v>0</v>
      </c>
    </row>
    <row r="840" spans="1:12" ht="38.25" hidden="1">
      <c r="A840" s="11"/>
      <c r="B840" s="1" t="s">
        <v>62</v>
      </c>
      <c r="C840" s="7"/>
      <c r="D840" s="3" t="s">
        <v>33</v>
      </c>
      <c r="E840" s="3" t="s">
        <v>162</v>
      </c>
      <c r="F840" s="3" t="s">
        <v>436</v>
      </c>
      <c r="G840" s="3" t="s">
        <v>63</v>
      </c>
      <c r="H840" s="8">
        <f>I840+J840+K840+L840</f>
        <v>43.6</v>
      </c>
      <c r="I840" s="12">
        <v>0</v>
      </c>
      <c r="J840" s="12">
        <v>43.6</v>
      </c>
      <c r="K840" s="12">
        <v>0</v>
      </c>
      <c r="L840" s="12">
        <v>0</v>
      </c>
    </row>
    <row r="841" spans="1:12" ht="25.5" hidden="1">
      <c r="A841" s="5" t="s">
        <v>229</v>
      </c>
      <c r="B841" s="6" t="s">
        <v>230</v>
      </c>
      <c r="C841" s="55" t="s">
        <v>231</v>
      </c>
      <c r="D841" s="4"/>
      <c r="E841" s="4"/>
      <c r="F841" s="4"/>
      <c r="G841" s="4"/>
      <c r="H841" s="8">
        <f>I841+J841+K841+L841</f>
        <v>37970</v>
      </c>
      <c r="I841" s="8">
        <f>I842+I862</f>
        <v>37970</v>
      </c>
      <c r="J841" s="8">
        <f>J842+J862</f>
        <v>0</v>
      </c>
      <c r="K841" s="8">
        <f>K842+K862</f>
        <v>0</v>
      </c>
      <c r="L841" s="8">
        <f>L842+L862</f>
        <v>0</v>
      </c>
    </row>
    <row r="842" spans="1:12" ht="12.75" hidden="1">
      <c r="A842" s="5"/>
      <c r="B842" s="2" t="s">
        <v>150</v>
      </c>
      <c r="C842" s="6"/>
      <c r="D842" s="4" t="s">
        <v>14</v>
      </c>
      <c r="E842" s="4" t="s">
        <v>15</v>
      </c>
      <c r="F842" s="4"/>
      <c r="G842" s="4"/>
      <c r="H842" s="8">
        <f>I842+J842+K842+L842</f>
        <v>37228.5</v>
      </c>
      <c r="I842" s="8">
        <f>I843+I857</f>
        <v>37228.5</v>
      </c>
      <c r="J842" s="8">
        <f>J843+J857</f>
        <v>0</v>
      </c>
      <c r="K842" s="8">
        <f>K843+K857</f>
        <v>0</v>
      </c>
      <c r="L842" s="8">
        <f>L843+L857</f>
        <v>0</v>
      </c>
    </row>
    <row r="843" spans="1:12" s="39" customFormat="1" ht="63.75" hidden="1">
      <c r="A843" s="5"/>
      <c r="B843" s="6" t="s">
        <v>161</v>
      </c>
      <c r="C843" s="6"/>
      <c r="D843" s="4" t="s">
        <v>14</v>
      </c>
      <c r="E843" s="4" t="s">
        <v>162</v>
      </c>
      <c r="F843" s="4"/>
      <c r="G843" s="4"/>
      <c r="H843" s="8">
        <f aca="true" t="shared" si="150" ref="H843:L844">H844</f>
        <v>32228.5</v>
      </c>
      <c r="I843" s="8">
        <f>I844</f>
        <v>32228.5</v>
      </c>
      <c r="J843" s="8">
        <f>J844</f>
        <v>0</v>
      </c>
      <c r="K843" s="8">
        <f>K844</f>
        <v>0</v>
      </c>
      <c r="L843" s="8">
        <f>L844</f>
        <v>0</v>
      </c>
    </row>
    <row r="844" spans="1:12" ht="129.75" customHeight="1" hidden="1">
      <c r="A844" s="11"/>
      <c r="B844" s="22" t="s">
        <v>232</v>
      </c>
      <c r="C844" s="1"/>
      <c r="D844" s="3" t="s">
        <v>14</v>
      </c>
      <c r="E844" s="3" t="s">
        <v>162</v>
      </c>
      <c r="F844" s="3" t="s">
        <v>244</v>
      </c>
      <c r="G844" s="3"/>
      <c r="H844" s="8">
        <f t="shared" si="150"/>
        <v>32228.5</v>
      </c>
      <c r="I844" s="12">
        <f t="shared" si="150"/>
        <v>32228.5</v>
      </c>
      <c r="J844" s="12">
        <f t="shared" si="150"/>
        <v>0</v>
      </c>
      <c r="K844" s="12">
        <f t="shared" si="150"/>
        <v>0</v>
      </c>
      <c r="L844" s="12">
        <f t="shared" si="150"/>
        <v>0</v>
      </c>
    </row>
    <row r="845" spans="1:12" ht="25.5" hidden="1">
      <c r="A845" s="11"/>
      <c r="B845" s="1" t="s">
        <v>178</v>
      </c>
      <c r="C845" s="1"/>
      <c r="D845" s="3" t="s">
        <v>14</v>
      </c>
      <c r="E845" s="3" t="s">
        <v>162</v>
      </c>
      <c r="F845" s="3" t="s">
        <v>245</v>
      </c>
      <c r="G845" s="3"/>
      <c r="H845" s="8">
        <f aca="true" t="shared" si="151" ref="H845:H856">I845+J845+K845+L845</f>
        <v>32228.5</v>
      </c>
      <c r="I845" s="12">
        <f>I846+I850+I854</f>
        <v>32228.5</v>
      </c>
      <c r="J845" s="12">
        <f>J846+J850+J854</f>
        <v>0</v>
      </c>
      <c r="K845" s="12">
        <f>K846+K850+K854</f>
        <v>0</v>
      </c>
      <c r="L845" s="12">
        <f>L846+L850+L854</f>
        <v>0</v>
      </c>
    </row>
    <row r="846" spans="1:12" ht="89.25" hidden="1">
      <c r="A846" s="11"/>
      <c r="B846" s="1" t="s">
        <v>56</v>
      </c>
      <c r="C846" s="1"/>
      <c r="D846" s="3" t="s">
        <v>14</v>
      </c>
      <c r="E846" s="3" t="s">
        <v>162</v>
      </c>
      <c r="F846" s="3" t="s">
        <v>245</v>
      </c>
      <c r="G846" s="3" t="s">
        <v>57</v>
      </c>
      <c r="H846" s="8">
        <f t="shared" si="151"/>
        <v>29270.5</v>
      </c>
      <c r="I846" s="12">
        <f>I847</f>
        <v>29270.5</v>
      </c>
      <c r="J846" s="12">
        <f>J847</f>
        <v>0</v>
      </c>
      <c r="K846" s="12">
        <f>K847</f>
        <v>0</v>
      </c>
      <c r="L846" s="12">
        <f>L847</f>
        <v>0</v>
      </c>
    </row>
    <row r="847" spans="1:12" ht="38.25" hidden="1">
      <c r="A847" s="11"/>
      <c r="B847" s="1" t="s">
        <v>152</v>
      </c>
      <c r="C847" s="1"/>
      <c r="D847" s="3" t="s">
        <v>14</v>
      </c>
      <c r="E847" s="3" t="s">
        <v>162</v>
      </c>
      <c r="F847" s="3" t="s">
        <v>245</v>
      </c>
      <c r="G847" s="3" t="s">
        <v>153</v>
      </c>
      <c r="H847" s="8">
        <f t="shared" si="151"/>
        <v>29270.5</v>
      </c>
      <c r="I847" s="12">
        <f>I848+I849</f>
        <v>29270.5</v>
      </c>
      <c r="J847" s="12">
        <f>J848+J849</f>
        <v>0</v>
      </c>
      <c r="K847" s="12">
        <f>K848+K849</f>
        <v>0</v>
      </c>
      <c r="L847" s="12">
        <f>L848+L849</f>
        <v>0</v>
      </c>
    </row>
    <row r="848" spans="1:12" ht="51" hidden="1">
      <c r="A848" s="11"/>
      <c r="B848" s="1" t="s">
        <v>154</v>
      </c>
      <c r="C848" s="1"/>
      <c r="D848" s="3" t="s">
        <v>14</v>
      </c>
      <c r="E848" s="3" t="s">
        <v>162</v>
      </c>
      <c r="F848" s="3" t="s">
        <v>245</v>
      </c>
      <c r="G848" s="3" t="s">
        <v>155</v>
      </c>
      <c r="H848" s="8">
        <f t="shared" si="151"/>
        <v>26729.5</v>
      </c>
      <c r="I848" s="12">
        <f>27055-325.5</f>
        <v>26729.5</v>
      </c>
      <c r="J848" s="12">
        <v>0</v>
      </c>
      <c r="K848" s="12">
        <v>0</v>
      </c>
      <c r="L848" s="12">
        <v>0</v>
      </c>
    </row>
    <row r="849" spans="1:12" ht="51" hidden="1">
      <c r="A849" s="11"/>
      <c r="B849" s="1" t="s">
        <v>156</v>
      </c>
      <c r="C849" s="1"/>
      <c r="D849" s="3" t="s">
        <v>14</v>
      </c>
      <c r="E849" s="3" t="s">
        <v>162</v>
      </c>
      <c r="F849" s="3" t="s">
        <v>245</v>
      </c>
      <c r="G849" s="3" t="s">
        <v>157</v>
      </c>
      <c r="H849" s="8">
        <f t="shared" si="151"/>
        <v>2541</v>
      </c>
      <c r="I849" s="12">
        <v>2541</v>
      </c>
      <c r="J849" s="12">
        <v>0</v>
      </c>
      <c r="K849" s="12">
        <v>0</v>
      </c>
      <c r="L849" s="12">
        <v>0</v>
      </c>
    </row>
    <row r="850" spans="1:12" ht="38.25" hidden="1">
      <c r="A850" s="11"/>
      <c r="B850" s="1" t="s">
        <v>88</v>
      </c>
      <c r="C850" s="1"/>
      <c r="D850" s="3" t="s">
        <v>14</v>
      </c>
      <c r="E850" s="3" t="s">
        <v>162</v>
      </c>
      <c r="F850" s="3" t="s">
        <v>245</v>
      </c>
      <c r="G850" s="3" t="s">
        <v>59</v>
      </c>
      <c r="H850" s="8">
        <f t="shared" si="151"/>
        <v>2943</v>
      </c>
      <c r="I850" s="12">
        <f>I851</f>
        <v>2943</v>
      </c>
      <c r="J850" s="12">
        <f>J851</f>
        <v>0</v>
      </c>
      <c r="K850" s="12">
        <f>K851</f>
        <v>0</v>
      </c>
      <c r="L850" s="12">
        <f>L851</f>
        <v>0</v>
      </c>
    </row>
    <row r="851" spans="1:12" ht="38.25" hidden="1">
      <c r="A851" s="11"/>
      <c r="B851" s="1" t="s">
        <v>60</v>
      </c>
      <c r="C851" s="1"/>
      <c r="D851" s="3" t="s">
        <v>14</v>
      </c>
      <c r="E851" s="3" t="s">
        <v>162</v>
      </c>
      <c r="F851" s="3" t="s">
        <v>245</v>
      </c>
      <c r="G851" s="3" t="s">
        <v>61</v>
      </c>
      <c r="H851" s="8">
        <f t="shared" si="151"/>
        <v>2943</v>
      </c>
      <c r="I851" s="12">
        <f>I853+I852</f>
        <v>2943</v>
      </c>
      <c r="J851" s="12">
        <f>J853+J852</f>
        <v>0</v>
      </c>
      <c r="K851" s="12">
        <f>K853+K852</f>
        <v>0</v>
      </c>
      <c r="L851" s="12">
        <f>L853+L852</f>
        <v>0</v>
      </c>
    </row>
    <row r="852" spans="1:12" ht="38.25" hidden="1">
      <c r="A852" s="11"/>
      <c r="B852" s="1" t="s">
        <v>65</v>
      </c>
      <c r="C852" s="1"/>
      <c r="D852" s="3" t="s">
        <v>14</v>
      </c>
      <c r="E852" s="3" t="s">
        <v>162</v>
      </c>
      <c r="F852" s="3" t="s">
        <v>245</v>
      </c>
      <c r="G852" s="3" t="s">
        <v>64</v>
      </c>
      <c r="H852" s="8">
        <f t="shared" si="151"/>
        <v>1947</v>
      </c>
      <c r="I852" s="12">
        <v>1947</v>
      </c>
      <c r="J852" s="12">
        <v>0</v>
      </c>
      <c r="K852" s="12">
        <v>0</v>
      </c>
      <c r="L852" s="12">
        <v>0</v>
      </c>
    </row>
    <row r="853" spans="1:12" ht="38.25" hidden="1">
      <c r="A853" s="11"/>
      <c r="B853" s="1" t="s">
        <v>62</v>
      </c>
      <c r="C853" s="1"/>
      <c r="D853" s="3" t="s">
        <v>14</v>
      </c>
      <c r="E853" s="3" t="s">
        <v>162</v>
      </c>
      <c r="F853" s="3" t="s">
        <v>245</v>
      </c>
      <c r="G853" s="3" t="s">
        <v>63</v>
      </c>
      <c r="H853" s="8">
        <f t="shared" si="151"/>
        <v>996</v>
      </c>
      <c r="I853" s="12">
        <v>996</v>
      </c>
      <c r="J853" s="12">
        <v>0</v>
      </c>
      <c r="K853" s="12">
        <v>0</v>
      </c>
      <c r="L853" s="12">
        <v>0</v>
      </c>
    </row>
    <row r="854" spans="1:12" ht="12.75" hidden="1">
      <c r="A854" s="11"/>
      <c r="B854" s="32" t="s">
        <v>73</v>
      </c>
      <c r="C854" s="1"/>
      <c r="D854" s="3" t="s">
        <v>14</v>
      </c>
      <c r="E854" s="3" t="s">
        <v>162</v>
      </c>
      <c r="F854" s="3" t="s">
        <v>245</v>
      </c>
      <c r="G854" s="3" t="s">
        <v>74</v>
      </c>
      <c r="H854" s="8">
        <f t="shared" si="151"/>
        <v>15</v>
      </c>
      <c r="I854" s="12">
        <f>I855</f>
        <v>15</v>
      </c>
      <c r="J854" s="12">
        <f>J855</f>
        <v>0</v>
      </c>
      <c r="K854" s="12">
        <f>K855</f>
        <v>0</v>
      </c>
      <c r="L854" s="12">
        <f>L855</f>
        <v>0</v>
      </c>
    </row>
    <row r="855" spans="1:12" ht="25.5" hidden="1">
      <c r="A855" s="11"/>
      <c r="B855" s="32" t="s">
        <v>75</v>
      </c>
      <c r="C855" s="1"/>
      <c r="D855" s="3" t="s">
        <v>14</v>
      </c>
      <c r="E855" s="3" t="s">
        <v>162</v>
      </c>
      <c r="F855" s="3" t="s">
        <v>245</v>
      </c>
      <c r="G855" s="3" t="s">
        <v>76</v>
      </c>
      <c r="H855" s="8">
        <f t="shared" si="151"/>
        <v>15</v>
      </c>
      <c r="I855" s="12">
        <f>I856</f>
        <v>15</v>
      </c>
      <c r="J855" s="12">
        <f>J856</f>
        <v>0</v>
      </c>
      <c r="K855" s="12">
        <f>K856</f>
        <v>0</v>
      </c>
      <c r="L855" s="12">
        <f>L856</f>
        <v>0</v>
      </c>
    </row>
    <row r="856" spans="1:12" ht="25.5" hidden="1">
      <c r="A856" s="11"/>
      <c r="B856" s="32" t="s">
        <v>77</v>
      </c>
      <c r="C856" s="1"/>
      <c r="D856" s="3" t="s">
        <v>14</v>
      </c>
      <c r="E856" s="3" t="s">
        <v>162</v>
      </c>
      <c r="F856" s="3" t="s">
        <v>245</v>
      </c>
      <c r="G856" s="3" t="s">
        <v>78</v>
      </c>
      <c r="H856" s="8">
        <f t="shared" si="151"/>
        <v>15</v>
      </c>
      <c r="I856" s="12">
        <v>15</v>
      </c>
      <c r="J856" s="12">
        <v>0</v>
      </c>
      <c r="K856" s="12">
        <v>0</v>
      </c>
      <c r="L856" s="12">
        <v>0</v>
      </c>
    </row>
    <row r="857" spans="1:12" ht="12.75" hidden="1">
      <c r="A857" s="5"/>
      <c r="B857" s="2" t="s">
        <v>233</v>
      </c>
      <c r="C857" s="6"/>
      <c r="D857" s="4" t="s">
        <v>14</v>
      </c>
      <c r="E857" s="4" t="s">
        <v>41</v>
      </c>
      <c r="F857" s="4"/>
      <c r="G857" s="4"/>
      <c r="H857" s="8">
        <f>SUM(I857:L857)</f>
        <v>5000</v>
      </c>
      <c r="I857" s="8">
        <f>I858</f>
        <v>5000</v>
      </c>
      <c r="J857" s="8">
        <f>J858</f>
        <v>0</v>
      </c>
      <c r="K857" s="8">
        <f>K858</f>
        <v>0</v>
      </c>
      <c r="L857" s="8">
        <f>L858</f>
        <v>0</v>
      </c>
    </row>
    <row r="858" spans="1:12" ht="114.75" hidden="1">
      <c r="A858" s="11"/>
      <c r="B858" s="22" t="s">
        <v>232</v>
      </c>
      <c r="C858" s="1"/>
      <c r="D858" s="3" t="s">
        <v>14</v>
      </c>
      <c r="E858" s="3" t="s">
        <v>41</v>
      </c>
      <c r="F858" s="3" t="s">
        <v>244</v>
      </c>
      <c r="G858" s="3"/>
      <c r="H858" s="8">
        <f aca="true" t="shared" si="152" ref="H858:L859">H859</f>
        <v>5000</v>
      </c>
      <c r="I858" s="12">
        <f t="shared" si="152"/>
        <v>5000</v>
      </c>
      <c r="J858" s="12">
        <f t="shared" si="152"/>
        <v>0</v>
      </c>
      <c r="K858" s="12">
        <f t="shared" si="152"/>
        <v>0</v>
      </c>
      <c r="L858" s="12">
        <f t="shared" si="152"/>
        <v>0</v>
      </c>
    </row>
    <row r="859" spans="1:12" ht="25.5" hidden="1">
      <c r="A859" s="11"/>
      <c r="B859" s="1" t="s">
        <v>234</v>
      </c>
      <c r="C859" s="1"/>
      <c r="D859" s="3" t="s">
        <v>14</v>
      </c>
      <c r="E859" s="3" t="s">
        <v>41</v>
      </c>
      <c r="F859" s="3" t="s">
        <v>246</v>
      </c>
      <c r="G859" s="3"/>
      <c r="H859" s="8">
        <f>I859+J859+K859+L859</f>
        <v>5000</v>
      </c>
      <c r="I859" s="12">
        <f>I860</f>
        <v>5000</v>
      </c>
      <c r="J859" s="12">
        <f t="shared" si="152"/>
        <v>0</v>
      </c>
      <c r="K859" s="12">
        <f t="shared" si="152"/>
        <v>0</v>
      </c>
      <c r="L859" s="12">
        <f t="shared" si="152"/>
        <v>0</v>
      </c>
    </row>
    <row r="860" spans="1:12" ht="12.75" hidden="1">
      <c r="A860" s="11"/>
      <c r="B860" s="1" t="s">
        <v>73</v>
      </c>
      <c r="C860" s="1"/>
      <c r="D860" s="3" t="s">
        <v>14</v>
      </c>
      <c r="E860" s="3" t="s">
        <v>41</v>
      </c>
      <c r="F860" s="3" t="s">
        <v>246</v>
      </c>
      <c r="G860" s="3" t="s">
        <v>74</v>
      </c>
      <c r="H860" s="8">
        <f>I860+J860+K860+L860</f>
        <v>5000</v>
      </c>
      <c r="I860" s="12">
        <f>I861</f>
        <v>5000</v>
      </c>
      <c r="J860" s="12">
        <f>J861</f>
        <v>0</v>
      </c>
      <c r="K860" s="12">
        <f>K861</f>
        <v>0</v>
      </c>
      <c r="L860" s="12">
        <f>L861</f>
        <v>0</v>
      </c>
    </row>
    <row r="861" spans="1:12" ht="12.75" hidden="1">
      <c r="A861" s="11"/>
      <c r="B861" s="1" t="s">
        <v>235</v>
      </c>
      <c r="C861" s="1"/>
      <c r="D861" s="3" t="s">
        <v>14</v>
      </c>
      <c r="E861" s="3" t="s">
        <v>41</v>
      </c>
      <c r="F861" s="3" t="s">
        <v>246</v>
      </c>
      <c r="G861" s="3" t="s">
        <v>236</v>
      </c>
      <c r="H861" s="8">
        <f>I861+J861+K861+L861</f>
        <v>5000</v>
      </c>
      <c r="I861" s="12">
        <v>5000</v>
      </c>
      <c r="J861" s="12">
        <v>0</v>
      </c>
      <c r="K861" s="12">
        <v>0</v>
      </c>
      <c r="L861" s="12">
        <v>0</v>
      </c>
    </row>
    <row r="862" spans="1:12" ht="25.5" hidden="1">
      <c r="A862" s="5"/>
      <c r="B862" s="6" t="s">
        <v>237</v>
      </c>
      <c r="C862" s="6"/>
      <c r="D862" s="4" t="s">
        <v>171</v>
      </c>
      <c r="E862" s="4" t="s">
        <v>15</v>
      </c>
      <c r="F862" s="4"/>
      <c r="G862" s="4"/>
      <c r="H862" s="8">
        <f aca="true" t="shared" si="153" ref="H862:L866">H863</f>
        <v>741.5</v>
      </c>
      <c r="I862" s="8">
        <f t="shared" si="153"/>
        <v>741.5</v>
      </c>
      <c r="J862" s="8">
        <f t="shared" si="153"/>
        <v>0</v>
      </c>
      <c r="K862" s="8">
        <f t="shared" si="153"/>
        <v>0</v>
      </c>
      <c r="L862" s="8">
        <f t="shared" si="153"/>
        <v>0</v>
      </c>
    </row>
    <row r="863" spans="1:12" ht="38.25" hidden="1">
      <c r="A863" s="11"/>
      <c r="B863" s="1" t="s">
        <v>238</v>
      </c>
      <c r="C863" s="1"/>
      <c r="D863" s="3" t="s">
        <v>171</v>
      </c>
      <c r="E863" s="3" t="s">
        <v>14</v>
      </c>
      <c r="F863" s="3"/>
      <c r="G863" s="3"/>
      <c r="H863" s="8">
        <f t="shared" si="153"/>
        <v>741.5</v>
      </c>
      <c r="I863" s="12">
        <f>I864</f>
        <v>741.5</v>
      </c>
      <c r="J863" s="12">
        <f t="shared" si="153"/>
        <v>0</v>
      </c>
      <c r="K863" s="12">
        <f t="shared" si="153"/>
        <v>0</v>
      </c>
      <c r="L863" s="12">
        <f t="shared" si="153"/>
        <v>0</v>
      </c>
    </row>
    <row r="864" spans="1:12" ht="129" customHeight="1" hidden="1">
      <c r="A864" s="11"/>
      <c r="B864" s="22" t="s">
        <v>232</v>
      </c>
      <c r="C864" s="1"/>
      <c r="D864" s="3" t="s">
        <v>171</v>
      </c>
      <c r="E864" s="3" t="s">
        <v>14</v>
      </c>
      <c r="F864" s="3" t="s">
        <v>244</v>
      </c>
      <c r="G864" s="3"/>
      <c r="H864" s="8">
        <f t="shared" si="153"/>
        <v>741.5</v>
      </c>
      <c r="I864" s="12">
        <f t="shared" si="153"/>
        <v>741.5</v>
      </c>
      <c r="J864" s="12">
        <f t="shared" si="153"/>
        <v>0</v>
      </c>
      <c r="K864" s="12">
        <f t="shared" si="153"/>
        <v>0</v>
      </c>
      <c r="L864" s="12">
        <f t="shared" si="153"/>
        <v>0</v>
      </c>
    </row>
    <row r="865" spans="1:12" ht="25.5" hidden="1">
      <c r="A865" s="11"/>
      <c r="B865" s="1" t="s">
        <v>239</v>
      </c>
      <c r="C865" s="1"/>
      <c r="D865" s="3" t="s">
        <v>171</v>
      </c>
      <c r="E865" s="3" t="s">
        <v>14</v>
      </c>
      <c r="F865" s="3" t="s">
        <v>358</v>
      </c>
      <c r="G865" s="3"/>
      <c r="H865" s="8">
        <f t="shared" si="153"/>
        <v>741.5</v>
      </c>
      <c r="I865" s="12">
        <f t="shared" si="153"/>
        <v>741.5</v>
      </c>
      <c r="J865" s="12">
        <f t="shared" si="153"/>
        <v>0</v>
      </c>
      <c r="K865" s="12">
        <f t="shared" si="153"/>
        <v>0</v>
      </c>
      <c r="L865" s="12">
        <f t="shared" si="153"/>
        <v>0</v>
      </c>
    </row>
    <row r="866" spans="1:12" ht="25.5" hidden="1">
      <c r="A866" s="11"/>
      <c r="B866" s="1" t="s">
        <v>240</v>
      </c>
      <c r="C866" s="1"/>
      <c r="D866" s="3" t="s">
        <v>171</v>
      </c>
      <c r="E866" s="3" t="s">
        <v>14</v>
      </c>
      <c r="F866" s="3" t="s">
        <v>358</v>
      </c>
      <c r="G866" s="3" t="s">
        <v>241</v>
      </c>
      <c r="H866" s="8">
        <f>I866</f>
        <v>741.5</v>
      </c>
      <c r="I866" s="12">
        <f>I867</f>
        <v>741.5</v>
      </c>
      <c r="J866" s="12">
        <f t="shared" si="153"/>
        <v>0</v>
      </c>
      <c r="K866" s="12">
        <f t="shared" si="153"/>
        <v>0</v>
      </c>
      <c r="L866" s="12">
        <f t="shared" si="153"/>
        <v>0</v>
      </c>
    </row>
    <row r="867" spans="1:12" ht="25.5" hidden="1">
      <c r="A867" s="11"/>
      <c r="B867" s="1" t="s">
        <v>242</v>
      </c>
      <c r="C867" s="1"/>
      <c r="D867" s="3" t="s">
        <v>171</v>
      </c>
      <c r="E867" s="3" t="s">
        <v>14</v>
      </c>
      <c r="F867" s="3" t="s">
        <v>358</v>
      </c>
      <c r="G867" s="3" t="s">
        <v>243</v>
      </c>
      <c r="H867" s="8">
        <f>I867</f>
        <v>741.5</v>
      </c>
      <c r="I867" s="12">
        <v>741.5</v>
      </c>
      <c r="J867" s="12">
        <v>0</v>
      </c>
      <c r="K867" s="12">
        <v>0</v>
      </c>
      <c r="L867" s="12">
        <v>0</v>
      </c>
    </row>
    <row r="868" spans="1:12" ht="21" customHeight="1">
      <c r="A868" s="5"/>
      <c r="B868" s="2" t="s">
        <v>0</v>
      </c>
      <c r="C868" s="2"/>
      <c r="D868" s="4"/>
      <c r="E868" s="4"/>
      <c r="F868" s="4"/>
      <c r="G868" s="4"/>
      <c r="H868" s="8">
        <f>I868+J868+K868+L868</f>
        <v>0</v>
      </c>
      <c r="I868" s="8">
        <f>I57+I653</f>
        <v>0</v>
      </c>
      <c r="J868" s="8">
        <f>J57+J653</f>
        <v>0</v>
      </c>
      <c r="K868" s="8">
        <f>K57+K653</f>
        <v>0</v>
      </c>
      <c r="L868" s="8">
        <f>L841+L653+L57+L12</f>
        <v>0</v>
      </c>
    </row>
    <row r="869" spans="8:11" ht="12.75">
      <c r="H869" s="37"/>
      <c r="I869" s="38"/>
      <c r="K869" s="38"/>
    </row>
    <row r="870" spans="8:12" ht="24" customHeight="1">
      <c r="H870" s="37"/>
      <c r="I870" s="38"/>
      <c r="J870" s="71"/>
      <c r="K870" s="71"/>
      <c r="L870" s="71"/>
    </row>
    <row r="871" spans="8:12" ht="12.75">
      <c r="H871" s="37"/>
      <c r="I871" s="37"/>
      <c r="J871" s="37"/>
      <c r="K871" s="37"/>
      <c r="L871" s="37"/>
    </row>
    <row r="872" spans="8:11" ht="12.75">
      <c r="H872" s="37"/>
      <c r="I872" s="38"/>
      <c r="K872" s="38"/>
    </row>
    <row r="873" spans="8:11" ht="12.75">
      <c r="H873" s="37"/>
      <c r="I873" s="38"/>
      <c r="K873" s="38"/>
    </row>
    <row r="874" spans="8:11" ht="12.75">
      <c r="H874" s="37"/>
      <c r="I874" s="38"/>
      <c r="K874" s="38"/>
    </row>
    <row r="875" spans="8:11" ht="12.75">
      <c r="H875" s="37"/>
      <c r="I875" s="38" t="s">
        <v>523</v>
      </c>
      <c r="K875" s="38"/>
    </row>
    <row r="876" spans="8:12" ht="12.75">
      <c r="H876" s="72"/>
      <c r="I876" s="71"/>
      <c r="J876" s="71"/>
      <c r="K876" s="71"/>
      <c r="L876" s="71"/>
    </row>
    <row r="877" spans="8:12" ht="12.75">
      <c r="H877" s="72"/>
      <c r="I877" s="71"/>
      <c r="J877" s="71"/>
      <c r="K877" s="71"/>
      <c r="L877" s="71"/>
    </row>
    <row r="878" spans="8:12" ht="12.75">
      <c r="H878" s="38"/>
      <c r="I878" s="38"/>
      <c r="J878" s="38"/>
      <c r="K878" s="38"/>
      <c r="L878" s="38"/>
    </row>
    <row r="879" spans="8:12" ht="12.75">
      <c r="H879" s="37"/>
      <c r="I879" s="38"/>
      <c r="J879" s="38"/>
      <c r="K879" s="38"/>
      <c r="L879" s="38"/>
    </row>
    <row r="880" spans="8:12" ht="12.75">
      <c r="H880" s="37"/>
      <c r="I880" s="38"/>
      <c r="J880" s="38"/>
      <c r="K880" s="38"/>
      <c r="L880" s="38"/>
    </row>
    <row r="881" spans="8:12" ht="12.75">
      <c r="H881" s="37"/>
      <c r="I881" s="38"/>
      <c r="J881" s="38"/>
      <c r="K881" s="38"/>
      <c r="L881" s="38"/>
    </row>
    <row r="882" spans="8:12" ht="12.75">
      <c r="H882" s="37"/>
      <c r="I882" s="37"/>
      <c r="J882" s="37"/>
      <c r="K882" s="37"/>
      <c r="L882" s="37"/>
    </row>
    <row r="883" spans="8:12" ht="12.75">
      <c r="H883" s="37"/>
      <c r="I883" s="37"/>
      <c r="J883" s="37"/>
      <c r="K883" s="37"/>
      <c r="L883" s="37"/>
    </row>
    <row r="884" spans="8:12" ht="12.75">
      <c r="H884" s="37"/>
      <c r="I884" s="37"/>
      <c r="J884" s="37"/>
      <c r="K884" s="37"/>
      <c r="L884" s="37"/>
    </row>
    <row r="885" spans="8:12" ht="12.75">
      <c r="H885" s="37"/>
      <c r="I885" s="38"/>
      <c r="J885" s="38"/>
      <c r="K885" s="38"/>
      <c r="L885" s="38"/>
    </row>
    <row r="886" spans="8:12" ht="12.75">
      <c r="H886" s="37"/>
      <c r="I886" s="38"/>
      <c r="J886" s="37"/>
      <c r="K886" s="37"/>
      <c r="L886" s="37"/>
    </row>
  </sheetData>
  <sheetProtection/>
  <autoFilter ref="A11:T868"/>
  <mergeCells count="7">
    <mergeCell ref="A5:L5"/>
    <mergeCell ref="A8:L8"/>
    <mergeCell ref="A6:L6"/>
    <mergeCell ref="A7:L7"/>
    <mergeCell ref="K1:L1"/>
    <mergeCell ref="J2:L2"/>
    <mergeCell ref="K3:L3"/>
  </mergeCells>
  <printOptions/>
  <pageMargins left="0.2755905511811024" right="0.2362204724409449" top="0.11811023622047245" bottom="0.15748031496062992" header="0.31496062992125984" footer="0.15748031496062992"/>
  <pageSetup fitToHeight="28" horizontalDpi="600" verticalDpi="600" orientation="portrait" scale="78" r:id="rId1"/>
  <rowBreaks count="2" manualBreakCount="2">
    <brk id="440" max="11" man="1"/>
    <brk id="5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322"/>
  <sheetViews>
    <sheetView view="pageBreakPreview" zoomScale="82" zoomScaleSheetLayoutView="82" zoomScalePageLayoutView="0" workbookViewId="0" topLeftCell="A1">
      <pane xSplit="2" ySplit="12" topLeftCell="C30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Q307"/>
    </sheetView>
  </sheetViews>
  <sheetFormatPr defaultColWidth="9.140625" defaultRowHeight="39.75" customHeight="1"/>
  <cols>
    <col min="1" max="1" width="4.140625" style="35" customWidth="1"/>
    <col min="2" max="2" width="31.8515625" style="35" customWidth="1"/>
    <col min="3" max="3" width="4.421875" style="35" customWidth="1"/>
    <col min="4" max="4" width="4.8515625" style="35" customWidth="1"/>
    <col min="5" max="5" width="4.28125" style="35" customWidth="1"/>
    <col min="6" max="6" width="9.421875" style="35" customWidth="1"/>
    <col min="7" max="7" width="5.7109375" style="35" customWidth="1"/>
    <col min="8" max="8" width="12.28125" style="39" customWidth="1"/>
    <col min="9" max="9" width="14.140625" style="35" customWidth="1"/>
    <col min="10" max="10" width="12.8515625" style="35" customWidth="1"/>
    <col min="11" max="11" width="14.7109375" style="35" customWidth="1"/>
    <col min="12" max="12" width="12.28125" style="35" customWidth="1"/>
    <col min="13" max="13" width="12.28125" style="39" customWidth="1"/>
    <col min="14" max="14" width="14.140625" style="35" customWidth="1"/>
    <col min="15" max="16" width="12.8515625" style="35" customWidth="1"/>
    <col min="17" max="17" width="14.00390625" style="35" customWidth="1"/>
    <col min="18" max="18" width="12.7109375" style="35" customWidth="1"/>
    <col min="19" max="19" width="13.140625" style="35" customWidth="1"/>
    <col min="20" max="20" width="5.00390625" style="35" customWidth="1"/>
    <col min="21" max="21" width="11.28125" style="35" customWidth="1"/>
    <col min="22" max="22" width="7.140625" style="35" customWidth="1"/>
    <col min="23" max="16384" width="9.140625" style="35" customWidth="1"/>
  </cols>
  <sheetData>
    <row r="1" spans="15:17" ht="15">
      <c r="O1" s="60"/>
      <c r="P1" s="85" t="s">
        <v>529</v>
      </c>
      <c r="Q1" s="85"/>
    </row>
    <row r="2" spans="15:17" ht="12.75">
      <c r="O2" s="83" t="s">
        <v>526</v>
      </c>
      <c r="P2" s="83"/>
      <c r="Q2" s="83"/>
    </row>
    <row r="3" spans="16:17" ht="12.75">
      <c r="P3" s="83" t="s">
        <v>527</v>
      </c>
      <c r="Q3" s="83"/>
    </row>
    <row r="4" ht="19.5" customHeight="1"/>
    <row r="5" spans="1:17" ht="19.5" customHeight="1">
      <c r="A5" s="78" t="s">
        <v>114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84"/>
      <c r="N5" s="84"/>
      <c r="O5" s="84"/>
      <c r="P5" s="84"/>
      <c r="Q5" s="84"/>
    </row>
    <row r="6" spans="1:17" ht="19.5" customHeight="1">
      <c r="A6" s="80" t="s">
        <v>445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4"/>
      <c r="N6" s="84"/>
      <c r="O6" s="84"/>
      <c r="P6" s="84"/>
      <c r="Q6" s="84"/>
    </row>
    <row r="7" spans="1:17" ht="19.5" customHeight="1">
      <c r="A7" s="78" t="s">
        <v>113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4"/>
      <c r="N7" s="84"/>
      <c r="O7" s="84"/>
      <c r="P7" s="84"/>
      <c r="Q7" s="84"/>
    </row>
    <row r="8" spans="1:17" ht="19.5" customHeight="1">
      <c r="A8" s="78" t="s">
        <v>357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84"/>
      <c r="N8" s="84"/>
      <c r="O8" s="84"/>
      <c r="P8" s="84"/>
      <c r="Q8" s="84"/>
    </row>
    <row r="9" spans="1:17" ht="19.5" customHeight="1">
      <c r="A9" s="44" t="s">
        <v>12</v>
      </c>
      <c r="B9" s="45"/>
      <c r="C9" s="45"/>
      <c r="D9" s="46"/>
      <c r="E9" s="46"/>
      <c r="F9" s="46"/>
      <c r="G9" s="46"/>
      <c r="H9" s="44"/>
      <c r="I9" s="46"/>
      <c r="J9" s="63"/>
      <c r="K9" s="46"/>
      <c r="L9" s="64"/>
      <c r="M9" s="44"/>
      <c r="N9" s="46"/>
      <c r="O9" s="63"/>
      <c r="P9" s="46"/>
      <c r="Q9" s="64" t="s">
        <v>11</v>
      </c>
    </row>
    <row r="10" spans="1:17" ht="15.75">
      <c r="A10" s="88" t="s">
        <v>1</v>
      </c>
      <c r="B10" s="89" t="s">
        <v>3</v>
      </c>
      <c r="C10" s="90" t="s">
        <v>10</v>
      </c>
      <c r="D10" s="90" t="s">
        <v>6</v>
      </c>
      <c r="E10" s="90" t="s">
        <v>7</v>
      </c>
      <c r="F10" s="90" t="s">
        <v>8</v>
      </c>
      <c r="G10" s="86" t="s">
        <v>9</v>
      </c>
      <c r="H10" s="87" t="s">
        <v>225</v>
      </c>
      <c r="I10" s="87"/>
      <c r="J10" s="87"/>
      <c r="K10" s="87"/>
      <c r="L10" s="87"/>
      <c r="M10" s="87" t="s">
        <v>226</v>
      </c>
      <c r="N10" s="87"/>
      <c r="O10" s="87"/>
      <c r="P10" s="87"/>
      <c r="Q10" s="87"/>
    </row>
    <row r="11" spans="1:17" ht="89.25">
      <c r="A11" s="88"/>
      <c r="B11" s="89"/>
      <c r="C11" s="90"/>
      <c r="D11" s="90"/>
      <c r="E11" s="90"/>
      <c r="F11" s="90"/>
      <c r="G11" s="86"/>
      <c r="H11" s="47" t="s">
        <v>4</v>
      </c>
      <c r="I11" s="47" t="s">
        <v>5</v>
      </c>
      <c r="J11" s="47" t="s">
        <v>115</v>
      </c>
      <c r="K11" s="47" t="s">
        <v>116</v>
      </c>
      <c r="L11" s="47" t="s">
        <v>13</v>
      </c>
      <c r="M11" s="47" t="s">
        <v>4</v>
      </c>
      <c r="N11" s="47" t="s">
        <v>5</v>
      </c>
      <c r="O11" s="47" t="s">
        <v>115</v>
      </c>
      <c r="P11" s="47" t="s">
        <v>116</v>
      </c>
      <c r="Q11" s="47" t="s">
        <v>13</v>
      </c>
    </row>
    <row r="12" spans="1:17" s="50" customFormat="1" ht="12.75">
      <c r="A12" s="43">
        <v>1</v>
      </c>
      <c r="B12" s="43">
        <v>2</v>
      </c>
      <c r="C12" s="43">
        <v>3</v>
      </c>
      <c r="D12" s="48">
        <v>4</v>
      </c>
      <c r="E12" s="48">
        <v>5</v>
      </c>
      <c r="F12" s="43">
        <v>6</v>
      </c>
      <c r="G12" s="43">
        <v>7</v>
      </c>
      <c r="H12" s="49">
        <v>8</v>
      </c>
      <c r="I12" s="43">
        <v>9</v>
      </c>
      <c r="J12" s="43">
        <v>10</v>
      </c>
      <c r="K12" s="43">
        <v>11</v>
      </c>
      <c r="L12" s="43">
        <v>12</v>
      </c>
      <c r="M12" s="49">
        <v>13</v>
      </c>
      <c r="N12" s="43">
        <v>14</v>
      </c>
      <c r="O12" s="43">
        <v>15</v>
      </c>
      <c r="P12" s="43">
        <v>16</v>
      </c>
      <c r="Q12" s="43">
        <v>17</v>
      </c>
    </row>
    <row r="13" spans="1:17" s="34" customFormat="1" ht="12.75">
      <c r="A13" s="5" t="s">
        <v>164</v>
      </c>
      <c r="B13" s="6" t="s">
        <v>165</v>
      </c>
      <c r="C13" s="7" t="s">
        <v>166</v>
      </c>
      <c r="D13" s="4"/>
      <c r="E13" s="4"/>
      <c r="F13" s="4"/>
      <c r="G13" s="4"/>
      <c r="H13" s="8">
        <f>I13+J13+K13+L13</f>
        <v>2.2737367544323206E-13</v>
      </c>
      <c r="I13" s="8">
        <f aca="true" t="shared" si="0" ref="I13:Q13">I14+I83+I98+I189+I225</f>
        <v>-1130.3999999999996</v>
      </c>
      <c r="J13" s="8">
        <f t="shared" si="0"/>
        <v>0</v>
      </c>
      <c r="K13" s="8">
        <f t="shared" si="0"/>
        <v>1130.3999999999999</v>
      </c>
      <c r="L13" s="8">
        <f t="shared" si="0"/>
        <v>0</v>
      </c>
      <c r="M13" s="8">
        <f t="shared" si="0"/>
        <v>-9.059419880941277E-14</v>
      </c>
      <c r="N13" s="8">
        <f t="shared" si="0"/>
        <v>-1130.3999999999999</v>
      </c>
      <c r="O13" s="8">
        <f t="shared" si="0"/>
        <v>0</v>
      </c>
      <c r="P13" s="8">
        <f t="shared" si="0"/>
        <v>1130.3999999999999</v>
      </c>
      <c r="Q13" s="8">
        <f t="shared" si="0"/>
        <v>0</v>
      </c>
    </row>
    <row r="14" spans="1:17" s="33" customFormat="1" ht="18" customHeight="1">
      <c r="A14" s="5"/>
      <c r="B14" s="2" t="s">
        <v>150</v>
      </c>
      <c r="C14" s="6"/>
      <c r="D14" s="4" t="s">
        <v>14</v>
      </c>
      <c r="E14" s="4" t="s">
        <v>15</v>
      </c>
      <c r="F14" s="4"/>
      <c r="G14" s="4"/>
      <c r="H14" s="8">
        <f>I14+J14+K14+L14</f>
        <v>0</v>
      </c>
      <c r="I14" s="8">
        <f>I47</f>
        <v>0</v>
      </c>
      <c r="J14" s="8">
        <f>J47</f>
        <v>0</v>
      </c>
      <c r="K14" s="8">
        <f>K47</f>
        <v>0</v>
      </c>
      <c r="L14" s="8">
        <f>L47</f>
        <v>0</v>
      </c>
      <c r="M14" s="8">
        <f>N14+O14+P14+Q14</f>
        <v>0</v>
      </c>
      <c r="N14" s="8">
        <f>N47</f>
        <v>0</v>
      </c>
      <c r="O14" s="8">
        <f>O47</f>
        <v>0</v>
      </c>
      <c r="P14" s="8">
        <f>P47</f>
        <v>0</v>
      </c>
      <c r="Q14" s="8">
        <f>Q47</f>
        <v>0</v>
      </c>
    </row>
    <row r="15" spans="1:17" s="33" customFormat="1" ht="51" hidden="1">
      <c r="A15" s="5"/>
      <c r="B15" s="6" t="s">
        <v>167</v>
      </c>
      <c r="C15" s="7"/>
      <c r="D15" s="4" t="s">
        <v>14</v>
      </c>
      <c r="E15" s="4" t="s">
        <v>16</v>
      </c>
      <c r="F15" s="4"/>
      <c r="G15" s="4"/>
      <c r="H15" s="8">
        <f>SUM(I15:L15)</f>
        <v>16156.7</v>
      </c>
      <c r="I15" s="8">
        <f>I16</f>
        <v>16156.7</v>
      </c>
      <c r="J15" s="8">
        <f aca="true" t="shared" si="1" ref="J15:L17">J16</f>
        <v>0</v>
      </c>
      <c r="K15" s="8">
        <f t="shared" si="1"/>
        <v>0</v>
      </c>
      <c r="L15" s="8">
        <f t="shared" si="1"/>
        <v>0</v>
      </c>
      <c r="M15" s="8">
        <f>SUM(N15:Q15)</f>
        <v>16156.7</v>
      </c>
      <c r="N15" s="8">
        <f>N16</f>
        <v>16156.7</v>
      </c>
      <c r="O15" s="8">
        <f aca="true" t="shared" si="2" ref="O15:Q17">O16</f>
        <v>0</v>
      </c>
      <c r="P15" s="8">
        <f t="shared" si="2"/>
        <v>0</v>
      </c>
      <c r="Q15" s="8">
        <f t="shared" si="2"/>
        <v>0</v>
      </c>
    </row>
    <row r="16" spans="1:17" s="33" customFormat="1" ht="51" hidden="1">
      <c r="A16" s="5"/>
      <c r="B16" s="1" t="s">
        <v>251</v>
      </c>
      <c r="C16" s="6"/>
      <c r="D16" s="3" t="s">
        <v>14</v>
      </c>
      <c r="E16" s="3" t="s">
        <v>16</v>
      </c>
      <c r="F16" s="9" t="s">
        <v>174</v>
      </c>
      <c r="G16" s="4"/>
      <c r="H16" s="8">
        <f>SUM(I16:L16)</f>
        <v>16156.7</v>
      </c>
      <c r="I16" s="12">
        <f>I17</f>
        <v>16156.7</v>
      </c>
      <c r="J16" s="12">
        <f t="shared" si="1"/>
        <v>0</v>
      </c>
      <c r="K16" s="12">
        <f t="shared" si="1"/>
        <v>0</v>
      </c>
      <c r="L16" s="12">
        <f t="shared" si="1"/>
        <v>0</v>
      </c>
      <c r="M16" s="8">
        <f>SUM(N16:Q16)</f>
        <v>16156.7</v>
      </c>
      <c r="N16" s="12">
        <f>N17</f>
        <v>16156.7</v>
      </c>
      <c r="O16" s="12">
        <f t="shared" si="2"/>
        <v>0</v>
      </c>
      <c r="P16" s="12">
        <f t="shared" si="2"/>
        <v>0</v>
      </c>
      <c r="Q16" s="12">
        <f t="shared" si="2"/>
        <v>0</v>
      </c>
    </row>
    <row r="17" spans="1:17" s="33" customFormat="1" ht="43.5" customHeight="1" hidden="1">
      <c r="A17" s="5"/>
      <c r="B17" s="1" t="s">
        <v>173</v>
      </c>
      <c r="C17" s="1"/>
      <c r="D17" s="3" t="s">
        <v>14</v>
      </c>
      <c r="E17" s="3" t="s">
        <v>16</v>
      </c>
      <c r="F17" s="9" t="s">
        <v>175</v>
      </c>
      <c r="G17" s="4"/>
      <c r="H17" s="8">
        <f>SUM(I17:L17)</f>
        <v>16156.7</v>
      </c>
      <c r="I17" s="12">
        <f>I18</f>
        <v>16156.7</v>
      </c>
      <c r="J17" s="12">
        <f t="shared" si="1"/>
        <v>0</v>
      </c>
      <c r="K17" s="12">
        <f t="shared" si="1"/>
        <v>0</v>
      </c>
      <c r="L17" s="12">
        <f t="shared" si="1"/>
        <v>0</v>
      </c>
      <c r="M17" s="8">
        <f>SUM(N17:Q17)</f>
        <v>16156.7</v>
      </c>
      <c r="N17" s="12">
        <f>N18</f>
        <v>16156.7</v>
      </c>
      <c r="O17" s="12">
        <f t="shared" si="2"/>
        <v>0</v>
      </c>
      <c r="P17" s="12">
        <f t="shared" si="2"/>
        <v>0</v>
      </c>
      <c r="Q17" s="12">
        <f t="shared" si="2"/>
        <v>0</v>
      </c>
    </row>
    <row r="18" spans="1:17" s="33" customFormat="1" ht="26.25" customHeight="1" hidden="1">
      <c r="A18" s="5"/>
      <c r="B18" s="1" t="s">
        <v>178</v>
      </c>
      <c r="C18" s="1"/>
      <c r="D18" s="3" t="s">
        <v>14</v>
      </c>
      <c r="E18" s="3" t="s">
        <v>16</v>
      </c>
      <c r="F18" s="9" t="s">
        <v>179</v>
      </c>
      <c r="G18" s="4"/>
      <c r="H18" s="8">
        <f>SUM(I18:L18)</f>
        <v>16156.7</v>
      </c>
      <c r="I18" s="12">
        <f>I19+I23</f>
        <v>16156.7</v>
      </c>
      <c r="J18" s="12">
        <f>J19+J23</f>
        <v>0</v>
      </c>
      <c r="K18" s="12">
        <f>K19+K23</f>
        <v>0</v>
      </c>
      <c r="L18" s="12">
        <f>L19+L23</f>
        <v>0</v>
      </c>
      <c r="M18" s="8">
        <f>SUM(N18:Q18)</f>
        <v>16156.7</v>
      </c>
      <c r="N18" s="12">
        <f>N19+N23</f>
        <v>16156.7</v>
      </c>
      <c r="O18" s="12">
        <f>O19+O23</f>
        <v>0</v>
      </c>
      <c r="P18" s="12">
        <f>P19+P23</f>
        <v>0</v>
      </c>
      <c r="Q18" s="12">
        <f>Q19+Q23</f>
        <v>0</v>
      </c>
    </row>
    <row r="19" spans="1:17" s="34" customFormat="1" ht="89.25" hidden="1">
      <c r="A19" s="11"/>
      <c r="B19" s="1" t="s">
        <v>56</v>
      </c>
      <c r="C19" s="7"/>
      <c r="D19" s="3" t="s">
        <v>14</v>
      </c>
      <c r="E19" s="3" t="s">
        <v>16</v>
      </c>
      <c r="F19" s="9" t="s">
        <v>179</v>
      </c>
      <c r="G19" s="3" t="s">
        <v>57</v>
      </c>
      <c r="H19" s="8">
        <f aca="true" t="shared" si="3" ref="H19:H26">I19+J19+K19+L19</f>
        <v>15846.7</v>
      </c>
      <c r="I19" s="12">
        <f>I20</f>
        <v>15846.7</v>
      </c>
      <c r="J19" s="12">
        <f>J20</f>
        <v>0</v>
      </c>
      <c r="K19" s="12">
        <f>K20</f>
        <v>0</v>
      </c>
      <c r="L19" s="12">
        <f>L20</f>
        <v>0</v>
      </c>
      <c r="M19" s="8">
        <f aca="true" t="shared" si="4" ref="M19:M26">N19+O19+P19+Q19</f>
        <v>15846.7</v>
      </c>
      <c r="N19" s="12">
        <f>N20</f>
        <v>15846.7</v>
      </c>
      <c r="O19" s="12">
        <f>O20</f>
        <v>0</v>
      </c>
      <c r="P19" s="12">
        <f>P20</f>
        <v>0</v>
      </c>
      <c r="Q19" s="12">
        <f>Q20</f>
        <v>0</v>
      </c>
    </row>
    <row r="20" spans="1:17" s="34" customFormat="1" ht="39" customHeight="1" hidden="1">
      <c r="A20" s="11"/>
      <c r="B20" s="1" t="s">
        <v>152</v>
      </c>
      <c r="C20" s="7"/>
      <c r="D20" s="3" t="s">
        <v>14</v>
      </c>
      <c r="E20" s="3" t="s">
        <v>16</v>
      </c>
      <c r="F20" s="9" t="s">
        <v>179</v>
      </c>
      <c r="G20" s="3" t="s">
        <v>153</v>
      </c>
      <c r="H20" s="8">
        <f t="shared" si="3"/>
        <v>15846.7</v>
      </c>
      <c r="I20" s="12">
        <f>I21+I22</f>
        <v>15846.7</v>
      </c>
      <c r="J20" s="12">
        <f>J21+J22</f>
        <v>0</v>
      </c>
      <c r="K20" s="12">
        <f>K21+K22</f>
        <v>0</v>
      </c>
      <c r="L20" s="12">
        <f>L21+L22</f>
        <v>0</v>
      </c>
      <c r="M20" s="8">
        <f t="shared" si="4"/>
        <v>15846.7</v>
      </c>
      <c r="N20" s="12">
        <f>N21+N22</f>
        <v>15846.7</v>
      </c>
      <c r="O20" s="12">
        <f>O21+O22</f>
        <v>0</v>
      </c>
      <c r="P20" s="12">
        <f>P21+P22</f>
        <v>0</v>
      </c>
      <c r="Q20" s="12">
        <f>Q21+Q22</f>
        <v>0</v>
      </c>
    </row>
    <row r="21" spans="1:17" s="34" customFormat="1" ht="51" hidden="1">
      <c r="A21" s="11"/>
      <c r="B21" s="1" t="s">
        <v>154</v>
      </c>
      <c r="C21" s="7"/>
      <c r="D21" s="3" t="s">
        <v>14</v>
      </c>
      <c r="E21" s="3" t="s">
        <v>16</v>
      </c>
      <c r="F21" s="9" t="s">
        <v>179</v>
      </c>
      <c r="G21" s="3" t="s">
        <v>155</v>
      </c>
      <c r="H21" s="8">
        <f t="shared" si="3"/>
        <v>15346.7</v>
      </c>
      <c r="I21" s="12">
        <v>15346.7</v>
      </c>
      <c r="J21" s="12">
        <v>0</v>
      </c>
      <c r="K21" s="12">
        <v>0</v>
      </c>
      <c r="L21" s="12">
        <v>0</v>
      </c>
      <c r="M21" s="8">
        <f t="shared" si="4"/>
        <v>15346.7</v>
      </c>
      <c r="N21" s="12">
        <v>15346.7</v>
      </c>
      <c r="O21" s="12">
        <v>0</v>
      </c>
      <c r="P21" s="12">
        <v>0</v>
      </c>
      <c r="Q21" s="12">
        <v>0</v>
      </c>
    </row>
    <row r="22" spans="1:17" s="34" customFormat="1" ht="51" hidden="1">
      <c r="A22" s="11"/>
      <c r="B22" s="1" t="s">
        <v>156</v>
      </c>
      <c r="C22" s="7"/>
      <c r="D22" s="3" t="s">
        <v>14</v>
      </c>
      <c r="E22" s="3" t="s">
        <v>16</v>
      </c>
      <c r="F22" s="9" t="s">
        <v>179</v>
      </c>
      <c r="G22" s="3" t="s">
        <v>157</v>
      </c>
      <c r="H22" s="8">
        <f t="shared" si="3"/>
        <v>500</v>
      </c>
      <c r="I22" s="12">
        <v>500</v>
      </c>
      <c r="J22" s="12">
        <v>0</v>
      </c>
      <c r="K22" s="12">
        <v>0</v>
      </c>
      <c r="L22" s="12">
        <v>0</v>
      </c>
      <c r="M22" s="8">
        <f t="shared" si="4"/>
        <v>500</v>
      </c>
      <c r="N22" s="12">
        <v>500</v>
      </c>
      <c r="O22" s="12">
        <v>0</v>
      </c>
      <c r="P22" s="12">
        <v>0</v>
      </c>
      <c r="Q22" s="12">
        <v>0</v>
      </c>
    </row>
    <row r="23" spans="1:17" s="34" customFormat="1" ht="38.25" hidden="1">
      <c r="A23" s="11"/>
      <c r="B23" s="1" t="s">
        <v>88</v>
      </c>
      <c r="C23" s="7"/>
      <c r="D23" s="3" t="s">
        <v>14</v>
      </c>
      <c r="E23" s="3" t="s">
        <v>16</v>
      </c>
      <c r="F23" s="9" t="s">
        <v>179</v>
      </c>
      <c r="G23" s="3" t="s">
        <v>59</v>
      </c>
      <c r="H23" s="8">
        <f t="shared" si="3"/>
        <v>310</v>
      </c>
      <c r="I23" s="12">
        <f>I24</f>
        <v>310</v>
      </c>
      <c r="J23" s="12">
        <f>J24</f>
        <v>0</v>
      </c>
      <c r="K23" s="12">
        <f>K24</f>
        <v>0</v>
      </c>
      <c r="L23" s="12">
        <f>L24</f>
        <v>0</v>
      </c>
      <c r="M23" s="8">
        <f t="shared" si="4"/>
        <v>310</v>
      </c>
      <c r="N23" s="12">
        <f>N24</f>
        <v>310</v>
      </c>
      <c r="O23" s="12">
        <f>O24</f>
        <v>0</v>
      </c>
      <c r="P23" s="12">
        <f>P24</f>
        <v>0</v>
      </c>
      <c r="Q23" s="12">
        <f>Q24</f>
        <v>0</v>
      </c>
    </row>
    <row r="24" spans="1:17" s="34" customFormat="1" ht="42" customHeight="1" hidden="1">
      <c r="A24" s="11"/>
      <c r="B24" s="1" t="s">
        <v>60</v>
      </c>
      <c r="C24" s="7"/>
      <c r="D24" s="3" t="s">
        <v>14</v>
      </c>
      <c r="E24" s="3" t="s">
        <v>16</v>
      </c>
      <c r="F24" s="9" t="s">
        <v>179</v>
      </c>
      <c r="G24" s="3" t="s">
        <v>61</v>
      </c>
      <c r="H24" s="8">
        <f t="shared" si="3"/>
        <v>310</v>
      </c>
      <c r="I24" s="12">
        <f>I25+I26</f>
        <v>310</v>
      </c>
      <c r="J24" s="12">
        <f>J25+J26</f>
        <v>0</v>
      </c>
      <c r="K24" s="12">
        <f>K25+K26</f>
        <v>0</v>
      </c>
      <c r="L24" s="12">
        <f>L25+L26</f>
        <v>0</v>
      </c>
      <c r="M24" s="8">
        <f t="shared" si="4"/>
        <v>310</v>
      </c>
      <c r="N24" s="12">
        <f>N25+N26</f>
        <v>310</v>
      </c>
      <c r="O24" s="12">
        <f>O25+O26</f>
        <v>0</v>
      </c>
      <c r="P24" s="12">
        <f>P25+P26</f>
        <v>0</v>
      </c>
      <c r="Q24" s="12">
        <f>Q25+Q26</f>
        <v>0</v>
      </c>
    </row>
    <row r="25" spans="1:17" s="34" customFormat="1" ht="42" customHeight="1" hidden="1">
      <c r="A25" s="11"/>
      <c r="B25" s="1" t="s">
        <v>65</v>
      </c>
      <c r="C25" s="7"/>
      <c r="D25" s="3" t="s">
        <v>14</v>
      </c>
      <c r="E25" s="3" t="s">
        <v>16</v>
      </c>
      <c r="F25" s="9" t="s">
        <v>179</v>
      </c>
      <c r="G25" s="3" t="s">
        <v>64</v>
      </c>
      <c r="H25" s="8">
        <f t="shared" si="3"/>
        <v>80</v>
      </c>
      <c r="I25" s="12">
        <v>80</v>
      </c>
      <c r="J25" s="12">
        <v>0</v>
      </c>
      <c r="K25" s="12">
        <v>0</v>
      </c>
      <c r="L25" s="12">
        <v>0</v>
      </c>
      <c r="M25" s="8">
        <f t="shared" si="4"/>
        <v>80</v>
      </c>
      <c r="N25" s="12">
        <v>80</v>
      </c>
      <c r="O25" s="12">
        <v>0</v>
      </c>
      <c r="P25" s="12">
        <v>0</v>
      </c>
      <c r="Q25" s="12">
        <v>0</v>
      </c>
    </row>
    <row r="26" spans="1:17" s="34" customFormat="1" ht="43.5" customHeight="1" hidden="1">
      <c r="A26" s="11"/>
      <c r="B26" s="1" t="s">
        <v>62</v>
      </c>
      <c r="C26" s="7"/>
      <c r="D26" s="3" t="s">
        <v>14</v>
      </c>
      <c r="E26" s="3" t="s">
        <v>16</v>
      </c>
      <c r="F26" s="9" t="s">
        <v>179</v>
      </c>
      <c r="G26" s="3" t="s">
        <v>63</v>
      </c>
      <c r="H26" s="8">
        <f t="shared" si="3"/>
        <v>230</v>
      </c>
      <c r="I26" s="12">
        <v>230</v>
      </c>
      <c r="J26" s="12">
        <v>0</v>
      </c>
      <c r="K26" s="12">
        <v>0</v>
      </c>
      <c r="L26" s="12">
        <v>0</v>
      </c>
      <c r="M26" s="8">
        <f t="shared" si="4"/>
        <v>230</v>
      </c>
      <c r="N26" s="12">
        <v>230</v>
      </c>
      <c r="O26" s="12">
        <v>0</v>
      </c>
      <c r="P26" s="12">
        <v>0</v>
      </c>
      <c r="Q26" s="12">
        <v>0</v>
      </c>
    </row>
    <row r="27" spans="1:17" s="33" customFormat="1" ht="76.5" hidden="1">
      <c r="A27" s="5"/>
      <c r="B27" s="6" t="s">
        <v>168</v>
      </c>
      <c r="C27" s="7"/>
      <c r="D27" s="4" t="s">
        <v>14</v>
      </c>
      <c r="E27" s="4" t="s">
        <v>18</v>
      </c>
      <c r="F27" s="4"/>
      <c r="G27" s="4"/>
      <c r="H27" s="8">
        <f>SUM(I27:L27)</f>
        <v>174591.2</v>
      </c>
      <c r="I27" s="8">
        <f>I28</f>
        <v>174591.2</v>
      </c>
      <c r="J27" s="8">
        <f aca="true" t="shared" si="5" ref="J27:L29">J28</f>
        <v>0</v>
      </c>
      <c r="K27" s="8">
        <f t="shared" si="5"/>
        <v>0</v>
      </c>
      <c r="L27" s="8">
        <f t="shared" si="5"/>
        <v>0</v>
      </c>
      <c r="M27" s="8">
        <f>SUM(N27:Q27)</f>
        <v>174591.2</v>
      </c>
      <c r="N27" s="8">
        <f>N28</f>
        <v>174591.2</v>
      </c>
      <c r="O27" s="8">
        <f aca="true" t="shared" si="6" ref="O27:Q29">O28</f>
        <v>0</v>
      </c>
      <c r="P27" s="8">
        <f t="shared" si="6"/>
        <v>0</v>
      </c>
      <c r="Q27" s="8">
        <f t="shared" si="6"/>
        <v>0</v>
      </c>
    </row>
    <row r="28" spans="1:17" s="33" customFormat="1" ht="51" hidden="1">
      <c r="A28" s="5"/>
      <c r="B28" s="1" t="s">
        <v>251</v>
      </c>
      <c r="C28" s="6"/>
      <c r="D28" s="3" t="s">
        <v>14</v>
      </c>
      <c r="E28" s="3" t="s">
        <v>18</v>
      </c>
      <c r="F28" s="9" t="s">
        <v>174</v>
      </c>
      <c r="G28" s="4"/>
      <c r="H28" s="8">
        <f>SUM(I28:L28)</f>
        <v>174591.2</v>
      </c>
      <c r="I28" s="12">
        <f>I29</f>
        <v>174591.2</v>
      </c>
      <c r="J28" s="12">
        <f t="shared" si="5"/>
        <v>0</v>
      </c>
      <c r="K28" s="12">
        <f t="shared" si="5"/>
        <v>0</v>
      </c>
      <c r="L28" s="12">
        <f t="shared" si="5"/>
        <v>0</v>
      </c>
      <c r="M28" s="8">
        <f>SUM(N28:Q28)</f>
        <v>174591.2</v>
      </c>
      <c r="N28" s="12">
        <f>N29</f>
        <v>174591.2</v>
      </c>
      <c r="O28" s="12">
        <f t="shared" si="6"/>
        <v>0</v>
      </c>
      <c r="P28" s="12">
        <f t="shared" si="6"/>
        <v>0</v>
      </c>
      <c r="Q28" s="12">
        <f t="shared" si="6"/>
        <v>0</v>
      </c>
    </row>
    <row r="29" spans="1:17" s="33" customFormat="1" ht="38.25" hidden="1">
      <c r="A29" s="5"/>
      <c r="B29" s="1" t="s">
        <v>173</v>
      </c>
      <c r="C29" s="1"/>
      <c r="D29" s="3" t="s">
        <v>14</v>
      </c>
      <c r="E29" s="3" t="s">
        <v>18</v>
      </c>
      <c r="F29" s="9" t="s">
        <v>175</v>
      </c>
      <c r="G29" s="4"/>
      <c r="H29" s="8">
        <f>SUM(I29:L29)</f>
        <v>174591.2</v>
      </c>
      <c r="I29" s="12">
        <f>I30+I42</f>
        <v>174591.2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8">
        <f>SUM(N29:Q29)</f>
        <v>174591.2</v>
      </c>
      <c r="N29" s="12">
        <f>N30+N42</f>
        <v>174591.2</v>
      </c>
      <c r="O29" s="12">
        <f t="shared" si="6"/>
        <v>0</v>
      </c>
      <c r="P29" s="12">
        <f t="shared" si="6"/>
        <v>0</v>
      </c>
      <c r="Q29" s="12">
        <f t="shared" si="6"/>
        <v>0</v>
      </c>
    </row>
    <row r="30" spans="1:17" s="33" customFormat="1" ht="25.5" hidden="1">
      <c r="A30" s="5"/>
      <c r="B30" s="1" t="s">
        <v>178</v>
      </c>
      <c r="C30" s="1"/>
      <c r="D30" s="3" t="s">
        <v>14</v>
      </c>
      <c r="E30" s="3" t="s">
        <v>18</v>
      </c>
      <c r="F30" s="9" t="s">
        <v>179</v>
      </c>
      <c r="G30" s="4"/>
      <c r="H30" s="8">
        <f>SUM(I30:L30)</f>
        <v>170582.5</v>
      </c>
      <c r="I30" s="12">
        <f>I31+I35+I39</f>
        <v>170582.5</v>
      </c>
      <c r="J30" s="12">
        <f>J31+J35+J39</f>
        <v>0</v>
      </c>
      <c r="K30" s="12">
        <f>K31+K35+K39</f>
        <v>0</v>
      </c>
      <c r="L30" s="12">
        <f>L31+L35+L39</f>
        <v>0</v>
      </c>
      <c r="M30" s="8">
        <f>SUM(N30:Q30)</f>
        <v>170582.5</v>
      </c>
      <c r="N30" s="12">
        <f>N31+N35+N39</f>
        <v>170582.5</v>
      </c>
      <c r="O30" s="12">
        <f>O31+O35+O39</f>
        <v>0</v>
      </c>
      <c r="P30" s="12">
        <f>P31+P35+P39</f>
        <v>0</v>
      </c>
      <c r="Q30" s="12">
        <f>Q31+Q35+Q39</f>
        <v>0</v>
      </c>
    </row>
    <row r="31" spans="1:17" s="34" customFormat="1" ht="93.75" customHeight="1" hidden="1">
      <c r="A31" s="11"/>
      <c r="B31" s="1" t="s">
        <v>56</v>
      </c>
      <c r="C31" s="7"/>
      <c r="D31" s="3" t="s">
        <v>14</v>
      </c>
      <c r="E31" s="3" t="s">
        <v>18</v>
      </c>
      <c r="F31" s="9" t="s">
        <v>179</v>
      </c>
      <c r="G31" s="3" t="s">
        <v>57</v>
      </c>
      <c r="H31" s="8">
        <f aca="true" t="shared" si="7" ref="H31:H77">I31+J31+K31+L31</f>
        <v>156131.9</v>
      </c>
      <c r="I31" s="12">
        <f>I32</f>
        <v>156131.9</v>
      </c>
      <c r="J31" s="12">
        <f>J32</f>
        <v>0</v>
      </c>
      <c r="K31" s="12">
        <f>K32</f>
        <v>0</v>
      </c>
      <c r="L31" s="12">
        <f>L32</f>
        <v>0</v>
      </c>
      <c r="M31" s="8">
        <f aca="true" t="shared" si="8" ref="M31:M46">N31+O31+P31+Q31</f>
        <v>156131.9</v>
      </c>
      <c r="N31" s="12">
        <f>N32</f>
        <v>156131.9</v>
      </c>
      <c r="O31" s="12">
        <f>O32</f>
        <v>0</v>
      </c>
      <c r="P31" s="12">
        <f>P32</f>
        <v>0</v>
      </c>
      <c r="Q31" s="12">
        <f>Q32</f>
        <v>0</v>
      </c>
    </row>
    <row r="32" spans="1:17" s="34" customFormat="1" ht="39.75" customHeight="1" hidden="1">
      <c r="A32" s="11"/>
      <c r="B32" s="1" t="s">
        <v>152</v>
      </c>
      <c r="C32" s="7"/>
      <c r="D32" s="3" t="s">
        <v>14</v>
      </c>
      <c r="E32" s="3" t="s">
        <v>18</v>
      </c>
      <c r="F32" s="9" t="s">
        <v>179</v>
      </c>
      <c r="G32" s="3" t="s">
        <v>153</v>
      </c>
      <c r="H32" s="8">
        <f t="shared" si="7"/>
        <v>156131.9</v>
      </c>
      <c r="I32" s="12">
        <f>I33+I34</f>
        <v>156131.9</v>
      </c>
      <c r="J32" s="12">
        <f>J33+J34</f>
        <v>0</v>
      </c>
      <c r="K32" s="12">
        <f>K33+K34</f>
        <v>0</v>
      </c>
      <c r="L32" s="12">
        <f>L33+L34</f>
        <v>0</v>
      </c>
      <c r="M32" s="8">
        <f t="shared" si="8"/>
        <v>156131.9</v>
      </c>
      <c r="N32" s="12">
        <f>N33+N34</f>
        <v>156131.9</v>
      </c>
      <c r="O32" s="12">
        <f>O33+O34</f>
        <v>0</v>
      </c>
      <c r="P32" s="12">
        <f>P33+P34</f>
        <v>0</v>
      </c>
      <c r="Q32" s="12">
        <f>Q33+Q34</f>
        <v>0</v>
      </c>
    </row>
    <row r="33" spans="1:17" s="34" customFormat="1" ht="51" hidden="1">
      <c r="A33" s="11"/>
      <c r="B33" s="1" t="s">
        <v>154</v>
      </c>
      <c r="C33" s="7"/>
      <c r="D33" s="3" t="s">
        <v>14</v>
      </c>
      <c r="E33" s="3" t="s">
        <v>18</v>
      </c>
      <c r="F33" s="9" t="s">
        <v>179</v>
      </c>
      <c r="G33" s="3" t="s">
        <v>155</v>
      </c>
      <c r="H33" s="8">
        <f t="shared" si="7"/>
        <v>149751.4</v>
      </c>
      <c r="I33" s="12">
        <f>151677-1925.6</f>
        <v>149751.4</v>
      </c>
      <c r="J33" s="12">
        <v>0</v>
      </c>
      <c r="K33" s="12">
        <v>0</v>
      </c>
      <c r="L33" s="12">
        <v>0</v>
      </c>
      <c r="M33" s="8">
        <f t="shared" si="8"/>
        <v>149751.4</v>
      </c>
      <c r="N33" s="12">
        <f>151677-1925.6</f>
        <v>149751.4</v>
      </c>
      <c r="O33" s="12">
        <v>0</v>
      </c>
      <c r="P33" s="12">
        <v>0</v>
      </c>
      <c r="Q33" s="12">
        <v>0</v>
      </c>
    </row>
    <row r="34" spans="1:17" s="34" customFormat="1" ht="51" hidden="1">
      <c r="A34" s="11"/>
      <c r="B34" s="1" t="s">
        <v>156</v>
      </c>
      <c r="C34" s="7"/>
      <c r="D34" s="3" t="s">
        <v>14</v>
      </c>
      <c r="E34" s="3" t="s">
        <v>18</v>
      </c>
      <c r="F34" s="9" t="s">
        <v>179</v>
      </c>
      <c r="G34" s="3" t="s">
        <v>157</v>
      </c>
      <c r="H34" s="8">
        <f t="shared" si="7"/>
        <v>6380.5</v>
      </c>
      <c r="I34" s="12">
        <v>6380.5</v>
      </c>
      <c r="J34" s="12">
        <v>0</v>
      </c>
      <c r="K34" s="12">
        <v>0</v>
      </c>
      <c r="L34" s="12">
        <v>0</v>
      </c>
      <c r="M34" s="8">
        <f t="shared" si="8"/>
        <v>6380.5</v>
      </c>
      <c r="N34" s="12">
        <v>6380.5</v>
      </c>
      <c r="O34" s="12">
        <v>0</v>
      </c>
      <c r="P34" s="12">
        <v>0</v>
      </c>
      <c r="Q34" s="12">
        <v>0</v>
      </c>
    </row>
    <row r="35" spans="1:17" s="34" customFormat="1" ht="30" customHeight="1" hidden="1">
      <c r="A35" s="11"/>
      <c r="B35" s="1" t="s">
        <v>58</v>
      </c>
      <c r="C35" s="7"/>
      <c r="D35" s="3" t="s">
        <v>14</v>
      </c>
      <c r="E35" s="3" t="s">
        <v>18</v>
      </c>
      <c r="F35" s="9" t="s">
        <v>179</v>
      </c>
      <c r="G35" s="3" t="s">
        <v>59</v>
      </c>
      <c r="H35" s="8">
        <f t="shared" si="7"/>
        <v>13552.4</v>
      </c>
      <c r="I35" s="12">
        <f>I36</f>
        <v>13552.4</v>
      </c>
      <c r="J35" s="12">
        <f>J36</f>
        <v>0</v>
      </c>
      <c r="K35" s="12">
        <f>K36</f>
        <v>0</v>
      </c>
      <c r="L35" s="12">
        <f>L36</f>
        <v>0</v>
      </c>
      <c r="M35" s="8">
        <f t="shared" si="8"/>
        <v>13552.4</v>
      </c>
      <c r="N35" s="12">
        <f>N36</f>
        <v>13552.4</v>
      </c>
      <c r="O35" s="12">
        <f>O36</f>
        <v>0</v>
      </c>
      <c r="P35" s="12">
        <f>P36</f>
        <v>0</v>
      </c>
      <c r="Q35" s="12">
        <f>Q36</f>
        <v>0</v>
      </c>
    </row>
    <row r="36" spans="1:17" s="34" customFormat="1" ht="44.25" customHeight="1" hidden="1">
      <c r="A36" s="11"/>
      <c r="B36" s="1" t="s">
        <v>60</v>
      </c>
      <c r="C36" s="7"/>
      <c r="D36" s="3" t="s">
        <v>14</v>
      </c>
      <c r="E36" s="3" t="s">
        <v>18</v>
      </c>
      <c r="F36" s="9" t="s">
        <v>179</v>
      </c>
      <c r="G36" s="3" t="s">
        <v>61</v>
      </c>
      <c r="H36" s="8">
        <f t="shared" si="7"/>
        <v>13552.4</v>
      </c>
      <c r="I36" s="12">
        <f>I37+I38</f>
        <v>13552.4</v>
      </c>
      <c r="J36" s="12">
        <f>J37+J38</f>
        <v>0</v>
      </c>
      <c r="K36" s="12">
        <f>K37+K38</f>
        <v>0</v>
      </c>
      <c r="L36" s="12">
        <f>L37+L38</f>
        <v>0</v>
      </c>
      <c r="M36" s="8">
        <f t="shared" si="8"/>
        <v>13552.4</v>
      </c>
      <c r="N36" s="12">
        <f>N37+N38</f>
        <v>13552.4</v>
      </c>
      <c r="O36" s="12">
        <f>O37+O38</f>
        <v>0</v>
      </c>
      <c r="P36" s="12">
        <f>P37+P38</f>
        <v>0</v>
      </c>
      <c r="Q36" s="12">
        <f>Q37+Q38</f>
        <v>0</v>
      </c>
    </row>
    <row r="37" spans="1:17" s="34" customFormat="1" ht="44.25" customHeight="1" hidden="1">
      <c r="A37" s="11"/>
      <c r="B37" s="1" t="s">
        <v>65</v>
      </c>
      <c r="C37" s="7"/>
      <c r="D37" s="3" t="s">
        <v>14</v>
      </c>
      <c r="E37" s="3" t="s">
        <v>18</v>
      </c>
      <c r="F37" s="9" t="s">
        <v>179</v>
      </c>
      <c r="G37" s="3" t="s">
        <v>64</v>
      </c>
      <c r="H37" s="8">
        <f t="shared" si="7"/>
        <v>3385</v>
      </c>
      <c r="I37" s="12">
        <v>3385</v>
      </c>
      <c r="J37" s="12">
        <v>0</v>
      </c>
      <c r="K37" s="12">
        <v>0</v>
      </c>
      <c r="L37" s="12">
        <v>0</v>
      </c>
      <c r="M37" s="8">
        <f t="shared" si="8"/>
        <v>3385</v>
      </c>
      <c r="N37" s="12">
        <v>3385</v>
      </c>
      <c r="O37" s="12">
        <v>0</v>
      </c>
      <c r="P37" s="12">
        <v>0</v>
      </c>
      <c r="Q37" s="12">
        <v>0</v>
      </c>
    </row>
    <row r="38" spans="1:17" s="34" customFormat="1" ht="38.25" hidden="1">
      <c r="A38" s="11"/>
      <c r="B38" s="1" t="s">
        <v>62</v>
      </c>
      <c r="C38" s="7"/>
      <c r="D38" s="3" t="s">
        <v>14</v>
      </c>
      <c r="E38" s="3" t="s">
        <v>18</v>
      </c>
      <c r="F38" s="9" t="s">
        <v>179</v>
      </c>
      <c r="G38" s="3" t="s">
        <v>63</v>
      </c>
      <c r="H38" s="8">
        <f t="shared" si="7"/>
        <v>10167.4</v>
      </c>
      <c r="I38" s="12">
        <v>10167.4</v>
      </c>
      <c r="J38" s="12">
        <v>0</v>
      </c>
      <c r="K38" s="12">
        <v>0</v>
      </c>
      <c r="L38" s="12">
        <v>0</v>
      </c>
      <c r="M38" s="8">
        <f t="shared" si="8"/>
        <v>10167.4</v>
      </c>
      <c r="N38" s="12">
        <v>10167.4</v>
      </c>
      <c r="O38" s="12">
        <v>0</v>
      </c>
      <c r="P38" s="12">
        <v>0</v>
      </c>
      <c r="Q38" s="12">
        <v>0</v>
      </c>
    </row>
    <row r="39" spans="1:17" s="34" customFormat="1" ht="12.75" hidden="1">
      <c r="A39" s="11"/>
      <c r="B39" s="32" t="s">
        <v>73</v>
      </c>
      <c r="C39" s="7"/>
      <c r="D39" s="3" t="s">
        <v>14</v>
      </c>
      <c r="E39" s="3" t="s">
        <v>18</v>
      </c>
      <c r="F39" s="9" t="s">
        <v>179</v>
      </c>
      <c r="G39" s="3" t="s">
        <v>74</v>
      </c>
      <c r="H39" s="8">
        <f t="shared" si="7"/>
        <v>898.2</v>
      </c>
      <c r="I39" s="12">
        <f>I40</f>
        <v>898.2</v>
      </c>
      <c r="J39" s="12">
        <f aca="true" t="shared" si="9" ref="J39:L40">J40</f>
        <v>0</v>
      </c>
      <c r="K39" s="12">
        <f t="shared" si="9"/>
        <v>0</v>
      </c>
      <c r="L39" s="12">
        <f t="shared" si="9"/>
        <v>0</v>
      </c>
      <c r="M39" s="8">
        <f t="shared" si="8"/>
        <v>898.2</v>
      </c>
      <c r="N39" s="12">
        <f>N40</f>
        <v>898.2</v>
      </c>
      <c r="O39" s="12">
        <f aca="true" t="shared" si="10" ref="O39:Q40">O40</f>
        <v>0</v>
      </c>
      <c r="P39" s="12">
        <f t="shared" si="10"/>
        <v>0</v>
      </c>
      <c r="Q39" s="12">
        <f t="shared" si="10"/>
        <v>0</v>
      </c>
    </row>
    <row r="40" spans="1:17" s="34" customFormat="1" ht="25.5" hidden="1">
      <c r="A40" s="11"/>
      <c r="B40" s="32" t="s">
        <v>75</v>
      </c>
      <c r="C40" s="7"/>
      <c r="D40" s="3" t="s">
        <v>14</v>
      </c>
      <c r="E40" s="3" t="s">
        <v>18</v>
      </c>
      <c r="F40" s="9" t="s">
        <v>179</v>
      </c>
      <c r="G40" s="3" t="s">
        <v>76</v>
      </c>
      <c r="H40" s="8">
        <f t="shared" si="7"/>
        <v>898.2</v>
      </c>
      <c r="I40" s="12">
        <f>I41</f>
        <v>898.2</v>
      </c>
      <c r="J40" s="12">
        <f t="shared" si="9"/>
        <v>0</v>
      </c>
      <c r="K40" s="12">
        <f t="shared" si="9"/>
        <v>0</v>
      </c>
      <c r="L40" s="12">
        <f t="shared" si="9"/>
        <v>0</v>
      </c>
      <c r="M40" s="8">
        <f t="shared" si="8"/>
        <v>898.2</v>
      </c>
      <c r="N40" s="12">
        <f>N41</f>
        <v>898.2</v>
      </c>
      <c r="O40" s="12">
        <f t="shared" si="10"/>
        <v>0</v>
      </c>
      <c r="P40" s="12">
        <f t="shared" si="10"/>
        <v>0</v>
      </c>
      <c r="Q40" s="12">
        <f t="shared" si="10"/>
        <v>0</v>
      </c>
    </row>
    <row r="41" spans="1:17" s="34" customFormat="1" ht="30" customHeight="1" hidden="1">
      <c r="A41" s="11"/>
      <c r="B41" s="32" t="s">
        <v>77</v>
      </c>
      <c r="C41" s="7"/>
      <c r="D41" s="3" t="s">
        <v>14</v>
      </c>
      <c r="E41" s="3" t="s">
        <v>18</v>
      </c>
      <c r="F41" s="9" t="s">
        <v>179</v>
      </c>
      <c r="G41" s="3" t="s">
        <v>78</v>
      </c>
      <c r="H41" s="8">
        <f t="shared" si="7"/>
        <v>898.2</v>
      </c>
      <c r="I41" s="12">
        <f>782+116.2</f>
        <v>898.2</v>
      </c>
      <c r="J41" s="12">
        <v>0</v>
      </c>
      <c r="K41" s="12">
        <v>0</v>
      </c>
      <c r="L41" s="12"/>
      <c r="M41" s="8">
        <f t="shared" si="8"/>
        <v>898.2</v>
      </c>
      <c r="N41" s="12">
        <f>782+116.2</f>
        <v>898.2</v>
      </c>
      <c r="O41" s="12">
        <v>0</v>
      </c>
      <c r="P41" s="12">
        <v>0</v>
      </c>
      <c r="Q41" s="12"/>
    </row>
    <row r="42" spans="1:17" s="34" customFormat="1" ht="54.75" customHeight="1" hidden="1">
      <c r="A42" s="11"/>
      <c r="B42" s="1" t="s">
        <v>169</v>
      </c>
      <c r="C42" s="7"/>
      <c r="D42" s="3" t="s">
        <v>14</v>
      </c>
      <c r="E42" s="3" t="s">
        <v>18</v>
      </c>
      <c r="F42" s="3" t="s">
        <v>182</v>
      </c>
      <c r="G42" s="3"/>
      <c r="H42" s="8">
        <f t="shared" si="7"/>
        <v>4008.7</v>
      </c>
      <c r="I42" s="12">
        <f aca="true" t="shared" si="11" ref="I42:Q43">I43</f>
        <v>4008.7</v>
      </c>
      <c r="J42" s="12">
        <f t="shared" si="11"/>
        <v>0</v>
      </c>
      <c r="K42" s="12">
        <f t="shared" si="11"/>
        <v>0</v>
      </c>
      <c r="L42" s="12">
        <f t="shared" si="11"/>
        <v>0</v>
      </c>
      <c r="M42" s="8">
        <f t="shared" si="8"/>
        <v>4008.7</v>
      </c>
      <c r="N42" s="12">
        <f t="shared" si="11"/>
        <v>4008.7</v>
      </c>
      <c r="O42" s="12">
        <f t="shared" si="11"/>
        <v>0</v>
      </c>
      <c r="P42" s="12">
        <f t="shared" si="11"/>
        <v>0</v>
      </c>
      <c r="Q42" s="12">
        <f t="shared" si="11"/>
        <v>0</v>
      </c>
    </row>
    <row r="43" spans="1:17" s="34" customFormat="1" ht="89.25" hidden="1">
      <c r="A43" s="11"/>
      <c r="B43" s="1" t="s">
        <v>56</v>
      </c>
      <c r="C43" s="7"/>
      <c r="D43" s="3" t="s">
        <v>14</v>
      </c>
      <c r="E43" s="3" t="s">
        <v>18</v>
      </c>
      <c r="F43" s="3" t="s">
        <v>182</v>
      </c>
      <c r="G43" s="3" t="s">
        <v>57</v>
      </c>
      <c r="H43" s="8">
        <f t="shared" si="7"/>
        <v>4008.7</v>
      </c>
      <c r="I43" s="12">
        <f t="shared" si="11"/>
        <v>4008.7</v>
      </c>
      <c r="J43" s="12">
        <f t="shared" si="11"/>
        <v>0</v>
      </c>
      <c r="K43" s="12">
        <f t="shared" si="11"/>
        <v>0</v>
      </c>
      <c r="L43" s="12">
        <f t="shared" si="11"/>
        <v>0</v>
      </c>
      <c r="M43" s="8">
        <f t="shared" si="8"/>
        <v>4008.7</v>
      </c>
      <c r="N43" s="12">
        <f t="shared" si="11"/>
        <v>4008.7</v>
      </c>
      <c r="O43" s="12">
        <f t="shared" si="11"/>
        <v>0</v>
      </c>
      <c r="P43" s="12">
        <f t="shared" si="11"/>
        <v>0</v>
      </c>
      <c r="Q43" s="12">
        <f t="shared" si="11"/>
        <v>0</v>
      </c>
    </row>
    <row r="44" spans="1:17" s="34" customFormat="1" ht="37.5" customHeight="1" hidden="1">
      <c r="A44" s="11"/>
      <c r="B44" s="1" t="s">
        <v>152</v>
      </c>
      <c r="C44" s="7"/>
      <c r="D44" s="3" t="s">
        <v>14</v>
      </c>
      <c r="E44" s="3" t="s">
        <v>18</v>
      </c>
      <c r="F44" s="3" t="s">
        <v>182</v>
      </c>
      <c r="G44" s="3" t="s">
        <v>153</v>
      </c>
      <c r="H44" s="8">
        <f t="shared" si="7"/>
        <v>4008.7</v>
      </c>
      <c r="I44" s="12">
        <f>I45+I46</f>
        <v>4008.7</v>
      </c>
      <c r="J44" s="12">
        <f>J45+J46</f>
        <v>0</v>
      </c>
      <c r="K44" s="12">
        <f>K45+K46</f>
        <v>0</v>
      </c>
      <c r="L44" s="12">
        <f>L45+L46</f>
        <v>0</v>
      </c>
      <c r="M44" s="8">
        <f t="shared" si="8"/>
        <v>4008.7</v>
      </c>
      <c r="N44" s="12">
        <f>N45+N46</f>
        <v>4008.7</v>
      </c>
      <c r="O44" s="12">
        <f>O45+O46</f>
        <v>0</v>
      </c>
      <c r="P44" s="12">
        <f>P45+P46</f>
        <v>0</v>
      </c>
      <c r="Q44" s="12">
        <f>Q45+Q46</f>
        <v>0</v>
      </c>
    </row>
    <row r="45" spans="1:17" s="34" customFormat="1" ht="51" hidden="1">
      <c r="A45" s="11"/>
      <c r="B45" s="1" t="s">
        <v>154</v>
      </c>
      <c r="C45" s="7"/>
      <c r="D45" s="3" t="s">
        <v>14</v>
      </c>
      <c r="E45" s="3" t="s">
        <v>18</v>
      </c>
      <c r="F45" s="3" t="s">
        <v>182</v>
      </c>
      <c r="G45" s="3" t="s">
        <v>155</v>
      </c>
      <c r="H45" s="8">
        <f t="shared" si="7"/>
        <v>3908.7</v>
      </c>
      <c r="I45" s="12">
        <v>3908.7</v>
      </c>
      <c r="J45" s="12">
        <v>0</v>
      </c>
      <c r="K45" s="12">
        <v>0</v>
      </c>
      <c r="L45" s="12">
        <v>0</v>
      </c>
      <c r="M45" s="8">
        <f t="shared" si="8"/>
        <v>3908.7</v>
      </c>
      <c r="N45" s="12">
        <v>3908.7</v>
      </c>
      <c r="O45" s="12">
        <v>0</v>
      </c>
      <c r="P45" s="12">
        <v>0</v>
      </c>
      <c r="Q45" s="12">
        <v>0</v>
      </c>
    </row>
    <row r="46" spans="1:17" s="34" customFormat="1" ht="51" hidden="1">
      <c r="A46" s="11"/>
      <c r="B46" s="1" t="s">
        <v>156</v>
      </c>
      <c r="C46" s="7"/>
      <c r="D46" s="3" t="s">
        <v>14</v>
      </c>
      <c r="E46" s="3" t="s">
        <v>18</v>
      </c>
      <c r="F46" s="3" t="s">
        <v>182</v>
      </c>
      <c r="G46" s="3" t="s">
        <v>157</v>
      </c>
      <c r="H46" s="8">
        <f t="shared" si="7"/>
        <v>100</v>
      </c>
      <c r="I46" s="12">
        <v>100</v>
      </c>
      <c r="J46" s="12">
        <v>0</v>
      </c>
      <c r="K46" s="12">
        <v>0</v>
      </c>
      <c r="L46" s="12">
        <v>0</v>
      </c>
      <c r="M46" s="8">
        <f t="shared" si="8"/>
        <v>100</v>
      </c>
      <c r="N46" s="12">
        <v>100</v>
      </c>
      <c r="O46" s="12">
        <v>0</v>
      </c>
      <c r="P46" s="12">
        <v>0</v>
      </c>
      <c r="Q46" s="12">
        <v>0</v>
      </c>
    </row>
    <row r="47" spans="1:17" s="33" customFormat="1" ht="24.75" customHeight="1">
      <c r="A47" s="5"/>
      <c r="B47" s="6" t="s">
        <v>170</v>
      </c>
      <c r="C47" s="7"/>
      <c r="D47" s="4" t="s">
        <v>14</v>
      </c>
      <c r="E47" s="4" t="s">
        <v>171</v>
      </c>
      <c r="F47" s="4"/>
      <c r="G47" s="4"/>
      <c r="H47" s="8">
        <f t="shared" si="7"/>
        <v>0</v>
      </c>
      <c r="I47" s="8">
        <f>I67+I78</f>
        <v>0</v>
      </c>
      <c r="J47" s="8">
        <f aca="true" t="shared" si="12" ref="J47:Q47">J67+J78</f>
        <v>0</v>
      </c>
      <c r="K47" s="8">
        <f t="shared" si="12"/>
        <v>0</v>
      </c>
      <c r="L47" s="8">
        <f t="shared" si="12"/>
        <v>0</v>
      </c>
      <c r="M47" s="8">
        <f t="shared" si="12"/>
        <v>0</v>
      </c>
      <c r="N47" s="8">
        <f t="shared" si="12"/>
        <v>0</v>
      </c>
      <c r="O47" s="8">
        <f t="shared" si="12"/>
        <v>0</v>
      </c>
      <c r="P47" s="8">
        <f t="shared" si="12"/>
        <v>0</v>
      </c>
      <c r="Q47" s="8">
        <f t="shared" si="12"/>
        <v>0</v>
      </c>
    </row>
    <row r="48" spans="1:17" s="34" customFormat="1" ht="51" customHeight="1" hidden="1">
      <c r="A48" s="14"/>
      <c r="B48" s="1" t="s">
        <v>184</v>
      </c>
      <c r="C48" s="57"/>
      <c r="D48" s="3" t="s">
        <v>14</v>
      </c>
      <c r="E48" s="3" t="s">
        <v>171</v>
      </c>
      <c r="F48" s="3" t="s">
        <v>185</v>
      </c>
      <c r="G48" s="3"/>
      <c r="H48" s="12">
        <f>SUM(I48:L48)</f>
        <v>8987.5</v>
      </c>
      <c r="I48" s="12">
        <f>I49+I58</f>
        <v>0</v>
      </c>
      <c r="J48" s="12">
        <f>J49+J58</f>
        <v>8987.5</v>
      </c>
      <c r="K48" s="12">
        <f>K49+K58</f>
        <v>0</v>
      </c>
      <c r="L48" s="12">
        <f>L49+L58</f>
        <v>0</v>
      </c>
      <c r="M48" s="12">
        <f>SUM(N48:Q48)</f>
        <v>8987.5</v>
      </c>
      <c r="N48" s="12">
        <f>N49+N58</f>
        <v>0</v>
      </c>
      <c r="O48" s="12">
        <f>O49+O58</f>
        <v>8987.5</v>
      </c>
      <c r="P48" s="12">
        <f>P49+P58</f>
        <v>0</v>
      </c>
      <c r="Q48" s="12">
        <f>Q49+Q58</f>
        <v>0</v>
      </c>
    </row>
    <row r="49" spans="1:17" s="34" customFormat="1" ht="191.25" hidden="1">
      <c r="A49" s="14"/>
      <c r="B49" s="20" t="s">
        <v>316</v>
      </c>
      <c r="C49" s="16"/>
      <c r="D49" s="3" t="s">
        <v>14</v>
      </c>
      <c r="E49" s="3" t="s">
        <v>171</v>
      </c>
      <c r="F49" s="3" t="s">
        <v>359</v>
      </c>
      <c r="G49" s="3"/>
      <c r="H49" s="8">
        <f t="shared" si="7"/>
        <v>1632.8</v>
      </c>
      <c r="I49" s="12">
        <f>I50+I54</f>
        <v>0</v>
      </c>
      <c r="J49" s="12">
        <f>J50+J54</f>
        <v>1632.8</v>
      </c>
      <c r="K49" s="12">
        <f>K50+K54</f>
        <v>0</v>
      </c>
      <c r="L49" s="12">
        <f>L50+L54</f>
        <v>0</v>
      </c>
      <c r="M49" s="8">
        <f aca="true" t="shared" si="13" ref="M49:M67">N49+O49+P49+Q49</f>
        <v>1632.8</v>
      </c>
      <c r="N49" s="12">
        <f>N50+N54</f>
        <v>0</v>
      </c>
      <c r="O49" s="12">
        <f>O50+O54</f>
        <v>1632.8</v>
      </c>
      <c r="P49" s="12">
        <f>P50+P54</f>
        <v>0</v>
      </c>
      <c r="Q49" s="12">
        <f>Q50+Q54</f>
        <v>0</v>
      </c>
    </row>
    <row r="50" spans="1:17" s="34" customFormat="1" ht="89.25" hidden="1">
      <c r="A50" s="11"/>
      <c r="B50" s="1" t="s">
        <v>56</v>
      </c>
      <c r="C50" s="7"/>
      <c r="D50" s="3" t="s">
        <v>14</v>
      </c>
      <c r="E50" s="3" t="s">
        <v>171</v>
      </c>
      <c r="F50" s="3" t="s">
        <v>359</v>
      </c>
      <c r="G50" s="3" t="s">
        <v>57</v>
      </c>
      <c r="H50" s="8">
        <f t="shared" si="7"/>
        <v>1482.3</v>
      </c>
      <c r="I50" s="12">
        <f>I51</f>
        <v>0</v>
      </c>
      <c r="J50" s="12">
        <f>J51</f>
        <v>1482.3</v>
      </c>
      <c r="K50" s="12">
        <f>K51</f>
        <v>0</v>
      </c>
      <c r="L50" s="12">
        <f>L51</f>
        <v>0</v>
      </c>
      <c r="M50" s="8">
        <f t="shared" si="13"/>
        <v>1482.3</v>
      </c>
      <c r="N50" s="12">
        <f>N51</f>
        <v>0</v>
      </c>
      <c r="O50" s="12">
        <f>O51</f>
        <v>1482.3</v>
      </c>
      <c r="P50" s="12">
        <f>P51</f>
        <v>0</v>
      </c>
      <c r="Q50" s="12">
        <f>Q51</f>
        <v>0</v>
      </c>
    </row>
    <row r="51" spans="1:17" s="34" customFormat="1" ht="38.25" hidden="1">
      <c r="A51" s="11"/>
      <c r="B51" s="1" t="s">
        <v>152</v>
      </c>
      <c r="C51" s="7"/>
      <c r="D51" s="3" t="s">
        <v>14</v>
      </c>
      <c r="E51" s="3" t="s">
        <v>171</v>
      </c>
      <c r="F51" s="3" t="s">
        <v>359</v>
      </c>
      <c r="G51" s="3" t="s">
        <v>153</v>
      </c>
      <c r="H51" s="8">
        <f t="shared" si="7"/>
        <v>1482.3</v>
      </c>
      <c r="I51" s="12">
        <f>I52+I53</f>
        <v>0</v>
      </c>
      <c r="J51" s="12">
        <f>J52+J53</f>
        <v>1482.3</v>
      </c>
      <c r="K51" s="12">
        <f>K52+K53</f>
        <v>0</v>
      </c>
      <c r="L51" s="12">
        <f>L52+L53</f>
        <v>0</v>
      </c>
      <c r="M51" s="8">
        <f t="shared" si="13"/>
        <v>1482.3</v>
      </c>
      <c r="N51" s="12">
        <f>N52+N53</f>
        <v>0</v>
      </c>
      <c r="O51" s="12">
        <f>O52+O53</f>
        <v>1482.3</v>
      </c>
      <c r="P51" s="12">
        <f>P52+P53</f>
        <v>0</v>
      </c>
      <c r="Q51" s="12">
        <f>Q52+Q53</f>
        <v>0</v>
      </c>
    </row>
    <row r="52" spans="1:17" s="34" customFormat="1" ht="51" hidden="1">
      <c r="A52" s="11"/>
      <c r="B52" s="1" t="s">
        <v>154</v>
      </c>
      <c r="C52" s="7"/>
      <c r="D52" s="3" t="s">
        <v>14</v>
      </c>
      <c r="E52" s="3" t="s">
        <v>171</v>
      </c>
      <c r="F52" s="3" t="s">
        <v>359</v>
      </c>
      <c r="G52" s="3" t="s">
        <v>155</v>
      </c>
      <c r="H52" s="8">
        <f t="shared" si="7"/>
        <v>1323.8</v>
      </c>
      <c r="I52" s="12">
        <v>0</v>
      </c>
      <c r="J52" s="12">
        <v>1323.8</v>
      </c>
      <c r="K52" s="12">
        <v>0</v>
      </c>
      <c r="L52" s="12">
        <v>0</v>
      </c>
      <c r="M52" s="8">
        <f t="shared" si="13"/>
        <v>1323.8</v>
      </c>
      <c r="N52" s="12">
        <v>0</v>
      </c>
      <c r="O52" s="12">
        <v>1323.8</v>
      </c>
      <c r="P52" s="12">
        <v>0</v>
      </c>
      <c r="Q52" s="12">
        <v>0</v>
      </c>
    </row>
    <row r="53" spans="1:17" s="34" customFormat="1" ht="51" hidden="1">
      <c r="A53" s="11"/>
      <c r="B53" s="1" t="s">
        <v>156</v>
      </c>
      <c r="C53" s="7"/>
      <c r="D53" s="3" t="s">
        <v>14</v>
      </c>
      <c r="E53" s="3" t="s">
        <v>171</v>
      </c>
      <c r="F53" s="3" t="s">
        <v>359</v>
      </c>
      <c r="G53" s="3" t="s">
        <v>157</v>
      </c>
      <c r="H53" s="8">
        <f t="shared" si="7"/>
        <v>158.5</v>
      </c>
      <c r="I53" s="12">
        <v>0</v>
      </c>
      <c r="J53" s="12">
        <v>158.5</v>
      </c>
      <c r="K53" s="12">
        <v>0</v>
      </c>
      <c r="L53" s="12">
        <v>0</v>
      </c>
      <c r="M53" s="8">
        <f t="shared" si="13"/>
        <v>158.5</v>
      </c>
      <c r="N53" s="12">
        <v>0</v>
      </c>
      <c r="O53" s="12">
        <v>158.5</v>
      </c>
      <c r="P53" s="12">
        <v>0</v>
      </c>
      <c r="Q53" s="12">
        <v>0</v>
      </c>
    </row>
    <row r="54" spans="1:17" s="34" customFormat="1" ht="25.5" hidden="1">
      <c r="A54" s="11"/>
      <c r="B54" s="1" t="s">
        <v>58</v>
      </c>
      <c r="C54" s="7"/>
      <c r="D54" s="3" t="s">
        <v>14</v>
      </c>
      <c r="E54" s="3" t="s">
        <v>171</v>
      </c>
      <c r="F54" s="3" t="s">
        <v>359</v>
      </c>
      <c r="G54" s="3" t="s">
        <v>59</v>
      </c>
      <c r="H54" s="8">
        <f t="shared" si="7"/>
        <v>150.5</v>
      </c>
      <c r="I54" s="12">
        <f>I55</f>
        <v>0</v>
      </c>
      <c r="J54" s="12">
        <f>J55</f>
        <v>150.5</v>
      </c>
      <c r="K54" s="12">
        <f>K55</f>
        <v>0</v>
      </c>
      <c r="L54" s="12">
        <f>L55</f>
        <v>0</v>
      </c>
      <c r="M54" s="8">
        <f t="shared" si="13"/>
        <v>150.5</v>
      </c>
      <c r="N54" s="12">
        <f>N55</f>
        <v>0</v>
      </c>
      <c r="O54" s="12">
        <f>O55</f>
        <v>150.5</v>
      </c>
      <c r="P54" s="12">
        <f>P55</f>
        <v>0</v>
      </c>
      <c r="Q54" s="12">
        <f>Q55</f>
        <v>0</v>
      </c>
    </row>
    <row r="55" spans="1:17" s="34" customFormat="1" ht="38.25" hidden="1">
      <c r="A55" s="11"/>
      <c r="B55" s="1" t="s">
        <v>60</v>
      </c>
      <c r="C55" s="7"/>
      <c r="D55" s="3" t="s">
        <v>14</v>
      </c>
      <c r="E55" s="3" t="s">
        <v>171</v>
      </c>
      <c r="F55" s="3" t="s">
        <v>359</v>
      </c>
      <c r="G55" s="3" t="s">
        <v>61</v>
      </c>
      <c r="H55" s="8">
        <f t="shared" si="7"/>
        <v>150.5</v>
      </c>
      <c r="I55" s="12">
        <f>I56+I57</f>
        <v>0</v>
      </c>
      <c r="J55" s="12">
        <f>J56+J57</f>
        <v>150.5</v>
      </c>
      <c r="K55" s="12">
        <f>K56+K57</f>
        <v>0</v>
      </c>
      <c r="L55" s="12">
        <f>L56+L57</f>
        <v>0</v>
      </c>
      <c r="M55" s="8">
        <f t="shared" si="13"/>
        <v>150.5</v>
      </c>
      <c r="N55" s="12">
        <f>N56+N57</f>
        <v>0</v>
      </c>
      <c r="O55" s="12">
        <f>O56+O57</f>
        <v>150.5</v>
      </c>
      <c r="P55" s="12">
        <f>P56+P57</f>
        <v>0</v>
      </c>
      <c r="Q55" s="12">
        <f>Q56+Q57</f>
        <v>0</v>
      </c>
    </row>
    <row r="56" spans="1:17" s="34" customFormat="1" ht="38.25" hidden="1">
      <c r="A56" s="11"/>
      <c r="B56" s="1" t="s">
        <v>65</v>
      </c>
      <c r="C56" s="7"/>
      <c r="D56" s="3" t="s">
        <v>14</v>
      </c>
      <c r="E56" s="3" t="s">
        <v>171</v>
      </c>
      <c r="F56" s="3" t="s">
        <v>359</v>
      </c>
      <c r="G56" s="3" t="s">
        <v>64</v>
      </c>
      <c r="H56" s="8">
        <f t="shared" si="7"/>
        <v>25</v>
      </c>
      <c r="I56" s="12">
        <v>0</v>
      </c>
      <c r="J56" s="12">
        <v>25</v>
      </c>
      <c r="K56" s="12">
        <v>0</v>
      </c>
      <c r="L56" s="12">
        <v>0</v>
      </c>
      <c r="M56" s="8">
        <f t="shared" si="13"/>
        <v>25</v>
      </c>
      <c r="N56" s="12">
        <v>0</v>
      </c>
      <c r="O56" s="12">
        <v>25</v>
      </c>
      <c r="P56" s="12">
        <v>0</v>
      </c>
      <c r="Q56" s="12">
        <v>0</v>
      </c>
    </row>
    <row r="57" spans="1:17" s="34" customFormat="1" ht="38.25" hidden="1">
      <c r="A57" s="11"/>
      <c r="B57" s="1" t="s">
        <v>62</v>
      </c>
      <c r="C57" s="7"/>
      <c r="D57" s="3" t="s">
        <v>14</v>
      </c>
      <c r="E57" s="3" t="s">
        <v>171</v>
      </c>
      <c r="F57" s="3" t="s">
        <v>359</v>
      </c>
      <c r="G57" s="3" t="s">
        <v>63</v>
      </c>
      <c r="H57" s="8">
        <f t="shared" si="7"/>
        <v>125.5</v>
      </c>
      <c r="I57" s="12">
        <v>0</v>
      </c>
      <c r="J57" s="12">
        <v>125.5</v>
      </c>
      <c r="K57" s="12">
        <v>0</v>
      </c>
      <c r="L57" s="12">
        <v>0</v>
      </c>
      <c r="M57" s="8">
        <f t="shared" si="13"/>
        <v>125.5</v>
      </c>
      <c r="N57" s="12">
        <v>0</v>
      </c>
      <c r="O57" s="12">
        <v>125.5</v>
      </c>
      <c r="P57" s="12">
        <v>0</v>
      </c>
      <c r="Q57" s="12">
        <v>0</v>
      </c>
    </row>
    <row r="58" spans="1:17" s="34" customFormat="1" ht="63.75" hidden="1">
      <c r="A58" s="14"/>
      <c r="B58" s="17" t="s">
        <v>317</v>
      </c>
      <c r="C58" s="19"/>
      <c r="D58" s="3" t="s">
        <v>14</v>
      </c>
      <c r="E58" s="56">
        <v>13</v>
      </c>
      <c r="F58" s="3" t="s">
        <v>360</v>
      </c>
      <c r="G58" s="3"/>
      <c r="H58" s="8">
        <f t="shared" si="7"/>
        <v>7354.7</v>
      </c>
      <c r="I58" s="12">
        <f>I59+I63</f>
        <v>0</v>
      </c>
      <c r="J58" s="12">
        <f>J59+J63</f>
        <v>7354.7</v>
      </c>
      <c r="K58" s="12">
        <f>K59+K63</f>
        <v>0</v>
      </c>
      <c r="L58" s="12">
        <f>L59+L63</f>
        <v>0</v>
      </c>
      <c r="M58" s="8">
        <f t="shared" si="13"/>
        <v>7354.7</v>
      </c>
      <c r="N58" s="12">
        <f>N59+N63</f>
        <v>0</v>
      </c>
      <c r="O58" s="12">
        <f>O59+O63</f>
        <v>7354.7</v>
      </c>
      <c r="P58" s="12">
        <f>P59+P63</f>
        <v>0</v>
      </c>
      <c r="Q58" s="12">
        <f>Q59+Q63</f>
        <v>0</v>
      </c>
    </row>
    <row r="59" spans="1:17" s="34" customFormat="1" ht="89.25" hidden="1">
      <c r="A59" s="11"/>
      <c r="B59" s="1" t="s">
        <v>56</v>
      </c>
      <c r="C59" s="7"/>
      <c r="D59" s="3" t="s">
        <v>14</v>
      </c>
      <c r="E59" s="56">
        <v>13</v>
      </c>
      <c r="F59" s="3" t="s">
        <v>360</v>
      </c>
      <c r="G59" s="3" t="s">
        <v>57</v>
      </c>
      <c r="H59" s="8">
        <f t="shared" si="7"/>
        <v>5156.4</v>
      </c>
      <c r="I59" s="12">
        <f>I60</f>
        <v>0</v>
      </c>
      <c r="J59" s="12">
        <f>J60</f>
        <v>5156.4</v>
      </c>
      <c r="K59" s="12">
        <f>K60</f>
        <v>0</v>
      </c>
      <c r="L59" s="12">
        <f>L60</f>
        <v>0</v>
      </c>
      <c r="M59" s="8">
        <f t="shared" si="13"/>
        <v>5156.4</v>
      </c>
      <c r="N59" s="12">
        <f>N60</f>
        <v>0</v>
      </c>
      <c r="O59" s="12">
        <f>O60</f>
        <v>5156.4</v>
      </c>
      <c r="P59" s="12">
        <f>P60</f>
        <v>0</v>
      </c>
      <c r="Q59" s="12">
        <f>Q60</f>
        <v>0</v>
      </c>
    </row>
    <row r="60" spans="1:17" s="34" customFormat="1" ht="38.25" hidden="1">
      <c r="A60" s="11"/>
      <c r="B60" s="1" t="s">
        <v>152</v>
      </c>
      <c r="C60" s="7"/>
      <c r="D60" s="3" t="s">
        <v>14</v>
      </c>
      <c r="E60" s="56">
        <v>13</v>
      </c>
      <c r="F60" s="3" t="s">
        <v>360</v>
      </c>
      <c r="G60" s="3" t="s">
        <v>153</v>
      </c>
      <c r="H60" s="8">
        <f t="shared" si="7"/>
        <v>5156.4</v>
      </c>
      <c r="I60" s="12">
        <f>I61+I62</f>
        <v>0</v>
      </c>
      <c r="J60" s="12">
        <f>J61+J62</f>
        <v>5156.4</v>
      </c>
      <c r="K60" s="12">
        <f>K61+K62</f>
        <v>0</v>
      </c>
      <c r="L60" s="12">
        <f>L61+L62</f>
        <v>0</v>
      </c>
      <c r="M60" s="8">
        <f t="shared" si="13"/>
        <v>5156.4</v>
      </c>
      <c r="N60" s="12">
        <f>N61+N62</f>
        <v>0</v>
      </c>
      <c r="O60" s="12">
        <f>O61+O62</f>
        <v>5156.4</v>
      </c>
      <c r="P60" s="12">
        <f>P61+P62</f>
        <v>0</v>
      </c>
      <c r="Q60" s="12">
        <f>Q61+Q62</f>
        <v>0</v>
      </c>
    </row>
    <row r="61" spans="1:17" s="34" customFormat="1" ht="51" hidden="1">
      <c r="A61" s="11"/>
      <c r="B61" s="1" t="s">
        <v>154</v>
      </c>
      <c r="C61" s="7"/>
      <c r="D61" s="3" t="s">
        <v>14</v>
      </c>
      <c r="E61" s="56">
        <v>13</v>
      </c>
      <c r="F61" s="3" t="s">
        <v>360</v>
      </c>
      <c r="G61" s="3" t="s">
        <v>155</v>
      </c>
      <c r="H61" s="8">
        <f t="shared" si="7"/>
        <v>4757.4</v>
      </c>
      <c r="I61" s="12">
        <v>0</v>
      </c>
      <c r="J61" s="12">
        <v>4757.4</v>
      </c>
      <c r="K61" s="12">
        <v>0</v>
      </c>
      <c r="L61" s="12">
        <v>0</v>
      </c>
      <c r="M61" s="8">
        <f t="shared" si="13"/>
        <v>4757.4</v>
      </c>
      <c r="N61" s="12">
        <v>0</v>
      </c>
      <c r="O61" s="12">
        <v>4757.4</v>
      </c>
      <c r="P61" s="12">
        <v>0</v>
      </c>
      <c r="Q61" s="12">
        <v>0</v>
      </c>
    </row>
    <row r="62" spans="1:17" s="34" customFormat="1" ht="51" hidden="1">
      <c r="A62" s="11"/>
      <c r="B62" s="1" t="s">
        <v>156</v>
      </c>
      <c r="C62" s="7"/>
      <c r="D62" s="3" t="s">
        <v>14</v>
      </c>
      <c r="E62" s="56">
        <v>13</v>
      </c>
      <c r="F62" s="3" t="s">
        <v>360</v>
      </c>
      <c r="G62" s="3" t="s">
        <v>157</v>
      </c>
      <c r="H62" s="8">
        <f t="shared" si="7"/>
        <v>399</v>
      </c>
      <c r="I62" s="12">
        <v>0</v>
      </c>
      <c r="J62" s="12">
        <v>399</v>
      </c>
      <c r="K62" s="12">
        <v>0</v>
      </c>
      <c r="L62" s="12">
        <v>0</v>
      </c>
      <c r="M62" s="8">
        <f t="shared" si="13"/>
        <v>399</v>
      </c>
      <c r="N62" s="12">
        <v>0</v>
      </c>
      <c r="O62" s="12">
        <v>399</v>
      </c>
      <c r="P62" s="12">
        <v>0</v>
      </c>
      <c r="Q62" s="12">
        <v>0</v>
      </c>
    </row>
    <row r="63" spans="1:17" s="34" customFormat="1" ht="25.5" hidden="1">
      <c r="A63" s="11"/>
      <c r="B63" s="1" t="s">
        <v>58</v>
      </c>
      <c r="C63" s="7"/>
      <c r="D63" s="3" t="s">
        <v>14</v>
      </c>
      <c r="E63" s="56">
        <v>13</v>
      </c>
      <c r="F63" s="3" t="s">
        <v>360</v>
      </c>
      <c r="G63" s="3" t="s">
        <v>59</v>
      </c>
      <c r="H63" s="8">
        <f t="shared" si="7"/>
        <v>2198.3</v>
      </c>
      <c r="I63" s="12">
        <f aca="true" t="shared" si="14" ref="I63:Q63">I64</f>
        <v>0</v>
      </c>
      <c r="J63" s="12">
        <f t="shared" si="14"/>
        <v>2198.3</v>
      </c>
      <c r="K63" s="12">
        <f t="shared" si="14"/>
        <v>0</v>
      </c>
      <c r="L63" s="12">
        <f t="shared" si="14"/>
        <v>0</v>
      </c>
      <c r="M63" s="8">
        <f t="shared" si="13"/>
        <v>2198.3</v>
      </c>
      <c r="N63" s="12">
        <f t="shared" si="14"/>
        <v>0</v>
      </c>
      <c r="O63" s="12">
        <f t="shared" si="14"/>
        <v>2198.3</v>
      </c>
      <c r="P63" s="12">
        <f t="shared" si="14"/>
        <v>0</v>
      </c>
      <c r="Q63" s="12">
        <f t="shared" si="14"/>
        <v>0</v>
      </c>
    </row>
    <row r="64" spans="1:17" s="34" customFormat="1" ht="38.25" hidden="1">
      <c r="A64" s="11"/>
      <c r="B64" s="1" t="s">
        <v>60</v>
      </c>
      <c r="C64" s="7"/>
      <c r="D64" s="3" t="s">
        <v>14</v>
      </c>
      <c r="E64" s="56">
        <v>13</v>
      </c>
      <c r="F64" s="3" t="s">
        <v>360</v>
      </c>
      <c r="G64" s="3" t="s">
        <v>61</v>
      </c>
      <c r="H64" s="8">
        <f t="shared" si="7"/>
        <v>2198.3</v>
      </c>
      <c r="I64" s="12">
        <f>I66</f>
        <v>0</v>
      </c>
      <c r="J64" s="12">
        <f>J65+J66</f>
        <v>2198.3</v>
      </c>
      <c r="K64" s="12">
        <f>K66</f>
        <v>0</v>
      </c>
      <c r="L64" s="12">
        <f>L66</f>
        <v>0</v>
      </c>
      <c r="M64" s="8">
        <f t="shared" si="13"/>
        <v>2198.3</v>
      </c>
      <c r="N64" s="12">
        <f>N66</f>
        <v>0</v>
      </c>
      <c r="O64" s="12">
        <f>O65+O66</f>
        <v>2198.3</v>
      </c>
      <c r="P64" s="12">
        <f>P66</f>
        <v>0</v>
      </c>
      <c r="Q64" s="12">
        <f>Q66</f>
        <v>0</v>
      </c>
    </row>
    <row r="65" spans="1:17" s="34" customFormat="1" ht="38.25" hidden="1">
      <c r="A65" s="11"/>
      <c r="B65" s="1" t="s">
        <v>65</v>
      </c>
      <c r="C65" s="7"/>
      <c r="D65" s="3" t="s">
        <v>14</v>
      </c>
      <c r="E65" s="56">
        <v>14</v>
      </c>
      <c r="F65" s="3" t="s">
        <v>360</v>
      </c>
      <c r="G65" s="3" t="s">
        <v>64</v>
      </c>
      <c r="H65" s="8">
        <f t="shared" si="7"/>
        <v>60</v>
      </c>
      <c r="I65" s="12">
        <v>0</v>
      </c>
      <c r="J65" s="12">
        <v>60</v>
      </c>
      <c r="K65" s="12">
        <v>0</v>
      </c>
      <c r="L65" s="12">
        <v>0</v>
      </c>
      <c r="M65" s="8">
        <f t="shared" si="13"/>
        <v>60</v>
      </c>
      <c r="N65" s="12">
        <v>0</v>
      </c>
      <c r="O65" s="12">
        <v>60</v>
      </c>
      <c r="P65" s="12">
        <v>0</v>
      </c>
      <c r="Q65" s="12">
        <v>0</v>
      </c>
    </row>
    <row r="66" spans="1:17" s="34" customFormat="1" ht="38.25" hidden="1">
      <c r="A66" s="11"/>
      <c r="B66" s="1" t="s">
        <v>62</v>
      </c>
      <c r="C66" s="7"/>
      <c r="D66" s="3" t="s">
        <v>14</v>
      </c>
      <c r="E66" s="56">
        <v>13</v>
      </c>
      <c r="F66" s="3" t="s">
        <v>360</v>
      </c>
      <c r="G66" s="3" t="s">
        <v>63</v>
      </c>
      <c r="H66" s="8">
        <f t="shared" si="7"/>
        <v>2138.3</v>
      </c>
      <c r="I66" s="12">
        <v>0</v>
      </c>
      <c r="J66" s="12">
        <v>2138.3</v>
      </c>
      <c r="K66" s="12">
        <v>0</v>
      </c>
      <c r="L66" s="12">
        <v>0</v>
      </c>
      <c r="M66" s="8">
        <f t="shared" si="13"/>
        <v>2138.3</v>
      </c>
      <c r="N66" s="12">
        <v>0</v>
      </c>
      <c r="O66" s="12">
        <v>2138.3</v>
      </c>
      <c r="P66" s="12">
        <v>0</v>
      </c>
      <c r="Q66" s="12">
        <v>0</v>
      </c>
    </row>
    <row r="67" spans="1:17" s="34" customFormat="1" ht="53.25" customHeight="1">
      <c r="A67" s="11"/>
      <c r="B67" s="1" t="s">
        <v>361</v>
      </c>
      <c r="C67" s="7"/>
      <c r="D67" s="3" t="s">
        <v>14</v>
      </c>
      <c r="E67" s="3" t="s">
        <v>171</v>
      </c>
      <c r="F67" s="3" t="s">
        <v>174</v>
      </c>
      <c r="G67" s="3"/>
      <c r="H67" s="8">
        <f t="shared" si="7"/>
        <v>-300</v>
      </c>
      <c r="I67" s="12">
        <f>I73</f>
        <v>-300</v>
      </c>
      <c r="J67" s="12">
        <f>J68+J73</f>
        <v>0</v>
      </c>
      <c r="K67" s="12">
        <f>K68+K73</f>
        <v>0</v>
      </c>
      <c r="L67" s="12">
        <f>L68+L73</f>
        <v>0</v>
      </c>
      <c r="M67" s="8">
        <f t="shared" si="13"/>
        <v>-300</v>
      </c>
      <c r="N67" s="12">
        <f>N73</f>
        <v>-300</v>
      </c>
      <c r="O67" s="12">
        <f>O68+O73</f>
        <v>0</v>
      </c>
      <c r="P67" s="12">
        <f>P68+P73</f>
        <v>0</v>
      </c>
      <c r="Q67" s="12">
        <f>Q68+Q73</f>
        <v>0</v>
      </c>
    </row>
    <row r="68" spans="1:17" s="34" customFormat="1" ht="36.75" customHeight="1" hidden="1">
      <c r="A68" s="11"/>
      <c r="B68" s="1" t="s">
        <v>186</v>
      </c>
      <c r="C68" s="7"/>
      <c r="D68" s="3" t="s">
        <v>14</v>
      </c>
      <c r="E68" s="3" t="s">
        <v>171</v>
      </c>
      <c r="F68" s="3" t="s">
        <v>187</v>
      </c>
      <c r="G68" s="3"/>
      <c r="H68" s="8">
        <f>SUM(I68:L68)</f>
        <v>50</v>
      </c>
      <c r="I68" s="12">
        <f>I69</f>
        <v>50</v>
      </c>
      <c r="J68" s="12">
        <f aca="true" t="shared" si="15" ref="J68:L71">J69</f>
        <v>0</v>
      </c>
      <c r="K68" s="12">
        <f t="shared" si="15"/>
        <v>0</v>
      </c>
      <c r="L68" s="12">
        <f t="shared" si="15"/>
        <v>0</v>
      </c>
      <c r="M68" s="8">
        <f>SUM(N68:Q68)</f>
        <v>50</v>
      </c>
      <c r="N68" s="12">
        <f>N69</f>
        <v>50</v>
      </c>
      <c r="O68" s="12">
        <f aca="true" t="shared" si="16" ref="O68:Q71">O69</f>
        <v>0</v>
      </c>
      <c r="P68" s="12">
        <f t="shared" si="16"/>
        <v>0</v>
      </c>
      <c r="Q68" s="12">
        <f t="shared" si="16"/>
        <v>0</v>
      </c>
    </row>
    <row r="69" spans="1:17" s="34" customFormat="1" ht="102" hidden="1">
      <c r="A69" s="11"/>
      <c r="B69" s="1" t="s">
        <v>362</v>
      </c>
      <c r="C69" s="7"/>
      <c r="D69" s="3" t="s">
        <v>14</v>
      </c>
      <c r="E69" s="3" t="s">
        <v>171</v>
      </c>
      <c r="F69" s="3" t="s">
        <v>188</v>
      </c>
      <c r="G69" s="3"/>
      <c r="H69" s="8">
        <f>SUM(I69:L69)</f>
        <v>50</v>
      </c>
      <c r="I69" s="12">
        <f>I70</f>
        <v>50</v>
      </c>
      <c r="J69" s="12">
        <f t="shared" si="15"/>
        <v>0</v>
      </c>
      <c r="K69" s="12">
        <f t="shared" si="15"/>
        <v>0</v>
      </c>
      <c r="L69" s="12">
        <f t="shared" si="15"/>
        <v>0</v>
      </c>
      <c r="M69" s="8">
        <f>SUM(N69:Q69)</f>
        <v>50</v>
      </c>
      <c r="N69" s="12">
        <f>N70</f>
        <v>50</v>
      </c>
      <c r="O69" s="12">
        <f t="shared" si="16"/>
        <v>0</v>
      </c>
      <c r="P69" s="12">
        <f t="shared" si="16"/>
        <v>0</v>
      </c>
      <c r="Q69" s="12">
        <f t="shared" si="16"/>
        <v>0</v>
      </c>
    </row>
    <row r="70" spans="1:17" s="34" customFormat="1" ht="38.25" hidden="1">
      <c r="A70" s="11"/>
      <c r="B70" s="1" t="s">
        <v>88</v>
      </c>
      <c r="C70" s="18"/>
      <c r="D70" s="3" t="s">
        <v>14</v>
      </c>
      <c r="E70" s="3" t="s">
        <v>171</v>
      </c>
      <c r="F70" s="3" t="s">
        <v>188</v>
      </c>
      <c r="G70" s="3" t="s">
        <v>59</v>
      </c>
      <c r="H70" s="8">
        <f t="shared" si="7"/>
        <v>50</v>
      </c>
      <c r="I70" s="12">
        <f>I71</f>
        <v>50</v>
      </c>
      <c r="J70" s="12">
        <f t="shared" si="15"/>
        <v>0</v>
      </c>
      <c r="K70" s="12">
        <f t="shared" si="15"/>
        <v>0</v>
      </c>
      <c r="L70" s="12">
        <f t="shared" si="15"/>
        <v>0</v>
      </c>
      <c r="M70" s="8">
        <f>N70+O70+P70+Q70</f>
        <v>50</v>
      </c>
      <c r="N70" s="12">
        <f>N71</f>
        <v>50</v>
      </c>
      <c r="O70" s="12">
        <f t="shared" si="16"/>
        <v>0</v>
      </c>
      <c r="P70" s="12">
        <f t="shared" si="16"/>
        <v>0</v>
      </c>
      <c r="Q70" s="12">
        <f t="shared" si="16"/>
        <v>0</v>
      </c>
    </row>
    <row r="71" spans="1:17" s="34" customFormat="1" ht="42.75" customHeight="1" hidden="1">
      <c r="A71" s="11"/>
      <c r="B71" s="1" t="s">
        <v>60</v>
      </c>
      <c r="C71" s="18"/>
      <c r="D71" s="3" t="s">
        <v>14</v>
      </c>
      <c r="E71" s="3" t="s">
        <v>171</v>
      </c>
      <c r="F71" s="3" t="s">
        <v>188</v>
      </c>
      <c r="G71" s="3" t="s">
        <v>61</v>
      </c>
      <c r="H71" s="8">
        <f t="shared" si="7"/>
        <v>50</v>
      </c>
      <c r="I71" s="12">
        <f>I72</f>
        <v>50</v>
      </c>
      <c r="J71" s="12">
        <f t="shared" si="15"/>
        <v>0</v>
      </c>
      <c r="K71" s="12">
        <f t="shared" si="15"/>
        <v>0</v>
      </c>
      <c r="L71" s="12">
        <f t="shared" si="15"/>
        <v>0</v>
      </c>
      <c r="M71" s="8">
        <f>N71+O71+P71+Q71</f>
        <v>50</v>
      </c>
      <c r="N71" s="12">
        <f>N72</f>
        <v>50</v>
      </c>
      <c r="O71" s="12">
        <f t="shared" si="16"/>
        <v>0</v>
      </c>
      <c r="P71" s="12">
        <f t="shared" si="16"/>
        <v>0</v>
      </c>
      <c r="Q71" s="12">
        <f t="shared" si="16"/>
        <v>0</v>
      </c>
    </row>
    <row r="72" spans="1:17" s="34" customFormat="1" ht="42.75" customHeight="1" hidden="1">
      <c r="A72" s="11"/>
      <c r="B72" s="1" t="s">
        <v>62</v>
      </c>
      <c r="C72" s="18"/>
      <c r="D72" s="3" t="s">
        <v>14</v>
      </c>
      <c r="E72" s="3" t="s">
        <v>171</v>
      </c>
      <c r="F72" s="3" t="s">
        <v>188</v>
      </c>
      <c r="G72" s="3" t="s">
        <v>63</v>
      </c>
      <c r="H72" s="8">
        <f t="shared" si="7"/>
        <v>50</v>
      </c>
      <c r="I72" s="12">
        <v>50</v>
      </c>
      <c r="J72" s="12">
        <v>0</v>
      </c>
      <c r="K72" s="12">
        <v>0</v>
      </c>
      <c r="L72" s="12">
        <v>0</v>
      </c>
      <c r="M72" s="8">
        <f>N72+O72+P72+Q72</f>
        <v>50</v>
      </c>
      <c r="N72" s="12">
        <v>50</v>
      </c>
      <c r="O72" s="12">
        <v>0</v>
      </c>
      <c r="P72" s="12">
        <v>0</v>
      </c>
      <c r="Q72" s="12">
        <v>0</v>
      </c>
    </row>
    <row r="73" spans="1:17" s="34" customFormat="1" ht="51">
      <c r="A73" s="11"/>
      <c r="B73" s="1" t="s">
        <v>189</v>
      </c>
      <c r="C73" s="7"/>
      <c r="D73" s="3" t="s">
        <v>14</v>
      </c>
      <c r="E73" s="56">
        <v>13</v>
      </c>
      <c r="F73" s="3" t="s">
        <v>190</v>
      </c>
      <c r="G73" s="3"/>
      <c r="H73" s="8">
        <f t="shared" si="7"/>
        <v>-300</v>
      </c>
      <c r="I73" s="12">
        <f>I74</f>
        <v>-300</v>
      </c>
      <c r="J73" s="12">
        <f aca="true" t="shared" si="17" ref="J73:L76">J74</f>
        <v>0</v>
      </c>
      <c r="K73" s="12">
        <f t="shared" si="17"/>
        <v>0</v>
      </c>
      <c r="L73" s="12">
        <f t="shared" si="17"/>
        <v>0</v>
      </c>
      <c r="M73" s="8">
        <f>N73+O73+P73+Q73</f>
        <v>-300</v>
      </c>
      <c r="N73" s="12">
        <f>N74</f>
        <v>-300</v>
      </c>
      <c r="O73" s="12">
        <f aca="true" t="shared" si="18" ref="O73:Q76">O74</f>
        <v>0</v>
      </c>
      <c r="P73" s="12">
        <f t="shared" si="18"/>
        <v>0</v>
      </c>
      <c r="Q73" s="12">
        <f t="shared" si="18"/>
        <v>0</v>
      </c>
    </row>
    <row r="74" spans="1:17" s="34" customFormat="1" ht="114.75">
      <c r="A74" s="11"/>
      <c r="B74" s="1" t="s">
        <v>363</v>
      </c>
      <c r="C74" s="7"/>
      <c r="D74" s="3" t="s">
        <v>14</v>
      </c>
      <c r="E74" s="56">
        <v>13</v>
      </c>
      <c r="F74" s="3" t="s">
        <v>191</v>
      </c>
      <c r="G74" s="3"/>
      <c r="H74" s="8">
        <f>SUM(I74:L74)</f>
        <v>-300</v>
      </c>
      <c r="I74" s="12">
        <f>I75</f>
        <v>-300</v>
      </c>
      <c r="J74" s="12">
        <f t="shared" si="17"/>
        <v>0</v>
      </c>
      <c r="K74" s="12">
        <f t="shared" si="17"/>
        <v>0</v>
      </c>
      <c r="L74" s="12">
        <f t="shared" si="17"/>
        <v>0</v>
      </c>
      <c r="M74" s="8">
        <f>SUM(N74:Q74)</f>
        <v>-300</v>
      </c>
      <c r="N74" s="12">
        <f>N75</f>
        <v>-300</v>
      </c>
      <c r="O74" s="12">
        <f t="shared" si="18"/>
        <v>0</v>
      </c>
      <c r="P74" s="12">
        <f t="shared" si="18"/>
        <v>0</v>
      </c>
      <c r="Q74" s="12">
        <f t="shared" si="18"/>
        <v>0</v>
      </c>
    </row>
    <row r="75" spans="1:17" s="34" customFormat="1" ht="38.25">
      <c r="A75" s="11"/>
      <c r="B75" s="1" t="s">
        <v>88</v>
      </c>
      <c r="C75" s="7"/>
      <c r="D75" s="3" t="s">
        <v>14</v>
      </c>
      <c r="E75" s="56">
        <v>13</v>
      </c>
      <c r="F75" s="3" t="s">
        <v>191</v>
      </c>
      <c r="G75" s="3" t="s">
        <v>59</v>
      </c>
      <c r="H75" s="8">
        <f t="shared" si="7"/>
        <v>-300</v>
      </c>
      <c r="I75" s="12">
        <f>I76</f>
        <v>-300</v>
      </c>
      <c r="J75" s="12">
        <f t="shared" si="17"/>
        <v>0</v>
      </c>
      <c r="K75" s="12">
        <f t="shared" si="17"/>
        <v>0</v>
      </c>
      <c r="L75" s="12">
        <f t="shared" si="17"/>
        <v>0</v>
      </c>
      <c r="M75" s="8">
        <f>N75+O75+P75+Q75</f>
        <v>-300</v>
      </c>
      <c r="N75" s="12">
        <f>N76</f>
        <v>-300</v>
      </c>
      <c r="O75" s="12">
        <f t="shared" si="18"/>
        <v>0</v>
      </c>
      <c r="P75" s="12">
        <f t="shared" si="18"/>
        <v>0</v>
      </c>
      <c r="Q75" s="12">
        <f t="shared" si="18"/>
        <v>0</v>
      </c>
    </row>
    <row r="76" spans="1:17" s="34" customFormat="1" ht="39.75" customHeight="1">
      <c r="A76" s="11"/>
      <c r="B76" s="1" t="s">
        <v>60</v>
      </c>
      <c r="C76" s="7"/>
      <c r="D76" s="3" t="s">
        <v>14</v>
      </c>
      <c r="E76" s="56">
        <v>13</v>
      </c>
      <c r="F76" s="3" t="s">
        <v>191</v>
      </c>
      <c r="G76" s="3" t="s">
        <v>61</v>
      </c>
      <c r="H76" s="8">
        <f t="shared" si="7"/>
        <v>-300</v>
      </c>
      <c r="I76" s="12">
        <f>I77</f>
        <v>-300</v>
      </c>
      <c r="J76" s="12">
        <f t="shared" si="17"/>
        <v>0</v>
      </c>
      <c r="K76" s="12">
        <f t="shared" si="17"/>
        <v>0</v>
      </c>
      <c r="L76" s="12">
        <f t="shared" si="17"/>
        <v>0</v>
      </c>
      <c r="M76" s="8">
        <f>N76+O76+P76+Q76</f>
        <v>-300</v>
      </c>
      <c r="N76" s="12">
        <f>N77</f>
        <v>-300</v>
      </c>
      <c r="O76" s="12">
        <f t="shared" si="18"/>
        <v>0</v>
      </c>
      <c r="P76" s="12">
        <f t="shared" si="18"/>
        <v>0</v>
      </c>
      <c r="Q76" s="12">
        <f t="shared" si="18"/>
        <v>0</v>
      </c>
    </row>
    <row r="77" spans="1:17" s="34" customFormat="1" ht="39.75" customHeight="1">
      <c r="A77" s="11"/>
      <c r="B77" s="1" t="s">
        <v>62</v>
      </c>
      <c r="C77" s="7"/>
      <c r="D77" s="3" t="s">
        <v>14</v>
      </c>
      <c r="E77" s="56">
        <v>13</v>
      </c>
      <c r="F77" s="3" t="s">
        <v>191</v>
      </c>
      <c r="G77" s="3" t="s">
        <v>63</v>
      </c>
      <c r="H77" s="8">
        <f t="shared" si="7"/>
        <v>-300</v>
      </c>
      <c r="I77" s="12">
        <f>-300</f>
        <v>-300</v>
      </c>
      <c r="J77" s="12">
        <v>0</v>
      </c>
      <c r="K77" s="12">
        <v>0</v>
      </c>
      <c r="L77" s="12">
        <v>0</v>
      </c>
      <c r="M77" s="8">
        <f>N77+O77+P77+Q77</f>
        <v>-300</v>
      </c>
      <c r="N77" s="12">
        <f>-300</f>
        <v>-300</v>
      </c>
      <c r="O77" s="12">
        <v>0</v>
      </c>
      <c r="P77" s="12">
        <v>0</v>
      </c>
      <c r="Q77" s="12">
        <v>0</v>
      </c>
    </row>
    <row r="78" spans="1:17" s="34" customFormat="1" ht="12.75">
      <c r="A78" s="11"/>
      <c r="B78" s="1" t="s">
        <v>373</v>
      </c>
      <c r="C78" s="7"/>
      <c r="D78" s="3" t="s">
        <v>14</v>
      </c>
      <c r="E78" s="56">
        <v>13</v>
      </c>
      <c r="F78" s="3" t="s">
        <v>249</v>
      </c>
      <c r="G78" s="3"/>
      <c r="H78" s="8">
        <f>SUM(I78:L78)</f>
        <v>300</v>
      </c>
      <c r="I78" s="12">
        <f>I79</f>
        <v>300</v>
      </c>
      <c r="J78" s="12">
        <f aca="true" t="shared" si="19" ref="J78:L81">J79</f>
        <v>0</v>
      </c>
      <c r="K78" s="12">
        <f t="shared" si="19"/>
        <v>0</v>
      </c>
      <c r="L78" s="12">
        <f t="shared" si="19"/>
        <v>0</v>
      </c>
      <c r="M78" s="8">
        <f>SUM(N78:Q78)</f>
        <v>300</v>
      </c>
      <c r="N78" s="12">
        <f>N79</f>
        <v>300</v>
      </c>
      <c r="O78" s="12">
        <f>O79</f>
        <v>0</v>
      </c>
      <c r="P78" s="12">
        <f>P79</f>
        <v>0</v>
      </c>
      <c r="Q78" s="12">
        <f>Q79</f>
        <v>0</v>
      </c>
    </row>
    <row r="79" spans="1:17" s="34" customFormat="1" ht="12.75">
      <c r="A79" s="11"/>
      <c r="B79" s="1" t="s">
        <v>530</v>
      </c>
      <c r="C79" s="7"/>
      <c r="D79" s="3" t="s">
        <v>14</v>
      </c>
      <c r="E79" s="56">
        <v>13</v>
      </c>
      <c r="F79" s="3" t="s">
        <v>256</v>
      </c>
      <c r="G79" s="3"/>
      <c r="H79" s="8">
        <f>SUM(I79:L79)</f>
        <v>300</v>
      </c>
      <c r="I79" s="12">
        <f>I80</f>
        <v>300</v>
      </c>
      <c r="J79" s="12">
        <f t="shared" si="19"/>
        <v>0</v>
      </c>
      <c r="K79" s="12">
        <f t="shared" si="19"/>
        <v>0</v>
      </c>
      <c r="L79" s="12">
        <f t="shared" si="19"/>
        <v>0</v>
      </c>
      <c r="M79" s="8">
        <f>SUM(N79:Q79)</f>
        <v>300</v>
      </c>
      <c r="N79" s="12">
        <f>N80</f>
        <v>300</v>
      </c>
      <c r="O79" s="12">
        <f>O80</f>
        <v>0</v>
      </c>
      <c r="P79" s="12">
        <f>P80</f>
        <v>0</v>
      </c>
      <c r="Q79" s="12">
        <f>Q80</f>
        <v>0</v>
      </c>
    </row>
    <row r="80" spans="1:17" s="34" customFormat="1" ht="38.25">
      <c r="A80" s="11"/>
      <c r="B80" s="1" t="s">
        <v>88</v>
      </c>
      <c r="C80" s="7"/>
      <c r="D80" s="3" t="s">
        <v>14</v>
      </c>
      <c r="E80" s="56">
        <v>13</v>
      </c>
      <c r="F80" s="3" t="s">
        <v>256</v>
      </c>
      <c r="G80" s="3" t="s">
        <v>59</v>
      </c>
      <c r="H80" s="8">
        <f>I80+J80+K80+L80</f>
        <v>300</v>
      </c>
      <c r="I80" s="12">
        <f>I81</f>
        <v>300</v>
      </c>
      <c r="J80" s="12">
        <f t="shared" si="19"/>
        <v>0</v>
      </c>
      <c r="K80" s="12">
        <f t="shared" si="19"/>
        <v>0</v>
      </c>
      <c r="L80" s="12">
        <f t="shared" si="19"/>
        <v>0</v>
      </c>
      <c r="M80" s="8">
        <f>N80+O80+P80+Q80</f>
        <v>300</v>
      </c>
      <c r="N80" s="12">
        <f>N81</f>
        <v>300</v>
      </c>
      <c r="O80" s="12">
        <f>O81</f>
        <v>0</v>
      </c>
      <c r="P80" s="12">
        <f>P81</f>
        <v>0</v>
      </c>
      <c r="Q80" s="12">
        <f>Q81</f>
        <v>0</v>
      </c>
    </row>
    <row r="81" spans="1:17" s="34" customFormat="1" ht="39.75" customHeight="1">
      <c r="A81" s="11"/>
      <c r="B81" s="1" t="s">
        <v>60</v>
      </c>
      <c r="C81" s="7"/>
      <c r="D81" s="3" t="s">
        <v>14</v>
      </c>
      <c r="E81" s="56">
        <v>13</v>
      </c>
      <c r="F81" s="3" t="s">
        <v>256</v>
      </c>
      <c r="G81" s="3" t="s">
        <v>61</v>
      </c>
      <c r="H81" s="8">
        <f>I81+J81+K81+L81</f>
        <v>300</v>
      </c>
      <c r="I81" s="12">
        <f>I82</f>
        <v>300</v>
      </c>
      <c r="J81" s="12">
        <f t="shared" si="19"/>
        <v>0</v>
      </c>
      <c r="K81" s="12">
        <f t="shared" si="19"/>
        <v>0</v>
      </c>
      <c r="L81" s="12">
        <f t="shared" si="19"/>
        <v>0</v>
      </c>
      <c r="M81" s="8">
        <f>N81+O81+P81+Q81</f>
        <v>300</v>
      </c>
      <c r="N81" s="12">
        <f>N82</f>
        <v>300</v>
      </c>
      <c r="O81" s="12">
        <f>O82</f>
        <v>0</v>
      </c>
      <c r="P81" s="12">
        <f>P82</f>
        <v>0</v>
      </c>
      <c r="Q81" s="12">
        <f>Q82</f>
        <v>0</v>
      </c>
    </row>
    <row r="82" spans="1:17" s="34" customFormat="1" ht="39.75" customHeight="1">
      <c r="A82" s="11"/>
      <c r="B82" s="1" t="s">
        <v>62</v>
      </c>
      <c r="C82" s="7"/>
      <c r="D82" s="3" t="s">
        <v>14</v>
      </c>
      <c r="E82" s="56">
        <v>13</v>
      </c>
      <c r="F82" s="3" t="s">
        <v>256</v>
      </c>
      <c r="G82" s="3" t="s">
        <v>63</v>
      </c>
      <c r="H82" s="8">
        <f>I82+J82+K82+L82</f>
        <v>300</v>
      </c>
      <c r="I82" s="12">
        <v>300</v>
      </c>
      <c r="J82" s="12">
        <v>0</v>
      </c>
      <c r="K82" s="12">
        <v>0</v>
      </c>
      <c r="L82" s="12">
        <v>0</v>
      </c>
      <c r="M82" s="8">
        <f>N82+O82+P82+Q82</f>
        <v>300</v>
      </c>
      <c r="N82" s="12">
        <v>300</v>
      </c>
      <c r="O82" s="12">
        <v>0</v>
      </c>
      <c r="P82" s="12">
        <v>0</v>
      </c>
      <c r="Q82" s="12">
        <v>0</v>
      </c>
    </row>
    <row r="83" spans="1:17" s="33" customFormat="1" ht="25.5">
      <c r="A83" s="5"/>
      <c r="B83" s="6" t="s">
        <v>2</v>
      </c>
      <c r="C83" s="7"/>
      <c r="D83" s="4" t="s">
        <v>17</v>
      </c>
      <c r="E83" s="4" t="s">
        <v>15</v>
      </c>
      <c r="F83" s="4"/>
      <c r="G83" s="4"/>
      <c r="H83" s="8">
        <f>I83+J83+K83+L83</f>
        <v>0</v>
      </c>
      <c r="I83" s="8">
        <f>I84</f>
        <v>14.9</v>
      </c>
      <c r="J83" s="8">
        <f aca="true" t="shared" si="20" ref="J83:Q83">J84</f>
        <v>0</v>
      </c>
      <c r="K83" s="8">
        <f t="shared" si="20"/>
        <v>-14.9</v>
      </c>
      <c r="L83" s="8">
        <f t="shared" si="20"/>
        <v>0</v>
      </c>
      <c r="M83" s="8">
        <f t="shared" si="20"/>
        <v>0</v>
      </c>
      <c r="N83" s="8">
        <f t="shared" si="20"/>
        <v>14.9</v>
      </c>
      <c r="O83" s="8">
        <f t="shared" si="20"/>
        <v>0</v>
      </c>
      <c r="P83" s="8">
        <f t="shared" si="20"/>
        <v>-14.9</v>
      </c>
      <c r="Q83" s="8">
        <f t="shared" si="20"/>
        <v>0</v>
      </c>
    </row>
    <row r="84" spans="1:17" s="33" customFormat="1" ht="38.25">
      <c r="A84" s="5"/>
      <c r="B84" s="6" t="s">
        <v>45</v>
      </c>
      <c r="C84" s="7"/>
      <c r="D84" s="4" t="s">
        <v>17</v>
      </c>
      <c r="E84" s="4" t="s">
        <v>39</v>
      </c>
      <c r="F84" s="4"/>
      <c r="G84" s="4"/>
      <c r="H84" s="8">
        <f>I84+J84+K84+L84</f>
        <v>0</v>
      </c>
      <c r="I84" s="8">
        <f>I85</f>
        <v>14.9</v>
      </c>
      <c r="J84" s="8">
        <f>J85</f>
        <v>0</v>
      </c>
      <c r="K84" s="8">
        <f>K85</f>
        <v>-14.9</v>
      </c>
      <c r="L84" s="8">
        <f>L85</f>
        <v>0</v>
      </c>
      <c r="M84" s="8">
        <f>N84+O84+P84+Q84</f>
        <v>0</v>
      </c>
      <c r="N84" s="8">
        <f>N85</f>
        <v>14.9</v>
      </c>
      <c r="O84" s="8">
        <f>O85</f>
        <v>0</v>
      </c>
      <c r="P84" s="8">
        <f>P85</f>
        <v>-14.9</v>
      </c>
      <c r="Q84" s="8">
        <f>Q85</f>
        <v>0</v>
      </c>
    </row>
    <row r="85" spans="1:17" s="34" customFormat="1" ht="54.75" customHeight="1">
      <c r="A85" s="11"/>
      <c r="B85" s="1" t="s">
        <v>184</v>
      </c>
      <c r="C85" s="18"/>
      <c r="D85" s="3" t="s">
        <v>17</v>
      </c>
      <c r="E85" s="3" t="s">
        <v>39</v>
      </c>
      <c r="F85" s="3" t="s">
        <v>185</v>
      </c>
      <c r="G85" s="3"/>
      <c r="H85" s="8">
        <f>SUM(I85:L85)</f>
        <v>0</v>
      </c>
      <c r="I85" s="12">
        <f>I90+I94</f>
        <v>14.9</v>
      </c>
      <c r="J85" s="12">
        <f aca="true" t="shared" si="21" ref="J85:Q85">J90+J94</f>
        <v>0</v>
      </c>
      <c r="K85" s="12">
        <f t="shared" si="21"/>
        <v>-14.9</v>
      </c>
      <c r="L85" s="12">
        <f t="shared" si="21"/>
        <v>0</v>
      </c>
      <c r="M85" s="8">
        <f t="shared" si="21"/>
        <v>0</v>
      </c>
      <c r="N85" s="12">
        <f t="shared" si="21"/>
        <v>14.9</v>
      </c>
      <c r="O85" s="12">
        <f t="shared" si="21"/>
        <v>0</v>
      </c>
      <c r="P85" s="12">
        <f t="shared" si="21"/>
        <v>-14.9</v>
      </c>
      <c r="Q85" s="12">
        <f t="shared" si="21"/>
        <v>0</v>
      </c>
    </row>
    <row r="86" spans="1:17" s="34" customFormat="1" ht="189.75" customHeight="1" hidden="1">
      <c r="A86" s="11"/>
      <c r="B86" s="15" t="s">
        <v>319</v>
      </c>
      <c r="C86" s="7"/>
      <c r="D86" s="3" t="s">
        <v>17</v>
      </c>
      <c r="E86" s="3" t="s">
        <v>39</v>
      </c>
      <c r="F86" s="3" t="s">
        <v>366</v>
      </c>
      <c r="G86" s="3"/>
      <c r="H86" s="8">
        <f>SUM(I86:L86)</f>
        <v>35.2</v>
      </c>
      <c r="I86" s="12">
        <f>I87</f>
        <v>0</v>
      </c>
      <c r="J86" s="12">
        <f>J87</f>
        <v>0</v>
      </c>
      <c r="K86" s="12">
        <f>K87</f>
        <v>35.2</v>
      </c>
      <c r="L86" s="12">
        <f>L87</f>
        <v>0</v>
      </c>
      <c r="M86" s="8">
        <f>SUM(N86:Q86)</f>
        <v>35.2</v>
      </c>
      <c r="N86" s="12">
        <f>N87</f>
        <v>0</v>
      </c>
      <c r="O86" s="12">
        <f>O87</f>
        <v>0</v>
      </c>
      <c r="P86" s="12">
        <f>P87</f>
        <v>35.2</v>
      </c>
      <c r="Q86" s="12">
        <f>Q87</f>
        <v>0</v>
      </c>
    </row>
    <row r="87" spans="1:17" s="34" customFormat="1" ht="39.75" customHeight="1" hidden="1">
      <c r="A87" s="11"/>
      <c r="B87" s="1" t="s">
        <v>98</v>
      </c>
      <c r="C87" s="2"/>
      <c r="D87" s="3" t="s">
        <v>17</v>
      </c>
      <c r="E87" s="3" t="s">
        <v>39</v>
      </c>
      <c r="F87" s="3" t="s">
        <v>366</v>
      </c>
      <c r="G87" s="3" t="s">
        <v>59</v>
      </c>
      <c r="H87" s="8">
        <f>SUM(I87:L87)</f>
        <v>35.2</v>
      </c>
      <c r="I87" s="12">
        <f>I88</f>
        <v>0</v>
      </c>
      <c r="J87" s="12">
        <f>J88</f>
        <v>0</v>
      </c>
      <c r="K87" s="12">
        <f>K88</f>
        <v>35.2</v>
      </c>
      <c r="L87" s="12">
        <f>L88</f>
        <v>0</v>
      </c>
      <c r="M87" s="8">
        <f>SUM(N87:Q87)</f>
        <v>35.2</v>
      </c>
      <c r="N87" s="12">
        <f>N88</f>
        <v>0</v>
      </c>
      <c r="O87" s="12">
        <f>O88</f>
        <v>0</v>
      </c>
      <c r="P87" s="12">
        <f>P88</f>
        <v>35.2</v>
      </c>
      <c r="Q87" s="12">
        <f>Q88</f>
        <v>0</v>
      </c>
    </row>
    <row r="88" spans="1:17" s="34" customFormat="1" ht="39.75" customHeight="1" hidden="1">
      <c r="A88" s="11"/>
      <c r="B88" s="1" t="s">
        <v>60</v>
      </c>
      <c r="C88" s="2"/>
      <c r="D88" s="3" t="s">
        <v>17</v>
      </c>
      <c r="E88" s="3" t="s">
        <v>39</v>
      </c>
      <c r="F88" s="3" t="s">
        <v>366</v>
      </c>
      <c r="G88" s="3" t="s">
        <v>61</v>
      </c>
      <c r="H88" s="8">
        <f>SUM(I88:L88)</f>
        <v>35.2</v>
      </c>
      <c r="I88" s="12">
        <f>I89</f>
        <v>0</v>
      </c>
      <c r="J88" s="12">
        <f>J89</f>
        <v>0</v>
      </c>
      <c r="K88" s="12">
        <f>K89</f>
        <v>35.2</v>
      </c>
      <c r="L88" s="12">
        <f>L89</f>
        <v>0</v>
      </c>
      <c r="M88" s="8">
        <f>SUM(N88:Q88)</f>
        <v>35.2</v>
      </c>
      <c r="N88" s="12">
        <f>N89</f>
        <v>0</v>
      </c>
      <c r="O88" s="12">
        <f>O89</f>
        <v>0</v>
      </c>
      <c r="P88" s="12">
        <f>P89</f>
        <v>35.2</v>
      </c>
      <c r="Q88" s="12">
        <f>Q89</f>
        <v>0</v>
      </c>
    </row>
    <row r="89" spans="1:17" s="34" customFormat="1" ht="39.75" customHeight="1" hidden="1">
      <c r="A89" s="11"/>
      <c r="B89" s="1" t="s">
        <v>62</v>
      </c>
      <c r="C89" s="2"/>
      <c r="D89" s="3" t="s">
        <v>17</v>
      </c>
      <c r="E89" s="3" t="s">
        <v>39</v>
      </c>
      <c r="F89" s="3" t="s">
        <v>366</v>
      </c>
      <c r="G89" s="3" t="s">
        <v>63</v>
      </c>
      <c r="H89" s="8">
        <f>SUM(I89:L89)</f>
        <v>35.2</v>
      </c>
      <c r="I89" s="12">
        <v>0</v>
      </c>
      <c r="J89" s="10">
        <v>0</v>
      </c>
      <c r="K89" s="10">
        <v>35.2</v>
      </c>
      <c r="L89" s="10">
        <v>0</v>
      </c>
      <c r="M89" s="8">
        <f>SUM(N89:Q89)</f>
        <v>35.2</v>
      </c>
      <c r="N89" s="12">
        <v>0</v>
      </c>
      <c r="O89" s="10">
        <v>0</v>
      </c>
      <c r="P89" s="10">
        <v>35.2</v>
      </c>
      <c r="Q89" s="10">
        <v>0</v>
      </c>
    </row>
    <row r="90" spans="1:17" s="34" customFormat="1" ht="102">
      <c r="A90" s="11"/>
      <c r="B90" s="1" t="s">
        <v>469</v>
      </c>
      <c r="C90" s="2"/>
      <c r="D90" s="3" t="s">
        <v>17</v>
      </c>
      <c r="E90" s="3" t="s">
        <v>39</v>
      </c>
      <c r="F90" s="3" t="s">
        <v>367</v>
      </c>
      <c r="G90" s="3"/>
      <c r="H90" s="8">
        <f>SUM(I90:L90)</f>
        <v>-14.9</v>
      </c>
      <c r="I90" s="12">
        <f>I91</f>
        <v>0</v>
      </c>
      <c r="J90" s="12">
        <f>J91+J94</f>
        <v>0</v>
      </c>
      <c r="K90" s="12">
        <f>K91+K94</f>
        <v>-14.9</v>
      </c>
      <c r="L90" s="12">
        <f>L91</f>
        <v>0</v>
      </c>
      <c r="M90" s="8">
        <f>SUM(N90:Q90)</f>
        <v>-14.9</v>
      </c>
      <c r="N90" s="12">
        <f>N91</f>
        <v>0</v>
      </c>
      <c r="O90" s="12">
        <f>O91+O94</f>
        <v>0</v>
      </c>
      <c r="P90" s="12">
        <f>P91+P94</f>
        <v>-14.9</v>
      </c>
      <c r="Q90" s="12">
        <f>Q91</f>
        <v>0</v>
      </c>
    </row>
    <row r="91" spans="1:17" s="34" customFormat="1" ht="39.75" customHeight="1">
      <c r="A91" s="11"/>
      <c r="B91" s="1" t="s">
        <v>98</v>
      </c>
      <c r="C91" s="2"/>
      <c r="D91" s="3" t="s">
        <v>17</v>
      </c>
      <c r="E91" s="3" t="s">
        <v>39</v>
      </c>
      <c r="F91" s="3" t="s">
        <v>367</v>
      </c>
      <c r="G91" s="3" t="s">
        <v>59</v>
      </c>
      <c r="H91" s="8">
        <f>SUM(I91:L91)</f>
        <v>-14.9</v>
      </c>
      <c r="I91" s="12">
        <f>I92</f>
        <v>0</v>
      </c>
      <c r="J91" s="12">
        <f>J92</f>
        <v>0</v>
      </c>
      <c r="K91" s="12">
        <f>K92</f>
        <v>-14.9</v>
      </c>
      <c r="L91" s="12">
        <f>L92</f>
        <v>0</v>
      </c>
      <c r="M91" s="8">
        <f>SUM(N91:Q91)</f>
        <v>-14.9</v>
      </c>
      <c r="N91" s="12">
        <f>N92</f>
        <v>0</v>
      </c>
      <c r="O91" s="12">
        <f>O92</f>
        <v>0</v>
      </c>
      <c r="P91" s="12">
        <f>P92</f>
        <v>-14.9</v>
      </c>
      <c r="Q91" s="12">
        <f>Q92</f>
        <v>0</v>
      </c>
    </row>
    <row r="92" spans="1:17" s="34" customFormat="1" ht="39.75" customHeight="1">
      <c r="A92" s="11"/>
      <c r="B92" s="1" t="s">
        <v>60</v>
      </c>
      <c r="C92" s="2"/>
      <c r="D92" s="3" t="s">
        <v>17</v>
      </c>
      <c r="E92" s="3" t="s">
        <v>39</v>
      </c>
      <c r="F92" s="3" t="s">
        <v>367</v>
      </c>
      <c r="G92" s="3" t="s">
        <v>61</v>
      </c>
      <c r="H92" s="8">
        <f>SUM(I92:L92)</f>
        <v>-14.9</v>
      </c>
      <c r="I92" s="12">
        <f>I93</f>
        <v>0</v>
      </c>
      <c r="J92" s="12">
        <f>J93</f>
        <v>0</v>
      </c>
      <c r="K92" s="12">
        <f>K93</f>
        <v>-14.9</v>
      </c>
      <c r="L92" s="12">
        <f>L93</f>
        <v>0</v>
      </c>
      <c r="M92" s="8">
        <f>SUM(N92:Q92)</f>
        <v>-14.9</v>
      </c>
      <c r="N92" s="12">
        <f>N93</f>
        <v>0</v>
      </c>
      <c r="O92" s="12">
        <f>O93</f>
        <v>0</v>
      </c>
      <c r="P92" s="12">
        <f>P93</f>
        <v>-14.9</v>
      </c>
      <c r="Q92" s="12">
        <f>Q93</f>
        <v>0</v>
      </c>
    </row>
    <row r="93" spans="1:17" s="34" customFormat="1" ht="39.75" customHeight="1">
      <c r="A93" s="11"/>
      <c r="B93" s="1" t="s">
        <v>62</v>
      </c>
      <c r="C93" s="2"/>
      <c r="D93" s="3" t="s">
        <v>17</v>
      </c>
      <c r="E93" s="3" t="s">
        <v>39</v>
      </c>
      <c r="F93" s="3" t="s">
        <v>367</v>
      </c>
      <c r="G93" s="3" t="s">
        <v>63</v>
      </c>
      <c r="H93" s="8">
        <f>SUM(I93:L93)</f>
        <v>-14.9</v>
      </c>
      <c r="I93" s="12">
        <v>0</v>
      </c>
      <c r="J93" s="10">
        <v>0</v>
      </c>
      <c r="K93" s="10">
        <f>-14.9</f>
        <v>-14.9</v>
      </c>
      <c r="L93" s="10">
        <v>0</v>
      </c>
      <c r="M93" s="8">
        <f>SUM(N93:Q93)</f>
        <v>-14.9</v>
      </c>
      <c r="N93" s="12">
        <v>0</v>
      </c>
      <c r="O93" s="10">
        <v>0</v>
      </c>
      <c r="P93" s="10">
        <f>-14.9</f>
        <v>-14.9</v>
      </c>
      <c r="Q93" s="10">
        <v>0</v>
      </c>
    </row>
    <row r="94" spans="1:17" s="34" customFormat="1" ht="76.5">
      <c r="A94" s="11"/>
      <c r="B94" s="1" t="s">
        <v>470</v>
      </c>
      <c r="C94" s="2"/>
      <c r="D94" s="3" t="s">
        <v>17</v>
      </c>
      <c r="E94" s="3" t="s">
        <v>39</v>
      </c>
      <c r="F94" s="3" t="s">
        <v>471</v>
      </c>
      <c r="G94" s="3"/>
      <c r="H94" s="8">
        <f>SUM(I94:L94)</f>
        <v>14.9</v>
      </c>
      <c r="I94" s="12">
        <f>I95</f>
        <v>14.9</v>
      </c>
      <c r="J94" s="12">
        <f>J95</f>
        <v>0</v>
      </c>
      <c r="K94" s="12">
        <f>K95</f>
        <v>0</v>
      </c>
      <c r="L94" s="12">
        <f>L95</f>
        <v>0</v>
      </c>
      <c r="M94" s="8">
        <f>SUM(N94:Q94)</f>
        <v>14.9</v>
      </c>
      <c r="N94" s="12">
        <f>N95</f>
        <v>14.9</v>
      </c>
      <c r="O94" s="12">
        <f>O95</f>
        <v>0</v>
      </c>
      <c r="P94" s="12">
        <f>P95</f>
        <v>0</v>
      </c>
      <c r="Q94" s="12">
        <f>Q95</f>
        <v>0</v>
      </c>
    </row>
    <row r="95" spans="1:17" s="34" customFormat="1" ht="39.75" customHeight="1">
      <c r="A95" s="11"/>
      <c r="B95" s="1" t="s">
        <v>98</v>
      </c>
      <c r="C95" s="2"/>
      <c r="D95" s="3" t="s">
        <v>17</v>
      </c>
      <c r="E95" s="3" t="s">
        <v>39</v>
      </c>
      <c r="F95" s="3" t="s">
        <v>471</v>
      </c>
      <c r="G95" s="3" t="s">
        <v>59</v>
      </c>
      <c r="H95" s="8">
        <f>SUM(I95:L95)</f>
        <v>14.9</v>
      </c>
      <c r="I95" s="12">
        <f>I96</f>
        <v>14.9</v>
      </c>
      <c r="J95" s="12">
        <f>J96</f>
        <v>0</v>
      </c>
      <c r="K95" s="12">
        <f>K96</f>
        <v>0</v>
      </c>
      <c r="L95" s="12">
        <f>L96</f>
        <v>0</v>
      </c>
      <c r="M95" s="8">
        <f>SUM(N95:Q95)</f>
        <v>14.9</v>
      </c>
      <c r="N95" s="12">
        <f>N96</f>
        <v>14.9</v>
      </c>
      <c r="O95" s="12">
        <f>O96</f>
        <v>0</v>
      </c>
      <c r="P95" s="12">
        <f>P96</f>
        <v>0</v>
      </c>
      <c r="Q95" s="12">
        <f>Q96</f>
        <v>0</v>
      </c>
    </row>
    <row r="96" spans="1:17" s="34" customFormat="1" ht="39.75" customHeight="1">
      <c r="A96" s="11"/>
      <c r="B96" s="1" t="s">
        <v>60</v>
      </c>
      <c r="C96" s="2"/>
      <c r="D96" s="3" t="s">
        <v>17</v>
      </c>
      <c r="E96" s="3" t="s">
        <v>39</v>
      </c>
      <c r="F96" s="3" t="s">
        <v>471</v>
      </c>
      <c r="G96" s="3" t="s">
        <v>61</v>
      </c>
      <c r="H96" s="8">
        <f>SUM(I96:L96)</f>
        <v>14.9</v>
      </c>
      <c r="I96" s="12">
        <f>I97</f>
        <v>14.9</v>
      </c>
      <c r="J96" s="12">
        <f>J97</f>
        <v>0</v>
      </c>
      <c r="K96" s="12">
        <f>K97</f>
        <v>0</v>
      </c>
      <c r="L96" s="12">
        <f>L97</f>
        <v>0</v>
      </c>
      <c r="M96" s="8">
        <f>SUM(N96:Q96)</f>
        <v>14.9</v>
      </c>
      <c r="N96" s="12">
        <f>N97</f>
        <v>14.9</v>
      </c>
      <c r="O96" s="12">
        <f>O97</f>
        <v>0</v>
      </c>
      <c r="P96" s="12">
        <f>P97</f>
        <v>0</v>
      </c>
      <c r="Q96" s="12">
        <f>Q97</f>
        <v>0</v>
      </c>
    </row>
    <row r="97" spans="1:17" s="34" customFormat="1" ht="39.75" customHeight="1">
      <c r="A97" s="11"/>
      <c r="B97" s="1" t="s">
        <v>62</v>
      </c>
      <c r="C97" s="2"/>
      <c r="D97" s="3" t="s">
        <v>17</v>
      </c>
      <c r="E97" s="3" t="s">
        <v>39</v>
      </c>
      <c r="F97" s="3" t="s">
        <v>471</v>
      </c>
      <c r="G97" s="3" t="s">
        <v>63</v>
      </c>
      <c r="H97" s="8">
        <f>SUM(I97:L97)</f>
        <v>14.9</v>
      </c>
      <c r="I97" s="12">
        <f>14.9</f>
        <v>14.9</v>
      </c>
      <c r="J97" s="10">
        <v>0</v>
      </c>
      <c r="K97" s="10">
        <v>0</v>
      </c>
      <c r="L97" s="10">
        <v>0</v>
      </c>
      <c r="M97" s="8">
        <f>SUM(N97:Q97)</f>
        <v>14.9</v>
      </c>
      <c r="N97" s="12">
        <v>14.9</v>
      </c>
      <c r="O97" s="10">
        <v>0</v>
      </c>
      <c r="P97" s="10">
        <v>0</v>
      </c>
      <c r="Q97" s="10">
        <v>0</v>
      </c>
    </row>
    <row r="98" spans="1:20" ht="12.75">
      <c r="A98" s="5"/>
      <c r="B98" s="6" t="s">
        <v>25</v>
      </c>
      <c r="C98" s="7"/>
      <c r="D98" s="4" t="s">
        <v>19</v>
      </c>
      <c r="E98" s="4" t="s">
        <v>15</v>
      </c>
      <c r="F98" s="4"/>
      <c r="G98" s="4"/>
      <c r="H98" s="8">
        <f aca="true" t="shared" si="22" ref="H98:H103">I98+J98+K98+L98</f>
        <v>2.2737367544323206E-13</v>
      </c>
      <c r="I98" s="8">
        <f>I169</f>
        <v>-1373.3999999999999</v>
      </c>
      <c r="J98" s="8">
        <f aca="true" t="shared" si="23" ref="J98:Q98">J169</f>
        <v>0</v>
      </c>
      <c r="K98" s="8">
        <f t="shared" si="23"/>
        <v>1373.4</v>
      </c>
      <c r="L98" s="8">
        <f t="shared" si="23"/>
        <v>0</v>
      </c>
      <c r="M98" s="8">
        <f t="shared" si="23"/>
        <v>-9.059419880941277E-14</v>
      </c>
      <c r="N98" s="8">
        <f t="shared" si="23"/>
        <v>-1375.8</v>
      </c>
      <c r="O98" s="8">
        <f t="shared" si="23"/>
        <v>0</v>
      </c>
      <c r="P98" s="8">
        <f t="shared" si="23"/>
        <v>1375.8</v>
      </c>
      <c r="Q98" s="8">
        <f t="shared" si="23"/>
        <v>0</v>
      </c>
      <c r="T98" s="36"/>
    </row>
    <row r="99" spans="1:20" ht="12.75" hidden="1">
      <c r="A99" s="5"/>
      <c r="B99" s="2" t="s">
        <v>26</v>
      </c>
      <c r="C99" s="7"/>
      <c r="D99" s="4" t="s">
        <v>19</v>
      </c>
      <c r="E99" s="4" t="s">
        <v>14</v>
      </c>
      <c r="F99" s="4"/>
      <c r="G99" s="4"/>
      <c r="H99" s="8">
        <f t="shared" si="22"/>
        <v>50707.500000000015</v>
      </c>
      <c r="I99" s="8">
        <f>I100+I105+I116</f>
        <v>2078.3</v>
      </c>
      <c r="J99" s="8">
        <f aca="true" t="shared" si="24" ref="J99:Q99">J100+J105+J116</f>
        <v>0</v>
      </c>
      <c r="K99" s="8">
        <f t="shared" si="24"/>
        <v>48629.20000000001</v>
      </c>
      <c r="L99" s="8">
        <f t="shared" si="24"/>
        <v>0</v>
      </c>
      <c r="M99" s="8">
        <f t="shared" si="24"/>
        <v>49833.30000000001</v>
      </c>
      <c r="N99" s="8">
        <f t="shared" si="24"/>
        <v>2077.4</v>
      </c>
      <c r="O99" s="8">
        <f t="shared" si="24"/>
        <v>0</v>
      </c>
      <c r="P99" s="8">
        <f t="shared" si="24"/>
        <v>47755.90000000001</v>
      </c>
      <c r="Q99" s="8">
        <f t="shared" si="24"/>
        <v>0</v>
      </c>
      <c r="T99" s="36"/>
    </row>
    <row r="100" spans="1:17" ht="55.5" customHeight="1" hidden="1">
      <c r="A100" s="11"/>
      <c r="B100" s="1" t="s">
        <v>378</v>
      </c>
      <c r="C100" s="7"/>
      <c r="D100" s="3" t="s">
        <v>19</v>
      </c>
      <c r="E100" s="3" t="s">
        <v>14</v>
      </c>
      <c r="F100" s="3" t="s">
        <v>211</v>
      </c>
      <c r="G100" s="3"/>
      <c r="H100" s="8">
        <f t="shared" si="22"/>
        <v>1949.5</v>
      </c>
      <c r="I100" s="12">
        <f>I101</f>
        <v>1949.5</v>
      </c>
      <c r="J100" s="12">
        <f aca="true" t="shared" si="25" ref="J100:L102">J101</f>
        <v>0</v>
      </c>
      <c r="K100" s="12">
        <f t="shared" si="25"/>
        <v>0</v>
      </c>
      <c r="L100" s="12">
        <f t="shared" si="25"/>
        <v>0</v>
      </c>
      <c r="M100" s="8">
        <f aca="true" t="shared" si="26" ref="M100:M105">N100+O100+P100+Q100</f>
        <v>1949.5</v>
      </c>
      <c r="N100" s="12">
        <f>N101</f>
        <v>1949.5</v>
      </c>
      <c r="O100" s="12">
        <f aca="true" t="shared" si="27" ref="O100:Q102">O101</f>
        <v>0</v>
      </c>
      <c r="P100" s="12">
        <f t="shared" si="27"/>
        <v>0</v>
      </c>
      <c r="Q100" s="12">
        <f t="shared" si="27"/>
        <v>0</v>
      </c>
    </row>
    <row r="101" spans="1:17" s="34" customFormat="1" ht="64.5" customHeight="1" hidden="1">
      <c r="A101" s="11"/>
      <c r="B101" s="1" t="s">
        <v>466</v>
      </c>
      <c r="C101" s="7"/>
      <c r="D101" s="3" t="s">
        <v>19</v>
      </c>
      <c r="E101" s="3" t="s">
        <v>14</v>
      </c>
      <c r="F101" s="3" t="s">
        <v>212</v>
      </c>
      <c r="G101" s="3"/>
      <c r="H101" s="8">
        <f t="shared" si="22"/>
        <v>1949.5</v>
      </c>
      <c r="I101" s="12">
        <f>I102</f>
        <v>1949.5</v>
      </c>
      <c r="J101" s="12">
        <f t="shared" si="25"/>
        <v>0</v>
      </c>
      <c r="K101" s="12">
        <f t="shared" si="25"/>
        <v>0</v>
      </c>
      <c r="L101" s="12">
        <f t="shared" si="25"/>
        <v>0</v>
      </c>
      <c r="M101" s="8">
        <f t="shared" si="26"/>
        <v>1949.5</v>
      </c>
      <c r="N101" s="12">
        <f>N102</f>
        <v>1949.5</v>
      </c>
      <c r="O101" s="12">
        <f t="shared" si="27"/>
        <v>0</v>
      </c>
      <c r="P101" s="12">
        <f t="shared" si="27"/>
        <v>0</v>
      </c>
      <c r="Q101" s="12">
        <f t="shared" si="27"/>
        <v>0</v>
      </c>
    </row>
    <row r="102" spans="1:17" s="34" customFormat="1" ht="25.5" hidden="1">
      <c r="A102" s="11"/>
      <c r="B102" s="1" t="s">
        <v>58</v>
      </c>
      <c r="C102" s="1"/>
      <c r="D102" s="3" t="s">
        <v>19</v>
      </c>
      <c r="E102" s="3" t="s">
        <v>14</v>
      </c>
      <c r="F102" s="3" t="s">
        <v>212</v>
      </c>
      <c r="G102" s="3" t="s">
        <v>59</v>
      </c>
      <c r="H102" s="8">
        <f t="shared" si="22"/>
        <v>1949.5</v>
      </c>
      <c r="I102" s="12">
        <f>I103</f>
        <v>1949.5</v>
      </c>
      <c r="J102" s="12">
        <f t="shared" si="25"/>
        <v>0</v>
      </c>
      <c r="K102" s="12">
        <f t="shared" si="25"/>
        <v>0</v>
      </c>
      <c r="L102" s="12">
        <f t="shared" si="25"/>
        <v>0</v>
      </c>
      <c r="M102" s="8">
        <f t="shared" si="26"/>
        <v>1949.5</v>
      </c>
      <c r="N102" s="12">
        <f>N103</f>
        <v>1949.5</v>
      </c>
      <c r="O102" s="12">
        <f t="shared" si="27"/>
        <v>0</v>
      </c>
      <c r="P102" s="12">
        <f t="shared" si="27"/>
        <v>0</v>
      </c>
      <c r="Q102" s="12">
        <f t="shared" si="27"/>
        <v>0</v>
      </c>
    </row>
    <row r="103" spans="1:17" ht="39.75" customHeight="1" hidden="1">
      <c r="A103" s="11"/>
      <c r="B103" s="1" t="s">
        <v>60</v>
      </c>
      <c r="C103" s="1"/>
      <c r="D103" s="3" t="s">
        <v>19</v>
      </c>
      <c r="E103" s="3" t="s">
        <v>14</v>
      </c>
      <c r="F103" s="3" t="s">
        <v>212</v>
      </c>
      <c r="G103" s="3" t="s">
        <v>61</v>
      </c>
      <c r="H103" s="8">
        <f t="shared" si="22"/>
        <v>1949.5</v>
      </c>
      <c r="I103" s="12">
        <f>I104</f>
        <v>1949.5</v>
      </c>
      <c r="J103" s="12">
        <f>J104</f>
        <v>0</v>
      </c>
      <c r="K103" s="12">
        <f>K104</f>
        <v>0</v>
      </c>
      <c r="L103" s="12">
        <f>L104</f>
        <v>0</v>
      </c>
      <c r="M103" s="8">
        <f t="shared" si="26"/>
        <v>1949.5</v>
      </c>
      <c r="N103" s="12">
        <f>N104</f>
        <v>1949.5</v>
      </c>
      <c r="O103" s="12">
        <f>O104</f>
        <v>0</v>
      </c>
      <c r="P103" s="12">
        <f>P104</f>
        <v>0</v>
      </c>
      <c r="Q103" s="12">
        <f>Q104</f>
        <v>0</v>
      </c>
    </row>
    <row r="104" spans="1:17" s="34" customFormat="1" ht="39.75" customHeight="1" hidden="1">
      <c r="A104" s="11"/>
      <c r="B104" s="1" t="s">
        <v>62</v>
      </c>
      <c r="C104" s="1"/>
      <c r="D104" s="3" t="s">
        <v>19</v>
      </c>
      <c r="E104" s="3" t="s">
        <v>14</v>
      </c>
      <c r="F104" s="3" t="s">
        <v>212</v>
      </c>
      <c r="G104" s="3" t="s">
        <v>63</v>
      </c>
      <c r="H104" s="8">
        <f>I104+J104+K104+L104</f>
        <v>1949.5</v>
      </c>
      <c r="I104" s="12">
        <v>1949.5</v>
      </c>
      <c r="J104" s="12">
        <v>0</v>
      </c>
      <c r="K104" s="12">
        <v>0</v>
      </c>
      <c r="L104" s="12">
        <v>0</v>
      </c>
      <c r="M104" s="8">
        <f>N104+O104+P104+Q104</f>
        <v>1949.5</v>
      </c>
      <c r="N104" s="12">
        <v>1949.5</v>
      </c>
      <c r="O104" s="12">
        <v>0</v>
      </c>
      <c r="P104" s="12">
        <v>0</v>
      </c>
      <c r="Q104" s="12">
        <v>0</v>
      </c>
    </row>
    <row r="105" spans="1:17" s="34" customFormat="1" ht="51" hidden="1">
      <c r="A105" s="11"/>
      <c r="B105" s="1" t="s">
        <v>134</v>
      </c>
      <c r="C105" s="7"/>
      <c r="D105" s="3" t="s">
        <v>19</v>
      </c>
      <c r="E105" s="3" t="s">
        <v>14</v>
      </c>
      <c r="F105" s="3" t="s">
        <v>216</v>
      </c>
      <c r="G105" s="3"/>
      <c r="H105" s="8">
        <f>I105+J105+K105+L105</f>
        <v>874.1999999999999</v>
      </c>
      <c r="I105" s="12">
        <f>I106</f>
        <v>0.9</v>
      </c>
      <c r="J105" s="12">
        <f>J106</f>
        <v>0</v>
      </c>
      <c r="K105" s="12">
        <f>K106</f>
        <v>873.3</v>
      </c>
      <c r="L105" s="12">
        <f>L106</f>
        <v>0</v>
      </c>
      <c r="M105" s="8">
        <f t="shared" si="26"/>
        <v>0</v>
      </c>
      <c r="N105" s="12">
        <v>0</v>
      </c>
      <c r="O105" s="12">
        <v>0</v>
      </c>
      <c r="P105" s="12">
        <v>0</v>
      </c>
      <c r="Q105" s="12">
        <v>0</v>
      </c>
    </row>
    <row r="106" spans="1:17" s="34" customFormat="1" ht="76.5" hidden="1">
      <c r="A106" s="11"/>
      <c r="B106" s="15" t="s">
        <v>136</v>
      </c>
      <c r="C106" s="7"/>
      <c r="D106" s="3" t="s">
        <v>19</v>
      </c>
      <c r="E106" s="3" t="s">
        <v>14</v>
      </c>
      <c r="F106" s="3" t="s">
        <v>330</v>
      </c>
      <c r="G106" s="3"/>
      <c r="H106" s="8">
        <f>I106+J106+K106+L106</f>
        <v>874.1999999999999</v>
      </c>
      <c r="I106" s="12">
        <f>I107+I110+I113</f>
        <v>0.9</v>
      </c>
      <c r="J106" s="12">
        <f>J107+J110+J113</f>
        <v>0</v>
      </c>
      <c r="K106" s="12">
        <f>K107+K110+K113</f>
        <v>873.3</v>
      </c>
      <c r="L106" s="12">
        <f>L107+L110+L113</f>
        <v>0</v>
      </c>
      <c r="M106" s="12">
        <f>M107+M110+M113</f>
        <v>0</v>
      </c>
      <c r="N106" s="12">
        <f>N107+N110+N113</f>
        <v>0</v>
      </c>
      <c r="O106" s="12">
        <f>O107+O110+O113</f>
        <v>0</v>
      </c>
      <c r="P106" s="12">
        <f>P107+P110+P113</f>
        <v>0</v>
      </c>
      <c r="Q106" s="12">
        <f>Q107+Q110+Q113</f>
        <v>0</v>
      </c>
    </row>
    <row r="107" spans="1:17" s="34" customFormat="1" ht="140.25" hidden="1">
      <c r="A107" s="5"/>
      <c r="B107" s="28" t="s">
        <v>228</v>
      </c>
      <c r="C107" s="73"/>
      <c r="D107" s="74">
        <v>5</v>
      </c>
      <c r="E107" s="74">
        <v>1</v>
      </c>
      <c r="F107" s="75" t="s">
        <v>458</v>
      </c>
      <c r="G107" s="76" t="s">
        <v>227</v>
      </c>
      <c r="H107" s="8">
        <f aca="true" t="shared" si="28" ref="H107:H168">I107+J107+K107+L107</f>
        <v>786.8</v>
      </c>
      <c r="I107" s="12">
        <f>I108</f>
        <v>0</v>
      </c>
      <c r="J107" s="12">
        <f>J108</f>
        <v>0</v>
      </c>
      <c r="K107" s="12">
        <f>K108</f>
        <v>786.8</v>
      </c>
      <c r="L107" s="12">
        <f>L108</f>
        <v>0</v>
      </c>
      <c r="M107" s="8">
        <f aca="true" t="shared" si="29" ref="M107:M157">N107+O107+P107+Q107</f>
        <v>0</v>
      </c>
      <c r="N107" s="12">
        <v>0</v>
      </c>
      <c r="O107" s="12">
        <v>0</v>
      </c>
      <c r="P107" s="12">
        <v>0</v>
      </c>
      <c r="Q107" s="12">
        <v>0</v>
      </c>
    </row>
    <row r="108" spans="1:17" ht="12.75" hidden="1">
      <c r="A108" s="11"/>
      <c r="B108" s="1" t="s">
        <v>73</v>
      </c>
      <c r="C108" s="1"/>
      <c r="D108" s="3" t="s">
        <v>19</v>
      </c>
      <c r="E108" s="3" t="s">
        <v>14</v>
      </c>
      <c r="F108" s="75" t="s">
        <v>458</v>
      </c>
      <c r="G108" s="3" t="s">
        <v>74</v>
      </c>
      <c r="H108" s="8">
        <f t="shared" si="28"/>
        <v>786.8</v>
      </c>
      <c r="I108" s="12">
        <f>I109</f>
        <v>0</v>
      </c>
      <c r="J108" s="12">
        <f>J109</f>
        <v>0</v>
      </c>
      <c r="K108" s="12">
        <f>K109</f>
        <v>786.8</v>
      </c>
      <c r="L108" s="12">
        <f>L109</f>
        <v>0</v>
      </c>
      <c r="M108" s="8">
        <f t="shared" si="29"/>
        <v>0</v>
      </c>
      <c r="N108" s="12">
        <f>N109</f>
        <v>0</v>
      </c>
      <c r="O108" s="12">
        <f aca="true" t="shared" si="30" ref="O108:Q109">O109</f>
        <v>0</v>
      </c>
      <c r="P108" s="12">
        <f t="shared" si="30"/>
        <v>0</v>
      </c>
      <c r="Q108" s="12">
        <f t="shared" si="30"/>
        <v>0</v>
      </c>
    </row>
    <row r="109" spans="1:17" ht="54.75" customHeight="1" hidden="1">
      <c r="A109" s="11"/>
      <c r="B109" s="1" t="s">
        <v>81</v>
      </c>
      <c r="C109" s="1"/>
      <c r="D109" s="3" t="s">
        <v>19</v>
      </c>
      <c r="E109" s="3" t="s">
        <v>14</v>
      </c>
      <c r="F109" s="75" t="s">
        <v>458</v>
      </c>
      <c r="G109" s="3" t="s">
        <v>82</v>
      </c>
      <c r="H109" s="8">
        <f t="shared" si="28"/>
        <v>786.8</v>
      </c>
      <c r="I109" s="12">
        <v>0</v>
      </c>
      <c r="J109" s="12">
        <v>0</v>
      </c>
      <c r="K109" s="12">
        <v>786.8</v>
      </c>
      <c r="L109" s="12">
        <v>0</v>
      </c>
      <c r="M109" s="21">
        <f t="shared" si="29"/>
        <v>0</v>
      </c>
      <c r="N109" s="24">
        <f>N110</f>
        <v>0</v>
      </c>
      <c r="O109" s="24">
        <f t="shared" si="30"/>
        <v>0</v>
      </c>
      <c r="P109" s="24">
        <v>0</v>
      </c>
      <c r="Q109" s="24">
        <f t="shared" si="30"/>
        <v>0</v>
      </c>
    </row>
    <row r="110" spans="1:17" ht="76.5" hidden="1">
      <c r="A110" s="5"/>
      <c r="B110" s="1" t="s">
        <v>493</v>
      </c>
      <c r="C110" s="73"/>
      <c r="D110" s="74">
        <v>5</v>
      </c>
      <c r="E110" s="74">
        <v>1</v>
      </c>
      <c r="F110" s="75" t="s">
        <v>400</v>
      </c>
      <c r="G110" s="76" t="s">
        <v>227</v>
      </c>
      <c r="H110" s="8">
        <f t="shared" si="28"/>
        <v>86.5</v>
      </c>
      <c r="I110" s="12">
        <f>I111</f>
        <v>0</v>
      </c>
      <c r="J110" s="12">
        <f>J111</f>
        <v>0</v>
      </c>
      <c r="K110" s="12">
        <f>K111</f>
        <v>86.5</v>
      </c>
      <c r="L110" s="12">
        <f>L111</f>
        <v>0</v>
      </c>
      <c r="M110" s="21">
        <f t="shared" si="29"/>
        <v>0</v>
      </c>
      <c r="N110" s="24">
        <f>N111</f>
        <v>0</v>
      </c>
      <c r="O110" s="24">
        <f>O111</f>
        <v>0</v>
      </c>
      <c r="P110" s="24">
        <f>P111</f>
        <v>0</v>
      </c>
      <c r="Q110" s="24">
        <f>Q111</f>
        <v>0</v>
      </c>
    </row>
    <row r="111" spans="1:17" ht="12.75" hidden="1">
      <c r="A111" s="11"/>
      <c r="B111" s="1" t="s">
        <v>73</v>
      </c>
      <c r="C111" s="1"/>
      <c r="D111" s="3" t="s">
        <v>19</v>
      </c>
      <c r="E111" s="3" t="s">
        <v>14</v>
      </c>
      <c r="F111" s="75" t="s">
        <v>400</v>
      </c>
      <c r="G111" s="3" t="s">
        <v>74</v>
      </c>
      <c r="H111" s="8">
        <f t="shared" si="28"/>
        <v>86.5</v>
      </c>
      <c r="I111" s="12">
        <f>I112</f>
        <v>0</v>
      </c>
      <c r="J111" s="12">
        <f>J112</f>
        <v>0</v>
      </c>
      <c r="K111" s="12">
        <f>K112</f>
        <v>86.5</v>
      </c>
      <c r="L111" s="12">
        <f>L112</f>
        <v>0</v>
      </c>
      <c r="M111" s="12">
        <f>SUM(N111:Q111)</f>
        <v>0</v>
      </c>
      <c r="N111" s="12">
        <f>N112</f>
        <v>0</v>
      </c>
      <c r="O111" s="12">
        <f>O112</f>
        <v>0</v>
      </c>
      <c r="P111" s="12">
        <f>P112</f>
        <v>0</v>
      </c>
      <c r="Q111" s="12">
        <f>Q112</f>
        <v>0</v>
      </c>
    </row>
    <row r="112" spans="1:17" ht="50.25" customHeight="1" hidden="1">
      <c r="A112" s="11"/>
      <c r="B112" s="1" t="s">
        <v>81</v>
      </c>
      <c r="C112" s="1"/>
      <c r="D112" s="3" t="s">
        <v>19</v>
      </c>
      <c r="E112" s="3" t="s">
        <v>14</v>
      </c>
      <c r="F112" s="75" t="s">
        <v>400</v>
      </c>
      <c r="G112" s="3" t="s">
        <v>82</v>
      </c>
      <c r="H112" s="8">
        <f t="shared" si="28"/>
        <v>86.5</v>
      </c>
      <c r="I112" s="12">
        <v>0</v>
      </c>
      <c r="J112" s="12">
        <v>0</v>
      </c>
      <c r="K112" s="12">
        <v>86.5</v>
      </c>
      <c r="L112" s="12">
        <v>0</v>
      </c>
      <c r="M112" s="21">
        <f t="shared" si="29"/>
        <v>0</v>
      </c>
      <c r="N112" s="24">
        <f>N129</f>
        <v>0</v>
      </c>
      <c r="O112" s="24">
        <f>O129</f>
        <v>0</v>
      </c>
      <c r="P112" s="24">
        <v>0</v>
      </c>
      <c r="Q112" s="24">
        <f>Q129</f>
        <v>0</v>
      </c>
    </row>
    <row r="113" spans="1:17" ht="42.75" customHeight="1" hidden="1">
      <c r="A113" s="11"/>
      <c r="B113" s="1" t="s">
        <v>494</v>
      </c>
      <c r="C113" s="73"/>
      <c r="D113" s="74">
        <v>5</v>
      </c>
      <c r="E113" s="74">
        <v>1</v>
      </c>
      <c r="F113" s="75" t="s">
        <v>495</v>
      </c>
      <c r="G113" s="76" t="s">
        <v>227</v>
      </c>
      <c r="H113" s="8">
        <f>I113+J113+K113+L113</f>
        <v>0.9</v>
      </c>
      <c r="I113" s="12">
        <f>I114</f>
        <v>0.9</v>
      </c>
      <c r="J113" s="12">
        <f aca="true" t="shared" si="31" ref="J113:L114">J114</f>
        <v>0</v>
      </c>
      <c r="K113" s="12">
        <f t="shared" si="31"/>
        <v>0</v>
      </c>
      <c r="L113" s="12">
        <f t="shared" si="31"/>
        <v>0</v>
      </c>
      <c r="M113" s="21">
        <f>N113+O113+P113+Q113</f>
        <v>0</v>
      </c>
      <c r="N113" s="24">
        <f>N114</f>
        <v>0</v>
      </c>
      <c r="O113" s="24">
        <f>O114</f>
        <v>0</v>
      </c>
      <c r="P113" s="24">
        <f>P114</f>
        <v>0</v>
      </c>
      <c r="Q113" s="24">
        <f>Q114</f>
        <v>0</v>
      </c>
    </row>
    <row r="114" spans="1:17" ht="12.75" hidden="1">
      <c r="A114" s="11"/>
      <c r="B114" s="1" t="s">
        <v>73</v>
      </c>
      <c r="C114" s="1"/>
      <c r="D114" s="3" t="s">
        <v>19</v>
      </c>
      <c r="E114" s="3" t="s">
        <v>14</v>
      </c>
      <c r="F114" s="75" t="s">
        <v>495</v>
      </c>
      <c r="G114" s="3" t="s">
        <v>74</v>
      </c>
      <c r="H114" s="8">
        <f>I114+J114+K114+L114</f>
        <v>0.9</v>
      </c>
      <c r="I114" s="12">
        <f>I115</f>
        <v>0.9</v>
      </c>
      <c r="J114" s="12">
        <f t="shared" si="31"/>
        <v>0</v>
      </c>
      <c r="K114" s="12">
        <f t="shared" si="31"/>
        <v>0</v>
      </c>
      <c r="L114" s="12">
        <f t="shared" si="31"/>
        <v>0</v>
      </c>
      <c r="M114" s="21">
        <f>N114+O114+P114+Q114</f>
        <v>0</v>
      </c>
      <c r="N114" s="24">
        <f>N115</f>
        <v>0</v>
      </c>
      <c r="O114" s="24">
        <f>O115+O142</f>
        <v>0</v>
      </c>
      <c r="P114" s="24">
        <f>P115</f>
        <v>0</v>
      </c>
      <c r="Q114" s="24">
        <f>Q115+Q142</f>
        <v>0</v>
      </c>
    </row>
    <row r="115" spans="1:17" ht="51.75" customHeight="1" hidden="1">
      <c r="A115" s="11"/>
      <c r="B115" s="1" t="s">
        <v>81</v>
      </c>
      <c r="C115" s="1"/>
      <c r="D115" s="3" t="s">
        <v>19</v>
      </c>
      <c r="E115" s="3" t="s">
        <v>14</v>
      </c>
      <c r="F115" s="75" t="s">
        <v>495</v>
      </c>
      <c r="G115" s="3" t="s">
        <v>82</v>
      </c>
      <c r="H115" s="8">
        <f>I115+J115+K115+L115</f>
        <v>0.9</v>
      </c>
      <c r="I115" s="12">
        <v>0.9</v>
      </c>
      <c r="J115" s="12">
        <v>0</v>
      </c>
      <c r="K115" s="12">
        <v>0</v>
      </c>
      <c r="L115" s="12">
        <v>0</v>
      </c>
      <c r="M115" s="21">
        <f>N115+O115+P115+Q115</f>
        <v>0</v>
      </c>
      <c r="N115" s="24">
        <v>0</v>
      </c>
      <c r="O115" s="24">
        <v>0</v>
      </c>
      <c r="P115" s="24">
        <v>0</v>
      </c>
      <c r="Q115" s="24">
        <f>Q141</f>
        <v>0</v>
      </c>
    </row>
    <row r="116" spans="1:17" ht="38.25" hidden="1">
      <c r="A116" s="11"/>
      <c r="B116" s="1" t="s">
        <v>460</v>
      </c>
      <c r="C116" s="1"/>
      <c r="D116" s="3" t="s">
        <v>19</v>
      </c>
      <c r="E116" s="3" t="s">
        <v>14</v>
      </c>
      <c r="F116" s="3" t="s">
        <v>453</v>
      </c>
      <c r="G116" s="3"/>
      <c r="H116" s="8">
        <f t="shared" si="28"/>
        <v>47883.80000000001</v>
      </c>
      <c r="I116" s="12">
        <f aca="true" t="shared" si="32" ref="I116:Q116">I117+I121+I125+I129+I135</f>
        <v>127.9</v>
      </c>
      <c r="J116" s="12">
        <f t="shared" si="32"/>
        <v>0</v>
      </c>
      <c r="K116" s="12">
        <f t="shared" si="32"/>
        <v>47755.90000000001</v>
      </c>
      <c r="L116" s="12">
        <f t="shared" si="32"/>
        <v>0</v>
      </c>
      <c r="M116" s="8">
        <f t="shared" si="32"/>
        <v>47883.80000000001</v>
      </c>
      <c r="N116" s="12">
        <f t="shared" si="32"/>
        <v>127.9</v>
      </c>
      <c r="O116" s="12">
        <f t="shared" si="32"/>
        <v>0</v>
      </c>
      <c r="P116" s="12">
        <f t="shared" si="32"/>
        <v>47755.90000000001</v>
      </c>
      <c r="Q116" s="12">
        <f t="shared" si="32"/>
        <v>0</v>
      </c>
    </row>
    <row r="117" spans="1:17" ht="153.75" customHeight="1" hidden="1">
      <c r="A117" s="11"/>
      <c r="B117" s="1" t="s">
        <v>452</v>
      </c>
      <c r="C117" s="1"/>
      <c r="D117" s="3" t="s">
        <v>19</v>
      </c>
      <c r="E117" s="3" t="s">
        <v>14</v>
      </c>
      <c r="F117" s="3" t="s">
        <v>459</v>
      </c>
      <c r="G117" s="3"/>
      <c r="H117" s="8">
        <f t="shared" si="28"/>
        <v>35094.8</v>
      </c>
      <c r="I117" s="12">
        <f>I118</f>
        <v>0</v>
      </c>
      <c r="J117" s="12">
        <f aca="true" t="shared" si="33" ref="J117:L119">J118</f>
        <v>0</v>
      </c>
      <c r="K117" s="12">
        <f t="shared" si="33"/>
        <v>35094.8</v>
      </c>
      <c r="L117" s="12">
        <f t="shared" si="33"/>
        <v>0</v>
      </c>
      <c r="M117" s="8">
        <f t="shared" si="29"/>
        <v>35094.8</v>
      </c>
      <c r="N117" s="12">
        <f>N118</f>
        <v>0</v>
      </c>
      <c r="O117" s="12">
        <f aca="true" t="shared" si="34" ref="O117:Q119">O118</f>
        <v>0</v>
      </c>
      <c r="P117" s="12">
        <f t="shared" si="34"/>
        <v>35094.8</v>
      </c>
      <c r="Q117" s="12">
        <f t="shared" si="34"/>
        <v>0</v>
      </c>
    </row>
    <row r="118" spans="1:17" ht="49.5" customHeight="1" hidden="1">
      <c r="A118" s="11"/>
      <c r="B118" s="1" t="s">
        <v>94</v>
      </c>
      <c r="C118" s="23"/>
      <c r="D118" s="3" t="s">
        <v>19</v>
      </c>
      <c r="E118" s="3" t="s">
        <v>14</v>
      </c>
      <c r="F118" s="3" t="s">
        <v>459</v>
      </c>
      <c r="G118" s="3" t="s">
        <v>79</v>
      </c>
      <c r="H118" s="8">
        <f t="shared" si="28"/>
        <v>35094.8</v>
      </c>
      <c r="I118" s="12">
        <f>I119</f>
        <v>0</v>
      </c>
      <c r="J118" s="12">
        <f t="shared" si="33"/>
        <v>0</v>
      </c>
      <c r="K118" s="12">
        <f t="shared" si="33"/>
        <v>35094.8</v>
      </c>
      <c r="L118" s="12">
        <f t="shared" si="33"/>
        <v>0</v>
      </c>
      <c r="M118" s="8">
        <f t="shared" si="29"/>
        <v>35094.8</v>
      </c>
      <c r="N118" s="12">
        <f>N119</f>
        <v>0</v>
      </c>
      <c r="O118" s="12">
        <f t="shared" si="34"/>
        <v>0</v>
      </c>
      <c r="P118" s="12">
        <f t="shared" si="34"/>
        <v>35094.8</v>
      </c>
      <c r="Q118" s="12">
        <f t="shared" si="34"/>
        <v>0</v>
      </c>
    </row>
    <row r="119" spans="1:17" ht="12.75" hidden="1">
      <c r="A119" s="11"/>
      <c r="B119" s="1" t="s">
        <v>35</v>
      </c>
      <c r="C119" s="23"/>
      <c r="D119" s="3" t="s">
        <v>19</v>
      </c>
      <c r="E119" s="3" t="s">
        <v>14</v>
      </c>
      <c r="F119" s="3" t="s">
        <v>459</v>
      </c>
      <c r="G119" s="3" t="s">
        <v>80</v>
      </c>
      <c r="H119" s="8">
        <f t="shared" si="28"/>
        <v>35094.8</v>
      </c>
      <c r="I119" s="12">
        <f>I120</f>
        <v>0</v>
      </c>
      <c r="J119" s="12">
        <f t="shared" si="33"/>
        <v>0</v>
      </c>
      <c r="K119" s="12">
        <f t="shared" si="33"/>
        <v>35094.8</v>
      </c>
      <c r="L119" s="12">
        <f t="shared" si="33"/>
        <v>0</v>
      </c>
      <c r="M119" s="8">
        <f t="shared" si="29"/>
        <v>35094.8</v>
      </c>
      <c r="N119" s="12">
        <f>N120</f>
        <v>0</v>
      </c>
      <c r="O119" s="12">
        <f t="shared" si="34"/>
        <v>0</v>
      </c>
      <c r="P119" s="12">
        <f t="shared" si="34"/>
        <v>35094.8</v>
      </c>
      <c r="Q119" s="12">
        <f t="shared" si="34"/>
        <v>0</v>
      </c>
    </row>
    <row r="120" spans="1:17" ht="56.25" customHeight="1" hidden="1">
      <c r="A120" s="11"/>
      <c r="B120" s="1" t="s">
        <v>264</v>
      </c>
      <c r="C120" s="1"/>
      <c r="D120" s="3" t="s">
        <v>19</v>
      </c>
      <c r="E120" s="3" t="s">
        <v>14</v>
      </c>
      <c r="F120" s="3" t="s">
        <v>459</v>
      </c>
      <c r="G120" s="3" t="s">
        <v>265</v>
      </c>
      <c r="H120" s="8">
        <f t="shared" si="28"/>
        <v>35094.8</v>
      </c>
      <c r="I120" s="12">
        <v>0</v>
      </c>
      <c r="J120" s="12">
        <v>0</v>
      </c>
      <c r="K120" s="12">
        <v>35094.8</v>
      </c>
      <c r="L120" s="12">
        <v>0</v>
      </c>
      <c r="M120" s="8">
        <f t="shared" si="29"/>
        <v>35094.8</v>
      </c>
      <c r="N120" s="12">
        <v>0</v>
      </c>
      <c r="O120" s="12">
        <v>0</v>
      </c>
      <c r="P120" s="12">
        <v>35094.8</v>
      </c>
      <c r="Q120" s="12">
        <v>0</v>
      </c>
    </row>
    <row r="121" spans="1:17" ht="214.5" customHeight="1" hidden="1">
      <c r="A121" s="11"/>
      <c r="B121" s="1" t="s">
        <v>447</v>
      </c>
      <c r="C121" s="1"/>
      <c r="D121" s="3" t="s">
        <v>19</v>
      </c>
      <c r="E121" s="3" t="s">
        <v>14</v>
      </c>
      <c r="F121" s="3" t="s">
        <v>455</v>
      </c>
      <c r="G121" s="3"/>
      <c r="H121" s="8">
        <f t="shared" si="28"/>
        <v>3860.4</v>
      </c>
      <c r="I121" s="12">
        <f>I122</f>
        <v>0</v>
      </c>
      <c r="J121" s="12">
        <f>J122+J125</f>
        <v>0</v>
      </c>
      <c r="K121" s="12">
        <f>K122+K125</f>
        <v>3860.4</v>
      </c>
      <c r="L121" s="12">
        <f>L122+L125</f>
        <v>0</v>
      </c>
      <c r="M121" s="8">
        <f t="shared" si="29"/>
        <v>3860.4</v>
      </c>
      <c r="N121" s="12">
        <f>N122</f>
        <v>0</v>
      </c>
      <c r="O121" s="12">
        <f>O122+O125</f>
        <v>0</v>
      </c>
      <c r="P121" s="12">
        <f>P122+P125</f>
        <v>3860.4</v>
      </c>
      <c r="Q121" s="12">
        <f>Q122+Q125</f>
        <v>0</v>
      </c>
    </row>
    <row r="122" spans="1:17" ht="51" hidden="1">
      <c r="A122" s="11"/>
      <c r="B122" s="1" t="s">
        <v>94</v>
      </c>
      <c r="C122" s="1"/>
      <c r="D122" s="3" t="s">
        <v>19</v>
      </c>
      <c r="E122" s="3" t="s">
        <v>14</v>
      </c>
      <c r="F122" s="3" t="s">
        <v>455</v>
      </c>
      <c r="G122" s="3" t="s">
        <v>79</v>
      </c>
      <c r="H122" s="8">
        <f t="shared" si="28"/>
        <v>3860.4</v>
      </c>
      <c r="I122" s="12">
        <f>I123</f>
        <v>0</v>
      </c>
      <c r="J122" s="12">
        <f aca="true" t="shared" si="35" ref="J122:L126">J123</f>
        <v>0</v>
      </c>
      <c r="K122" s="12">
        <f t="shared" si="35"/>
        <v>3860.4</v>
      </c>
      <c r="L122" s="12">
        <f t="shared" si="35"/>
        <v>0</v>
      </c>
      <c r="M122" s="8">
        <f t="shared" si="29"/>
        <v>3860.4</v>
      </c>
      <c r="N122" s="12">
        <f>N123</f>
        <v>0</v>
      </c>
      <c r="O122" s="12">
        <f aca="true" t="shared" si="36" ref="O122:Q126">O123</f>
        <v>0</v>
      </c>
      <c r="P122" s="12">
        <f t="shared" si="36"/>
        <v>3860.4</v>
      </c>
      <c r="Q122" s="12">
        <f t="shared" si="36"/>
        <v>0</v>
      </c>
    </row>
    <row r="123" spans="1:17" ht="12.75" hidden="1">
      <c r="A123" s="11"/>
      <c r="B123" s="1" t="s">
        <v>35</v>
      </c>
      <c r="C123" s="1"/>
      <c r="D123" s="3" t="s">
        <v>19</v>
      </c>
      <c r="E123" s="3" t="s">
        <v>14</v>
      </c>
      <c r="F123" s="3" t="s">
        <v>455</v>
      </c>
      <c r="G123" s="3" t="s">
        <v>80</v>
      </c>
      <c r="H123" s="8">
        <f t="shared" si="28"/>
        <v>3860.4</v>
      </c>
      <c r="I123" s="12">
        <f>I124</f>
        <v>0</v>
      </c>
      <c r="J123" s="12">
        <f t="shared" si="35"/>
        <v>0</v>
      </c>
      <c r="K123" s="12">
        <f>K124</f>
        <v>3860.4</v>
      </c>
      <c r="L123" s="12">
        <f>L124</f>
        <v>0</v>
      </c>
      <c r="M123" s="8">
        <f t="shared" si="29"/>
        <v>3860.4</v>
      </c>
      <c r="N123" s="12">
        <f>N124</f>
        <v>0</v>
      </c>
      <c r="O123" s="12">
        <f t="shared" si="36"/>
        <v>0</v>
      </c>
      <c r="P123" s="12">
        <f>P124</f>
        <v>3860.4</v>
      </c>
      <c r="Q123" s="12">
        <f>Q124</f>
        <v>0</v>
      </c>
    </row>
    <row r="124" spans="1:17" ht="54" customHeight="1" hidden="1">
      <c r="A124" s="11"/>
      <c r="B124" s="1" t="s">
        <v>264</v>
      </c>
      <c r="C124" s="1"/>
      <c r="D124" s="3" t="s">
        <v>19</v>
      </c>
      <c r="E124" s="3" t="s">
        <v>14</v>
      </c>
      <c r="F124" s="3" t="s">
        <v>455</v>
      </c>
      <c r="G124" s="3" t="s">
        <v>265</v>
      </c>
      <c r="H124" s="8">
        <f>SUM(I124:L124)</f>
        <v>3860.4</v>
      </c>
      <c r="I124" s="12">
        <v>0</v>
      </c>
      <c r="J124" s="12">
        <v>0</v>
      </c>
      <c r="K124" s="12">
        <v>3860.4</v>
      </c>
      <c r="L124" s="12">
        <v>0</v>
      </c>
      <c r="M124" s="8">
        <f>SUM(N124:Q124)</f>
        <v>3860.4</v>
      </c>
      <c r="N124" s="12">
        <v>0</v>
      </c>
      <c r="O124" s="12">
        <v>0</v>
      </c>
      <c r="P124" s="12">
        <v>3860.4</v>
      </c>
      <c r="Q124" s="12">
        <v>0</v>
      </c>
    </row>
    <row r="125" spans="1:17" ht="51" hidden="1">
      <c r="A125" s="11"/>
      <c r="B125" s="1" t="s">
        <v>517</v>
      </c>
      <c r="C125" s="1"/>
      <c r="D125" s="3" t="s">
        <v>19</v>
      </c>
      <c r="E125" s="3" t="s">
        <v>14</v>
      </c>
      <c r="F125" s="3" t="s">
        <v>456</v>
      </c>
      <c r="G125" s="3"/>
      <c r="H125" s="8">
        <f>I125+J125+K125+L125</f>
        <v>39</v>
      </c>
      <c r="I125" s="12">
        <f>I126</f>
        <v>39</v>
      </c>
      <c r="J125" s="12">
        <f t="shared" si="35"/>
        <v>0</v>
      </c>
      <c r="K125" s="12">
        <f t="shared" si="35"/>
        <v>0</v>
      </c>
      <c r="L125" s="12">
        <f t="shared" si="35"/>
        <v>0</v>
      </c>
      <c r="M125" s="8">
        <f>N125+O125+P125+Q125</f>
        <v>39</v>
      </c>
      <c r="N125" s="12">
        <f>N126</f>
        <v>39</v>
      </c>
      <c r="O125" s="12">
        <f t="shared" si="36"/>
        <v>0</v>
      </c>
      <c r="P125" s="12">
        <f t="shared" si="36"/>
        <v>0</v>
      </c>
      <c r="Q125" s="12">
        <f t="shared" si="36"/>
        <v>0</v>
      </c>
    </row>
    <row r="126" spans="1:17" ht="51" hidden="1">
      <c r="A126" s="11"/>
      <c r="B126" s="1" t="s">
        <v>94</v>
      </c>
      <c r="C126" s="1"/>
      <c r="D126" s="3" t="s">
        <v>19</v>
      </c>
      <c r="E126" s="3" t="s">
        <v>14</v>
      </c>
      <c r="F126" s="3" t="s">
        <v>456</v>
      </c>
      <c r="G126" s="3" t="s">
        <v>79</v>
      </c>
      <c r="H126" s="8">
        <f>I126+J126+K126+L126</f>
        <v>39</v>
      </c>
      <c r="I126" s="12">
        <f>I127</f>
        <v>39</v>
      </c>
      <c r="J126" s="12">
        <f t="shared" si="35"/>
        <v>0</v>
      </c>
      <c r="K126" s="12">
        <f t="shared" si="35"/>
        <v>0</v>
      </c>
      <c r="L126" s="12">
        <f t="shared" si="35"/>
        <v>0</v>
      </c>
      <c r="M126" s="8">
        <f>N126+O126+P126+Q126</f>
        <v>39</v>
      </c>
      <c r="N126" s="12">
        <f>N127</f>
        <v>39</v>
      </c>
      <c r="O126" s="12">
        <f t="shared" si="36"/>
        <v>0</v>
      </c>
      <c r="P126" s="12">
        <f t="shared" si="36"/>
        <v>0</v>
      </c>
      <c r="Q126" s="12">
        <f t="shared" si="36"/>
        <v>0</v>
      </c>
    </row>
    <row r="127" spans="1:17" ht="12.75" hidden="1">
      <c r="A127" s="11"/>
      <c r="B127" s="1" t="s">
        <v>35</v>
      </c>
      <c r="C127" s="1"/>
      <c r="D127" s="3" t="s">
        <v>19</v>
      </c>
      <c r="E127" s="3" t="s">
        <v>14</v>
      </c>
      <c r="F127" s="3" t="s">
        <v>456</v>
      </c>
      <c r="G127" s="3" t="s">
        <v>80</v>
      </c>
      <c r="H127" s="8">
        <f>I127+J127+K127+L127</f>
        <v>39</v>
      </c>
      <c r="I127" s="12">
        <f>I128</f>
        <v>39</v>
      </c>
      <c r="J127" s="12">
        <v>0</v>
      </c>
      <c r="K127" s="12">
        <v>0</v>
      </c>
      <c r="L127" s="12">
        <v>0</v>
      </c>
      <c r="M127" s="8">
        <f>N127+O127+P127+Q127</f>
        <v>39</v>
      </c>
      <c r="N127" s="12">
        <f>N128</f>
        <v>39</v>
      </c>
      <c r="O127" s="12">
        <v>0</v>
      </c>
      <c r="P127" s="12">
        <v>0</v>
      </c>
      <c r="Q127" s="12">
        <v>0</v>
      </c>
    </row>
    <row r="128" spans="1:17" ht="54" customHeight="1" hidden="1">
      <c r="A128" s="11"/>
      <c r="B128" s="1" t="s">
        <v>264</v>
      </c>
      <c r="C128" s="1"/>
      <c r="D128" s="3" t="s">
        <v>19</v>
      </c>
      <c r="E128" s="3" t="s">
        <v>14</v>
      </c>
      <c r="F128" s="3" t="s">
        <v>456</v>
      </c>
      <c r="G128" s="3" t="s">
        <v>265</v>
      </c>
      <c r="H128" s="8">
        <f>SUM(I128:L128)</f>
        <v>39</v>
      </c>
      <c r="I128" s="12">
        <v>39</v>
      </c>
      <c r="J128" s="12">
        <v>0</v>
      </c>
      <c r="K128" s="12">
        <v>0</v>
      </c>
      <c r="L128" s="12">
        <v>0</v>
      </c>
      <c r="M128" s="8">
        <f>SUM(N128:Q128)</f>
        <v>39</v>
      </c>
      <c r="N128" s="12">
        <v>39</v>
      </c>
      <c r="O128" s="12">
        <v>0</v>
      </c>
      <c r="P128" s="12">
        <v>0</v>
      </c>
      <c r="Q128" s="12">
        <v>0</v>
      </c>
    </row>
    <row r="129" spans="1:17" ht="216.75" customHeight="1" hidden="1">
      <c r="A129" s="11"/>
      <c r="B129" s="1" t="s">
        <v>308</v>
      </c>
      <c r="C129" s="18"/>
      <c r="D129" s="3" t="s">
        <v>19</v>
      </c>
      <c r="E129" s="3" t="s">
        <v>14</v>
      </c>
      <c r="F129" s="3" t="s">
        <v>455</v>
      </c>
      <c r="G129" s="3"/>
      <c r="H129" s="8">
        <f t="shared" si="28"/>
        <v>8800.7</v>
      </c>
      <c r="I129" s="12">
        <f>I130</f>
        <v>0</v>
      </c>
      <c r="J129" s="12">
        <f>J130</f>
        <v>0</v>
      </c>
      <c r="K129" s="12">
        <f>K130+K133</f>
        <v>8800.7</v>
      </c>
      <c r="L129" s="12">
        <f>L130</f>
        <v>0</v>
      </c>
      <c r="M129" s="8">
        <f t="shared" si="29"/>
        <v>8800.7</v>
      </c>
      <c r="N129" s="12">
        <f>N130</f>
        <v>0</v>
      </c>
      <c r="O129" s="12">
        <f>O130</f>
        <v>0</v>
      </c>
      <c r="P129" s="12">
        <f>P130+P133</f>
        <v>8800.7</v>
      </c>
      <c r="Q129" s="12">
        <f>Q130</f>
        <v>0</v>
      </c>
    </row>
    <row r="130" spans="1:17" s="34" customFormat="1" ht="25.5" hidden="1">
      <c r="A130" s="11"/>
      <c r="B130" s="1" t="s">
        <v>58</v>
      </c>
      <c r="C130" s="1"/>
      <c r="D130" s="3" t="s">
        <v>19</v>
      </c>
      <c r="E130" s="3" t="s">
        <v>14</v>
      </c>
      <c r="F130" s="3" t="s">
        <v>455</v>
      </c>
      <c r="G130" s="3" t="s">
        <v>59</v>
      </c>
      <c r="H130" s="8">
        <f t="shared" si="28"/>
        <v>8338.7</v>
      </c>
      <c r="I130" s="12">
        <f>I131</f>
        <v>0</v>
      </c>
      <c r="J130" s="12">
        <f>J131</f>
        <v>0</v>
      </c>
      <c r="K130" s="12">
        <f>K131</f>
        <v>8338.7</v>
      </c>
      <c r="L130" s="12">
        <f>L131</f>
        <v>0</v>
      </c>
      <c r="M130" s="8">
        <f t="shared" si="29"/>
        <v>8338.7</v>
      </c>
      <c r="N130" s="12">
        <f>N131</f>
        <v>0</v>
      </c>
      <c r="O130" s="12">
        <f>O131</f>
        <v>0</v>
      </c>
      <c r="P130" s="12">
        <f>P131</f>
        <v>8338.7</v>
      </c>
      <c r="Q130" s="12">
        <f>Q131</f>
        <v>0</v>
      </c>
    </row>
    <row r="131" spans="1:17" ht="39.75" customHeight="1" hidden="1">
      <c r="A131" s="11"/>
      <c r="B131" s="1" t="s">
        <v>60</v>
      </c>
      <c r="C131" s="1"/>
      <c r="D131" s="3" t="s">
        <v>19</v>
      </c>
      <c r="E131" s="3" t="s">
        <v>14</v>
      </c>
      <c r="F131" s="3" t="s">
        <v>455</v>
      </c>
      <c r="G131" s="3" t="s">
        <v>61</v>
      </c>
      <c r="H131" s="8">
        <f t="shared" si="28"/>
        <v>8338.7</v>
      </c>
      <c r="I131" s="12">
        <f>I132</f>
        <v>0</v>
      </c>
      <c r="J131" s="12">
        <f>J132</f>
        <v>0</v>
      </c>
      <c r="K131" s="12">
        <f>K132</f>
        <v>8338.7</v>
      </c>
      <c r="L131" s="12">
        <f>L132</f>
        <v>0</v>
      </c>
      <c r="M131" s="8">
        <f t="shared" si="29"/>
        <v>8338.7</v>
      </c>
      <c r="N131" s="12">
        <f>N132</f>
        <v>0</v>
      </c>
      <c r="O131" s="12">
        <f>O132</f>
        <v>0</v>
      </c>
      <c r="P131" s="12">
        <f>P132</f>
        <v>8338.7</v>
      </c>
      <c r="Q131" s="12">
        <f>Q132</f>
        <v>0</v>
      </c>
    </row>
    <row r="132" spans="1:17" s="34" customFormat="1" ht="60" customHeight="1" hidden="1">
      <c r="A132" s="11"/>
      <c r="B132" s="1" t="s">
        <v>519</v>
      </c>
      <c r="C132" s="1"/>
      <c r="D132" s="3" t="s">
        <v>19</v>
      </c>
      <c r="E132" s="3" t="s">
        <v>14</v>
      </c>
      <c r="F132" s="3" t="s">
        <v>455</v>
      </c>
      <c r="G132" s="3" t="s">
        <v>518</v>
      </c>
      <c r="H132" s="8">
        <f>I132+J132+K132+L132</f>
        <v>8338.7</v>
      </c>
      <c r="I132" s="12">
        <v>0</v>
      </c>
      <c r="J132" s="12">
        <v>0</v>
      </c>
      <c r="K132" s="12">
        <v>8338.7</v>
      </c>
      <c r="L132" s="12">
        <v>0</v>
      </c>
      <c r="M132" s="8">
        <f>N132+O132+P132+Q132</f>
        <v>8338.7</v>
      </c>
      <c r="N132" s="12">
        <v>0</v>
      </c>
      <c r="O132" s="12">
        <v>0</v>
      </c>
      <c r="P132" s="12">
        <v>8338.7</v>
      </c>
      <c r="Q132" s="12">
        <v>0</v>
      </c>
    </row>
    <row r="133" spans="1:17" ht="12.75" hidden="1">
      <c r="A133" s="11"/>
      <c r="B133" s="1" t="s">
        <v>73</v>
      </c>
      <c r="C133" s="1"/>
      <c r="D133" s="3" t="s">
        <v>19</v>
      </c>
      <c r="E133" s="3" t="s">
        <v>14</v>
      </c>
      <c r="F133" s="3" t="s">
        <v>455</v>
      </c>
      <c r="G133" s="3" t="s">
        <v>74</v>
      </c>
      <c r="H133" s="8">
        <f>I133+J133+K133+L133</f>
        <v>462</v>
      </c>
      <c r="I133" s="12">
        <f>I134</f>
        <v>0</v>
      </c>
      <c r="J133" s="12">
        <f>J134</f>
        <v>0</v>
      </c>
      <c r="K133" s="12">
        <f>K134</f>
        <v>462</v>
      </c>
      <c r="L133" s="12">
        <f>L134</f>
        <v>0</v>
      </c>
      <c r="M133" s="8">
        <f>N133+O133+P133+Q133</f>
        <v>462</v>
      </c>
      <c r="N133" s="12">
        <f>N134</f>
        <v>0</v>
      </c>
      <c r="O133" s="12">
        <f>O134</f>
        <v>0</v>
      </c>
      <c r="P133" s="12">
        <f>P134</f>
        <v>462</v>
      </c>
      <c r="Q133" s="12">
        <f>Q134</f>
        <v>0</v>
      </c>
    </row>
    <row r="134" spans="1:17" ht="39.75" customHeight="1" hidden="1">
      <c r="A134" s="11"/>
      <c r="B134" s="1" t="s">
        <v>81</v>
      </c>
      <c r="C134" s="1"/>
      <c r="D134" s="3" t="s">
        <v>19</v>
      </c>
      <c r="E134" s="3" t="s">
        <v>14</v>
      </c>
      <c r="F134" s="3" t="s">
        <v>455</v>
      </c>
      <c r="G134" s="3" t="s">
        <v>82</v>
      </c>
      <c r="H134" s="8">
        <f>I134+J134+K134+L134</f>
        <v>462</v>
      </c>
      <c r="I134" s="12">
        <v>0</v>
      </c>
      <c r="J134" s="10">
        <v>0</v>
      </c>
      <c r="K134" s="10">
        <v>462</v>
      </c>
      <c r="L134" s="10">
        <v>0</v>
      </c>
      <c r="M134" s="8">
        <f>N134+O134+P134+Q134</f>
        <v>462</v>
      </c>
      <c r="N134" s="12">
        <v>0</v>
      </c>
      <c r="O134" s="12">
        <v>0</v>
      </c>
      <c r="P134" s="12">
        <v>462</v>
      </c>
      <c r="Q134" s="12">
        <f>Q138</f>
        <v>0</v>
      </c>
    </row>
    <row r="135" spans="1:17" ht="77.25" customHeight="1" hidden="1">
      <c r="A135" s="11"/>
      <c r="B135" s="1" t="s">
        <v>517</v>
      </c>
      <c r="C135" s="18"/>
      <c r="D135" s="3" t="s">
        <v>19</v>
      </c>
      <c r="E135" s="3" t="s">
        <v>14</v>
      </c>
      <c r="F135" s="3" t="s">
        <v>456</v>
      </c>
      <c r="G135" s="3"/>
      <c r="H135" s="8">
        <f>I135+J135+K135+L135</f>
        <v>88.9</v>
      </c>
      <c r="I135" s="12">
        <f>I136+I139</f>
        <v>88.9</v>
      </c>
      <c r="J135" s="12">
        <f>J136</f>
        <v>0</v>
      </c>
      <c r="K135" s="12">
        <f>K136</f>
        <v>0</v>
      </c>
      <c r="L135" s="12">
        <f>L136</f>
        <v>0</v>
      </c>
      <c r="M135" s="8">
        <f>N135+O135+P135+Q135</f>
        <v>88.9</v>
      </c>
      <c r="N135" s="12">
        <f>N136+N139</f>
        <v>88.9</v>
      </c>
      <c r="O135" s="12">
        <f>O136</f>
        <v>0</v>
      </c>
      <c r="P135" s="12">
        <f>P136</f>
        <v>0</v>
      </c>
      <c r="Q135" s="12">
        <f>Q136</f>
        <v>0</v>
      </c>
    </row>
    <row r="136" spans="1:17" s="34" customFormat="1" ht="25.5" hidden="1">
      <c r="A136" s="11"/>
      <c r="B136" s="1" t="s">
        <v>58</v>
      </c>
      <c r="C136" s="1"/>
      <c r="D136" s="3" t="s">
        <v>19</v>
      </c>
      <c r="E136" s="3" t="s">
        <v>14</v>
      </c>
      <c r="F136" s="3" t="s">
        <v>456</v>
      </c>
      <c r="G136" s="3" t="s">
        <v>59</v>
      </c>
      <c r="H136" s="8">
        <f>I136+J136+K136+L136</f>
        <v>84.2</v>
      </c>
      <c r="I136" s="12">
        <f>I137</f>
        <v>84.2</v>
      </c>
      <c r="J136" s="12">
        <f>J137</f>
        <v>0</v>
      </c>
      <c r="K136" s="12">
        <f>K137</f>
        <v>0</v>
      </c>
      <c r="L136" s="12">
        <f>L137</f>
        <v>0</v>
      </c>
      <c r="M136" s="8">
        <f>N136+O136+P136+Q136</f>
        <v>84.2</v>
      </c>
      <c r="N136" s="12">
        <f>N137</f>
        <v>84.2</v>
      </c>
      <c r="O136" s="12">
        <f>O137</f>
        <v>0</v>
      </c>
      <c r="P136" s="12">
        <f>P137</f>
        <v>0</v>
      </c>
      <c r="Q136" s="12">
        <f>Q137</f>
        <v>0</v>
      </c>
    </row>
    <row r="137" spans="1:17" ht="39.75" customHeight="1" hidden="1">
      <c r="A137" s="11"/>
      <c r="B137" s="1" t="s">
        <v>60</v>
      </c>
      <c r="C137" s="1"/>
      <c r="D137" s="3" t="s">
        <v>19</v>
      </c>
      <c r="E137" s="3" t="s">
        <v>14</v>
      </c>
      <c r="F137" s="3" t="s">
        <v>456</v>
      </c>
      <c r="G137" s="3" t="s">
        <v>61</v>
      </c>
      <c r="H137" s="8">
        <f>I137+J137+K137+L137</f>
        <v>84.2</v>
      </c>
      <c r="I137" s="12">
        <f>I138</f>
        <v>84.2</v>
      </c>
      <c r="J137" s="12">
        <f>J138</f>
        <v>0</v>
      </c>
      <c r="K137" s="12">
        <f>K138</f>
        <v>0</v>
      </c>
      <c r="L137" s="12">
        <f>L138</f>
        <v>0</v>
      </c>
      <c r="M137" s="8">
        <f>N137+O137+P137+Q137</f>
        <v>84.2</v>
      </c>
      <c r="N137" s="12">
        <f>N138</f>
        <v>84.2</v>
      </c>
      <c r="O137" s="12">
        <f>O138</f>
        <v>0</v>
      </c>
      <c r="P137" s="12">
        <f>P138</f>
        <v>0</v>
      </c>
      <c r="Q137" s="12">
        <f>Q138</f>
        <v>0</v>
      </c>
    </row>
    <row r="138" spans="1:17" s="34" customFormat="1" ht="52.5" customHeight="1" hidden="1">
      <c r="A138" s="11"/>
      <c r="B138" s="1" t="s">
        <v>519</v>
      </c>
      <c r="C138" s="1"/>
      <c r="D138" s="3" t="s">
        <v>19</v>
      </c>
      <c r="E138" s="3" t="s">
        <v>14</v>
      </c>
      <c r="F138" s="3" t="s">
        <v>456</v>
      </c>
      <c r="G138" s="3" t="s">
        <v>518</v>
      </c>
      <c r="H138" s="8">
        <f>I138+J138+K138+L138</f>
        <v>84.2</v>
      </c>
      <c r="I138" s="12">
        <v>84.2</v>
      </c>
      <c r="J138" s="12">
        <v>0</v>
      </c>
      <c r="K138" s="12">
        <v>0</v>
      </c>
      <c r="L138" s="12">
        <v>0</v>
      </c>
      <c r="M138" s="8">
        <f>N138+O138+P138+Q138</f>
        <v>84.2</v>
      </c>
      <c r="N138" s="12">
        <v>84.2</v>
      </c>
      <c r="O138" s="12">
        <v>0</v>
      </c>
      <c r="P138" s="12">
        <v>0</v>
      </c>
      <c r="Q138" s="12">
        <v>0</v>
      </c>
    </row>
    <row r="139" spans="1:17" ht="12.75" hidden="1">
      <c r="A139" s="11"/>
      <c r="B139" s="1" t="s">
        <v>73</v>
      </c>
      <c r="C139" s="1"/>
      <c r="D139" s="3" t="s">
        <v>19</v>
      </c>
      <c r="E139" s="3" t="s">
        <v>14</v>
      </c>
      <c r="F139" s="3" t="s">
        <v>456</v>
      </c>
      <c r="G139" s="3" t="s">
        <v>74</v>
      </c>
      <c r="H139" s="8">
        <f>I139+J139+K139+L139</f>
        <v>4.7</v>
      </c>
      <c r="I139" s="12">
        <f>I140</f>
        <v>4.7</v>
      </c>
      <c r="J139" s="12">
        <f>J140</f>
        <v>0</v>
      </c>
      <c r="K139" s="12">
        <f>K140</f>
        <v>0</v>
      </c>
      <c r="L139" s="12">
        <f>L140</f>
        <v>0</v>
      </c>
      <c r="M139" s="8">
        <f>N139+O139+P139+Q139</f>
        <v>4.7</v>
      </c>
      <c r="N139" s="12">
        <f>N140</f>
        <v>4.7</v>
      </c>
      <c r="O139" s="12">
        <f>O140</f>
        <v>0</v>
      </c>
      <c r="P139" s="12">
        <f>P140</f>
        <v>0</v>
      </c>
      <c r="Q139" s="12">
        <f>Q140</f>
        <v>0</v>
      </c>
    </row>
    <row r="140" spans="1:17" ht="39.75" customHeight="1" hidden="1">
      <c r="A140" s="11"/>
      <c r="B140" s="1" t="s">
        <v>81</v>
      </c>
      <c r="C140" s="1"/>
      <c r="D140" s="3" t="s">
        <v>19</v>
      </c>
      <c r="E140" s="3" t="s">
        <v>14</v>
      </c>
      <c r="F140" s="3" t="s">
        <v>456</v>
      </c>
      <c r="G140" s="3" t="s">
        <v>82</v>
      </c>
      <c r="H140" s="8">
        <f>I140+J140+K140+L140</f>
        <v>4.7</v>
      </c>
      <c r="I140" s="12">
        <v>4.7</v>
      </c>
      <c r="J140" s="10">
        <v>0</v>
      </c>
      <c r="K140" s="10">
        <v>0</v>
      </c>
      <c r="L140" s="10">
        <v>0</v>
      </c>
      <c r="M140" s="8">
        <f>N140+O140+P140+Q140</f>
        <v>4.7</v>
      </c>
      <c r="N140" s="12">
        <v>4.7</v>
      </c>
      <c r="O140" s="12">
        <v>0</v>
      </c>
      <c r="P140" s="12">
        <v>0</v>
      </c>
      <c r="Q140" s="12">
        <f>Q144</f>
        <v>0</v>
      </c>
    </row>
    <row r="141" spans="1:17" ht="12.75" hidden="1">
      <c r="A141" s="5"/>
      <c r="B141" s="2" t="s">
        <v>27</v>
      </c>
      <c r="C141" s="6"/>
      <c r="D141" s="4" t="s">
        <v>19</v>
      </c>
      <c r="E141" s="4" t="s">
        <v>16</v>
      </c>
      <c r="F141" s="4"/>
      <c r="G141" s="4"/>
      <c r="H141" s="8">
        <f t="shared" si="28"/>
        <v>69424.2</v>
      </c>
      <c r="I141" s="8">
        <f>I142+I152+I165</f>
        <v>80</v>
      </c>
      <c r="J141" s="8">
        <f>J145+J148+J156+J160+J168</f>
        <v>6276.9</v>
      </c>
      <c r="K141" s="8">
        <f>K145+K148+K156+K160+K168</f>
        <v>63067.299999999996</v>
      </c>
      <c r="L141" s="8">
        <f>L145+L148+L156+L160+L168</f>
        <v>0</v>
      </c>
      <c r="M141" s="8">
        <f t="shared" si="29"/>
        <v>68182.8</v>
      </c>
      <c r="N141" s="8">
        <f>N142+N162</f>
        <v>87.19999999999999</v>
      </c>
      <c r="O141" s="8">
        <f>O145+O148+O156+O160+O168</f>
        <v>6572.9</v>
      </c>
      <c r="P141" s="8">
        <f>P145+P148+P156+P160+P168</f>
        <v>61522.700000000004</v>
      </c>
      <c r="Q141" s="8">
        <f>Q145+Q148+Q156+Q160+Q168</f>
        <v>0</v>
      </c>
    </row>
    <row r="142" spans="1:17" ht="48.75" customHeight="1" hidden="1">
      <c r="A142" s="5"/>
      <c r="B142" s="1" t="s">
        <v>106</v>
      </c>
      <c r="C142" s="23"/>
      <c r="D142" s="3" t="s">
        <v>19</v>
      </c>
      <c r="E142" s="3" t="s">
        <v>16</v>
      </c>
      <c r="F142" s="3" t="s">
        <v>97</v>
      </c>
      <c r="G142" s="3"/>
      <c r="H142" s="21">
        <f t="shared" si="28"/>
        <v>49116.99999999999</v>
      </c>
      <c r="I142" s="24">
        <f>I143+I146+I149</f>
        <v>24.6</v>
      </c>
      <c r="J142" s="24">
        <f aca="true" t="shared" si="37" ref="J142:Q142">J143+J146+J149</f>
        <v>0</v>
      </c>
      <c r="K142" s="24">
        <f t="shared" si="37"/>
        <v>49092.399999999994</v>
      </c>
      <c r="L142" s="24">
        <f t="shared" si="37"/>
        <v>0</v>
      </c>
      <c r="M142" s="21">
        <f t="shared" si="37"/>
        <v>42076.700000000004</v>
      </c>
      <c r="N142" s="24">
        <f t="shared" si="37"/>
        <v>21</v>
      </c>
      <c r="O142" s="24">
        <f t="shared" si="37"/>
        <v>0</v>
      </c>
      <c r="P142" s="24">
        <f t="shared" si="37"/>
        <v>42055.700000000004</v>
      </c>
      <c r="Q142" s="24">
        <f t="shared" si="37"/>
        <v>0</v>
      </c>
    </row>
    <row r="143" spans="1:17" ht="178.5" hidden="1">
      <c r="A143" s="5"/>
      <c r="B143" s="1" t="s">
        <v>461</v>
      </c>
      <c r="C143" s="23"/>
      <c r="D143" s="3" t="s">
        <v>19</v>
      </c>
      <c r="E143" s="3" t="s">
        <v>16</v>
      </c>
      <c r="F143" s="3" t="s">
        <v>391</v>
      </c>
      <c r="G143" s="3"/>
      <c r="H143" s="21">
        <f t="shared" si="28"/>
        <v>46661.2</v>
      </c>
      <c r="I143" s="24">
        <f>I145</f>
        <v>0</v>
      </c>
      <c r="J143" s="24">
        <f>J145</f>
        <v>0</v>
      </c>
      <c r="K143" s="24">
        <f>K145</f>
        <v>46661.2</v>
      </c>
      <c r="L143" s="24">
        <f>L145</f>
        <v>0</v>
      </c>
      <c r="M143" s="8">
        <f t="shared" si="29"/>
        <v>39972.9</v>
      </c>
      <c r="N143" s="12">
        <f>N144</f>
        <v>0</v>
      </c>
      <c r="O143" s="8">
        <f>O144</f>
        <v>0</v>
      </c>
      <c r="P143" s="8">
        <f>P144</f>
        <v>39972.9</v>
      </c>
      <c r="Q143" s="8">
        <f>Q144</f>
        <v>0</v>
      </c>
    </row>
    <row r="144" spans="1:17" ht="12.75" hidden="1">
      <c r="A144" s="11"/>
      <c r="B144" s="1" t="s">
        <v>73</v>
      </c>
      <c r="C144" s="1"/>
      <c r="D144" s="3" t="s">
        <v>19</v>
      </c>
      <c r="E144" s="3" t="s">
        <v>16</v>
      </c>
      <c r="F144" s="3" t="s">
        <v>391</v>
      </c>
      <c r="G144" s="3" t="s">
        <v>74</v>
      </c>
      <c r="H144" s="8">
        <f t="shared" si="28"/>
        <v>46661.2</v>
      </c>
      <c r="I144" s="12">
        <f>I145</f>
        <v>0</v>
      </c>
      <c r="J144" s="12">
        <f>J145</f>
        <v>0</v>
      </c>
      <c r="K144" s="12">
        <f>K145</f>
        <v>46661.2</v>
      </c>
      <c r="L144" s="12">
        <f>L145</f>
        <v>0</v>
      </c>
      <c r="M144" s="8">
        <f t="shared" si="29"/>
        <v>39972.9</v>
      </c>
      <c r="N144" s="12">
        <f>N145</f>
        <v>0</v>
      </c>
      <c r="O144" s="12">
        <f>O145</f>
        <v>0</v>
      </c>
      <c r="P144" s="12">
        <f>P145</f>
        <v>39972.9</v>
      </c>
      <c r="Q144" s="12">
        <f>Q145</f>
        <v>0</v>
      </c>
    </row>
    <row r="145" spans="1:17" ht="54" customHeight="1" hidden="1">
      <c r="A145" s="11"/>
      <c r="B145" s="1" t="s">
        <v>81</v>
      </c>
      <c r="C145" s="1"/>
      <c r="D145" s="3" t="s">
        <v>19</v>
      </c>
      <c r="E145" s="3" t="s">
        <v>16</v>
      </c>
      <c r="F145" s="3" t="s">
        <v>391</v>
      </c>
      <c r="G145" s="3" t="s">
        <v>82</v>
      </c>
      <c r="H145" s="8">
        <f t="shared" si="28"/>
        <v>46661.2</v>
      </c>
      <c r="I145" s="12">
        <v>0</v>
      </c>
      <c r="J145" s="12">
        <v>0</v>
      </c>
      <c r="K145" s="12">
        <v>46661.2</v>
      </c>
      <c r="L145" s="12">
        <v>0</v>
      </c>
      <c r="M145" s="8">
        <f t="shared" si="29"/>
        <v>39972.9</v>
      </c>
      <c r="N145" s="12">
        <f>N146</f>
        <v>0</v>
      </c>
      <c r="O145" s="12">
        <f>O146</f>
        <v>0</v>
      </c>
      <c r="P145" s="12">
        <v>39972.9</v>
      </c>
      <c r="Q145" s="12">
        <f>Q146</f>
        <v>0</v>
      </c>
    </row>
    <row r="146" spans="1:17" ht="102" hidden="1">
      <c r="A146" s="5"/>
      <c r="B146" s="1" t="s">
        <v>483</v>
      </c>
      <c r="C146" s="23"/>
      <c r="D146" s="3" t="s">
        <v>19</v>
      </c>
      <c r="E146" s="3" t="s">
        <v>16</v>
      </c>
      <c r="F146" s="3" t="s">
        <v>392</v>
      </c>
      <c r="G146" s="3"/>
      <c r="H146" s="8">
        <f t="shared" si="28"/>
        <v>2431.2</v>
      </c>
      <c r="I146" s="12">
        <f>I147</f>
        <v>0</v>
      </c>
      <c r="J146" s="12">
        <f>J147+J149</f>
        <v>0</v>
      </c>
      <c r="K146" s="12">
        <f>K147+K149</f>
        <v>2431.2</v>
      </c>
      <c r="L146" s="12">
        <f>L147+L149</f>
        <v>0</v>
      </c>
      <c r="M146" s="8">
        <f t="shared" si="29"/>
        <v>2082.8</v>
      </c>
      <c r="N146" s="12">
        <f>N147</f>
        <v>0</v>
      </c>
      <c r="O146" s="12">
        <f>O147+O149</f>
        <v>0</v>
      </c>
      <c r="P146" s="12">
        <f>P147+P149</f>
        <v>2082.8</v>
      </c>
      <c r="Q146" s="12">
        <f>Q147+Q149</f>
        <v>0</v>
      </c>
    </row>
    <row r="147" spans="1:17" ht="12.75" hidden="1">
      <c r="A147" s="11"/>
      <c r="B147" s="1" t="s">
        <v>73</v>
      </c>
      <c r="C147" s="1"/>
      <c r="D147" s="3" t="s">
        <v>19</v>
      </c>
      <c r="E147" s="3" t="s">
        <v>16</v>
      </c>
      <c r="F147" s="3" t="s">
        <v>392</v>
      </c>
      <c r="G147" s="3" t="s">
        <v>74</v>
      </c>
      <c r="H147" s="8">
        <f t="shared" si="28"/>
        <v>2431.2</v>
      </c>
      <c r="I147" s="12">
        <f>I148</f>
        <v>0</v>
      </c>
      <c r="J147" s="12">
        <f>J148</f>
        <v>0</v>
      </c>
      <c r="K147" s="12">
        <f>K148</f>
        <v>2431.2</v>
      </c>
      <c r="L147" s="12">
        <f>L148</f>
        <v>0</v>
      </c>
      <c r="M147" s="8">
        <f t="shared" si="29"/>
        <v>2082.8</v>
      </c>
      <c r="N147" s="12">
        <f>N148</f>
        <v>0</v>
      </c>
      <c r="O147" s="12">
        <f>O148</f>
        <v>0</v>
      </c>
      <c r="P147" s="12">
        <f>P148</f>
        <v>2082.8</v>
      </c>
      <c r="Q147" s="12">
        <f>Q148</f>
        <v>0</v>
      </c>
    </row>
    <row r="148" spans="1:17" ht="39.75" customHeight="1" hidden="1">
      <c r="A148" s="11"/>
      <c r="B148" s="1" t="s">
        <v>81</v>
      </c>
      <c r="C148" s="1"/>
      <c r="D148" s="3" t="s">
        <v>19</v>
      </c>
      <c r="E148" s="3" t="s">
        <v>16</v>
      </c>
      <c r="F148" s="3" t="s">
        <v>392</v>
      </c>
      <c r="G148" s="3" t="s">
        <v>82</v>
      </c>
      <c r="H148" s="8">
        <f t="shared" si="28"/>
        <v>2431.2</v>
      </c>
      <c r="I148" s="12">
        <v>0</v>
      </c>
      <c r="J148" s="10">
        <v>0</v>
      </c>
      <c r="K148" s="10">
        <v>2431.2</v>
      </c>
      <c r="L148" s="10">
        <v>0</v>
      </c>
      <c r="M148" s="8">
        <f t="shared" si="29"/>
        <v>2082.8</v>
      </c>
      <c r="N148" s="12">
        <v>0</v>
      </c>
      <c r="O148" s="12">
        <v>0</v>
      </c>
      <c r="P148" s="12">
        <v>2082.8</v>
      </c>
      <c r="Q148" s="12">
        <f>Q152</f>
        <v>0</v>
      </c>
    </row>
    <row r="149" spans="1:17" ht="63.75" hidden="1">
      <c r="A149" s="5"/>
      <c r="B149" s="1" t="s">
        <v>484</v>
      </c>
      <c r="C149" s="23"/>
      <c r="D149" s="3" t="s">
        <v>19</v>
      </c>
      <c r="E149" s="3" t="s">
        <v>16</v>
      </c>
      <c r="F149" s="3" t="s">
        <v>485</v>
      </c>
      <c r="G149" s="3"/>
      <c r="H149" s="8">
        <f>I149+J149+K149+L149</f>
        <v>24.6</v>
      </c>
      <c r="I149" s="12">
        <f>I150</f>
        <v>24.6</v>
      </c>
      <c r="J149" s="12">
        <f>J150</f>
        <v>0</v>
      </c>
      <c r="K149" s="12">
        <f>K150</f>
        <v>0</v>
      </c>
      <c r="L149" s="12">
        <f>L150</f>
        <v>0</v>
      </c>
      <c r="M149" s="8">
        <f>N149+O149+P149+Q149</f>
        <v>21</v>
      </c>
      <c r="N149" s="12">
        <f>N150</f>
        <v>21</v>
      </c>
      <c r="O149" s="12">
        <v>0</v>
      </c>
      <c r="P149" s="12">
        <f>P150</f>
        <v>0</v>
      </c>
      <c r="Q149" s="12">
        <v>0</v>
      </c>
    </row>
    <row r="150" spans="1:17" ht="12.75" hidden="1">
      <c r="A150" s="11"/>
      <c r="B150" s="1" t="s">
        <v>73</v>
      </c>
      <c r="C150" s="1"/>
      <c r="D150" s="3" t="s">
        <v>19</v>
      </c>
      <c r="E150" s="3" t="s">
        <v>16</v>
      </c>
      <c r="F150" s="3" t="s">
        <v>485</v>
      </c>
      <c r="G150" s="3" t="s">
        <v>74</v>
      </c>
      <c r="H150" s="8">
        <f>I150+J150+K150+L150</f>
        <v>24.6</v>
      </c>
      <c r="I150" s="12">
        <f>I151</f>
        <v>24.6</v>
      </c>
      <c r="J150" s="12">
        <f>J151</f>
        <v>0</v>
      </c>
      <c r="K150" s="12">
        <f>K151</f>
        <v>0</v>
      </c>
      <c r="L150" s="12">
        <f>L151</f>
        <v>0</v>
      </c>
      <c r="M150" s="8">
        <f>N150+O150+P150+Q150</f>
        <v>21</v>
      </c>
      <c r="N150" s="12">
        <f>N151</f>
        <v>21</v>
      </c>
      <c r="O150" s="12">
        <f>O151</f>
        <v>0</v>
      </c>
      <c r="P150" s="12">
        <f>P151</f>
        <v>0</v>
      </c>
      <c r="Q150" s="12">
        <f>Q151</f>
        <v>0</v>
      </c>
    </row>
    <row r="151" spans="1:17" ht="69.75" customHeight="1" hidden="1">
      <c r="A151" s="11"/>
      <c r="B151" s="1" t="s">
        <v>81</v>
      </c>
      <c r="C151" s="1"/>
      <c r="D151" s="3" t="s">
        <v>19</v>
      </c>
      <c r="E151" s="3" t="s">
        <v>16</v>
      </c>
      <c r="F151" s="3" t="s">
        <v>485</v>
      </c>
      <c r="G151" s="3" t="s">
        <v>82</v>
      </c>
      <c r="H151" s="8">
        <f>I151+J151+K151+L151</f>
        <v>24.6</v>
      </c>
      <c r="I151" s="12">
        <v>24.6</v>
      </c>
      <c r="J151" s="10">
        <v>0</v>
      </c>
      <c r="K151" s="10">
        <v>0</v>
      </c>
      <c r="L151" s="10">
        <v>0</v>
      </c>
      <c r="M151" s="8">
        <f>N151+O151+P151+Q151</f>
        <v>21</v>
      </c>
      <c r="N151" s="12">
        <v>21</v>
      </c>
      <c r="O151" s="12">
        <v>0</v>
      </c>
      <c r="P151" s="12">
        <v>0</v>
      </c>
      <c r="Q151" s="12">
        <f>Q155</f>
        <v>0</v>
      </c>
    </row>
    <row r="152" spans="1:17" ht="63.75" hidden="1">
      <c r="A152" s="11"/>
      <c r="B152" s="15" t="s">
        <v>112</v>
      </c>
      <c r="C152" s="18"/>
      <c r="D152" s="3" t="s">
        <v>19</v>
      </c>
      <c r="E152" s="3" t="s">
        <v>16</v>
      </c>
      <c r="F152" s="3" t="s">
        <v>329</v>
      </c>
      <c r="G152" s="3"/>
      <c r="H152" s="8">
        <f t="shared" si="28"/>
        <v>14030.3</v>
      </c>
      <c r="I152" s="12">
        <f>I153+I157+I161</f>
        <v>55.400000000000006</v>
      </c>
      <c r="J152" s="12">
        <f aca="true" t="shared" si="38" ref="J152:Q152">J153+J157+J161</f>
        <v>0</v>
      </c>
      <c r="K152" s="12">
        <f t="shared" si="38"/>
        <v>13974.9</v>
      </c>
      <c r="L152" s="12">
        <f t="shared" si="38"/>
        <v>0</v>
      </c>
      <c r="M152" s="8">
        <f t="shared" si="38"/>
        <v>19533.2</v>
      </c>
      <c r="N152" s="12">
        <f t="shared" si="38"/>
        <v>66.19999999999999</v>
      </c>
      <c r="O152" s="12">
        <f t="shared" si="38"/>
        <v>0</v>
      </c>
      <c r="P152" s="12">
        <f t="shared" si="38"/>
        <v>19467</v>
      </c>
      <c r="Q152" s="12">
        <f t="shared" si="38"/>
        <v>0</v>
      </c>
    </row>
    <row r="153" spans="1:17" ht="164.25" customHeight="1" hidden="1">
      <c r="A153" s="11"/>
      <c r="B153" s="1" t="s">
        <v>312</v>
      </c>
      <c r="C153" s="18"/>
      <c r="D153" s="3" t="s">
        <v>19</v>
      </c>
      <c r="E153" s="3" t="s">
        <v>16</v>
      </c>
      <c r="F153" s="3" t="s">
        <v>393</v>
      </c>
      <c r="G153" s="3"/>
      <c r="H153" s="8">
        <f t="shared" si="28"/>
        <v>8468</v>
      </c>
      <c r="I153" s="12">
        <f>I154</f>
        <v>0</v>
      </c>
      <c r="J153" s="12">
        <f>J154</f>
        <v>0</v>
      </c>
      <c r="K153" s="12">
        <f>K154</f>
        <v>8468</v>
      </c>
      <c r="L153" s="12">
        <f>L154</f>
        <v>0</v>
      </c>
      <c r="M153" s="21">
        <f t="shared" si="29"/>
        <v>12913</v>
      </c>
      <c r="N153" s="12">
        <f>N154</f>
        <v>0</v>
      </c>
      <c r="O153" s="12">
        <f>O154</f>
        <v>0</v>
      </c>
      <c r="P153" s="12">
        <f>P154</f>
        <v>12913</v>
      </c>
      <c r="Q153" s="12">
        <f>Q154</f>
        <v>0</v>
      </c>
    </row>
    <row r="154" spans="1:17" ht="51" hidden="1">
      <c r="A154" s="5"/>
      <c r="B154" s="1" t="s">
        <v>94</v>
      </c>
      <c r="C154" s="23"/>
      <c r="D154" s="3" t="s">
        <v>19</v>
      </c>
      <c r="E154" s="3" t="s">
        <v>16</v>
      </c>
      <c r="F154" s="3" t="s">
        <v>393</v>
      </c>
      <c r="G154" s="3" t="s">
        <v>79</v>
      </c>
      <c r="H154" s="8">
        <f t="shared" si="28"/>
        <v>8468</v>
      </c>
      <c r="I154" s="12">
        <f>I155</f>
        <v>0</v>
      </c>
      <c r="J154" s="12">
        <f>J155</f>
        <v>0</v>
      </c>
      <c r="K154" s="12">
        <f>K155</f>
        <v>8468</v>
      </c>
      <c r="L154" s="12">
        <f>L155</f>
        <v>0</v>
      </c>
      <c r="M154" s="21">
        <f t="shared" si="29"/>
        <v>12913</v>
      </c>
      <c r="N154" s="24">
        <f>N155</f>
        <v>0</v>
      </c>
      <c r="O154" s="24">
        <f>O155</f>
        <v>0</v>
      </c>
      <c r="P154" s="24">
        <f>P155</f>
        <v>12913</v>
      </c>
      <c r="Q154" s="24">
        <f>Q155</f>
        <v>0</v>
      </c>
    </row>
    <row r="155" spans="1:17" ht="12.75" hidden="1">
      <c r="A155" s="5"/>
      <c r="B155" s="1" t="s">
        <v>35</v>
      </c>
      <c r="C155" s="23"/>
      <c r="D155" s="3" t="s">
        <v>19</v>
      </c>
      <c r="E155" s="3" t="s">
        <v>16</v>
      </c>
      <c r="F155" s="3" t="s">
        <v>393</v>
      </c>
      <c r="G155" s="3" t="s">
        <v>80</v>
      </c>
      <c r="H155" s="8">
        <f t="shared" si="28"/>
        <v>8468</v>
      </c>
      <c r="I155" s="12">
        <f>I156</f>
        <v>0</v>
      </c>
      <c r="J155" s="12">
        <f>J156</f>
        <v>0</v>
      </c>
      <c r="K155" s="12">
        <f>K156</f>
        <v>8468</v>
      </c>
      <c r="L155" s="12">
        <f>L156</f>
        <v>0</v>
      </c>
      <c r="M155" s="21">
        <f t="shared" si="29"/>
        <v>12913</v>
      </c>
      <c r="N155" s="24">
        <f aca="true" t="shared" si="39" ref="N155:Q156">N156</f>
        <v>0</v>
      </c>
      <c r="O155" s="24">
        <f t="shared" si="39"/>
        <v>0</v>
      </c>
      <c r="P155" s="24">
        <f t="shared" si="39"/>
        <v>12913</v>
      </c>
      <c r="Q155" s="24">
        <f t="shared" si="39"/>
        <v>0</v>
      </c>
    </row>
    <row r="156" spans="1:17" ht="51" hidden="1">
      <c r="A156" s="5"/>
      <c r="B156" s="1" t="s">
        <v>95</v>
      </c>
      <c r="C156" s="23"/>
      <c r="D156" s="3" t="s">
        <v>19</v>
      </c>
      <c r="E156" s="3" t="s">
        <v>16</v>
      </c>
      <c r="F156" s="3" t="s">
        <v>393</v>
      </c>
      <c r="G156" s="3" t="s">
        <v>96</v>
      </c>
      <c r="H156" s="8">
        <f t="shared" si="28"/>
        <v>8468</v>
      </c>
      <c r="I156" s="12">
        <v>0</v>
      </c>
      <c r="J156" s="12">
        <v>0</v>
      </c>
      <c r="K156" s="12">
        <v>8468</v>
      </c>
      <c r="L156" s="12">
        <v>0</v>
      </c>
      <c r="M156" s="21">
        <f t="shared" si="29"/>
        <v>12913</v>
      </c>
      <c r="N156" s="24">
        <v>0</v>
      </c>
      <c r="O156" s="24">
        <f t="shared" si="39"/>
        <v>0</v>
      </c>
      <c r="P156" s="24">
        <v>12913</v>
      </c>
      <c r="Q156" s="24">
        <f t="shared" si="39"/>
        <v>0</v>
      </c>
    </row>
    <row r="157" spans="1:17" ht="127.5" hidden="1">
      <c r="A157" s="11"/>
      <c r="B157" s="1" t="s">
        <v>486</v>
      </c>
      <c r="C157" s="1"/>
      <c r="D157" s="3" t="s">
        <v>19</v>
      </c>
      <c r="E157" s="3" t="s">
        <v>16</v>
      </c>
      <c r="F157" s="3" t="s">
        <v>394</v>
      </c>
      <c r="G157" s="3"/>
      <c r="H157" s="8">
        <f t="shared" si="28"/>
        <v>5506.9</v>
      </c>
      <c r="I157" s="12">
        <f>I158</f>
        <v>0</v>
      </c>
      <c r="J157" s="12">
        <f>J158+J161</f>
        <v>0</v>
      </c>
      <c r="K157" s="12">
        <f>K158+K161</f>
        <v>5506.9</v>
      </c>
      <c r="L157" s="12">
        <f>L158</f>
        <v>0</v>
      </c>
      <c r="M157" s="21">
        <f t="shared" si="29"/>
        <v>6554</v>
      </c>
      <c r="N157" s="12">
        <f>N158</f>
        <v>0</v>
      </c>
      <c r="O157" s="12">
        <f>O158+O161</f>
        <v>0</v>
      </c>
      <c r="P157" s="12">
        <f>P158+P161</f>
        <v>6554</v>
      </c>
      <c r="Q157" s="12">
        <f>Q158</f>
        <v>0</v>
      </c>
    </row>
    <row r="158" spans="1:17" ht="51" hidden="1">
      <c r="A158" s="5"/>
      <c r="B158" s="1" t="s">
        <v>94</v>
      </c>
      <c r="C158" s="1"/>
      <c r="D158" s="3" t="s">
        <v>19</v>
      </c>
      <c r="E158" s="3" t="s">
        <v>16</v>
      </c>
      <c r="F158" s="3" t="s">
        <v>394</v>
      </c>
      <c r="G158" s="3" t="s">
        <v>79</v>
      </c>
      <c r="H158" s="8">
        <f t="shared" si="28"/>
        <v>5506.9</v>
      </c>
      <c r="I158" s="12">
        <f>I159</f>
        <v>0</v>
      </c>
      <c r="J158" s="12">
        <f>J159</f>
        <v>0</v>
      </c>
      <c r="K158" s="12">
        <f>K159</f>
        <v>5506.9</v>
      </c>
      <c r="L158" s="12">
        <f>L159</f>
        <v>0</v>
      </c>
      <c r="M158" s="8">
        <f>SUM(N158:Q158)</f>
        <v>6554</v>
      </c>
      <c r="N158" s="12">
        <f>N159</f>
        <v>0</v>
      </c>
      <c r="O158" s="12">
        <v>0</v>
      </c>
      <c r="P158" s="12">
        <f>P159</f>
        <v>6554</v>
      </c>
      <c r="Q158" s="12">
        <v>0</v>
      </c>
    </row>
    <row r="159" spans="1:17" ht="12.75" hidden="1">
      <c r="A159" s="5"/>
      <c r="B159" s="1" t="s">
        <v>35</v>
      </c>
      <c r="C159" s="1"/>
      <c r="D159" s="3" t="s">
        <v>19</v>
      </c>
      <c r="E159" s="3" t="s">
        <v>16</v>
      </c>
      <c r="F159" s="3" t="s">
        <v>394</v>
      </c>
      <c r="G159" s="3" t="s">
        <v>80</v>
      </c>
      <c r="H159" s="8">
        <f t="shared" si="28"/>
        <v>5506.9</v>
      </c>
      <c r="I159" s="12">
        <f>I160</f>
        <v>0</v>
      </c>
      <c r="J159" s="12">
        <f>J160</f>
        <v>0</v>
      </c>
      <c r="K159" s="12">
        <f>K160</f>
        <v>5506.9</v>
      </c>
      <c r="L159" s="12">
        <f>L160</f>
        <v>0</v>
      </c>
      <c r="M159" s="8">
        <f aca="true" t="shared" si="40" ref="M159:M168">N159+O159+P159+Q159</f>
        <v>6554</v>
      </c>
      <c r="N159" s="12">
        <f>N160</f>
        <v>0</v>
      </c>
      <c r="O159" s="12">
        <f>O160</f>
        <v>0</v>
      </c>
      <c r="P159" s="12">
        <f>P160</f>
        <v>6554</v>
      </c>
      <c r="Q159" s="12">
        <f>Q160</f>
        <v>0</v>
      </c>
    </row>
    <row r="160" spans="1:17" ht="39.75" customHeight="1" hidden="1">
      <c r="A160" s="5"/>
      <c r="B160" s="1" t="s">
        <v>95</v>
      </c>
      <c r="C160" s="23"/>
      <c r="D160" s="3" t="s">
        <v>19</v>
      </c>
      <c r="E160" s="3" t="s">
        <v>16</v>
      </c>
      <c r="F160" s="3" t="s">
        <v>394</v>
      </c>
      <c r="G160" s="3" t="s">
        <v>96</v>
      </c>
      <c r="H160" s="21">
        <f t="shared" si="28"/>
        <v>5506.9</v>
      </c>
      <c r="I160" s="24">
        <v>0</v>
      </c>
      <c r="J160" s="25">
        <v>0</v>
      </c>
      <c r="K160" s="25">
        <f>2095.8+3411.1</f>
        <v>5506.9</v>
      </c>
      <c r="L160" s="25">
        <v>0</v>
      </c>
      <c r="M160" s="8">
        <f t="shared" si="40"/>
        <v>6554</v>
      </c>
      <c r="N160" s="12">
        <v>0</v>
      </c>
      <c r="O160" s="12">
        <v>0</v>
      </c>
      <c r="P160" s="12">
        <f>3196+3358</f>
        <v>6554</v>
      </c>
      <c r="Q160" s="12">
        <f>Q165</f>
        <v>0</v>
      </c>
    </row>
    <row r="161" spans="1:17" ht="102" hidden="1">
      <c r="A161" s="5"/>
      <c r="B161" s="1" t="s">
        <v>487</v>
      </c>
      <c r="C161" s="1"/>
      <c r="D161" s="3" t="s">
        <v>19</v>
      </c>
      <c r="E161" s="3" t="s">
        <v>16</v>
      </c>
      <c r="F161" s="3" t="s">
        <v>488</v>
      </c>
      <c r="G161" s="3"/>
      <c r="H161" s="8">
        <f>I161+J161+K161+L161</f>
        <v>55.400000000000006</v>
      </c>
      <c r="I161" s="12">
        <f>I162</f>
        <v>55.400000000000006</v>
      </c>
      <c r="J161" s="12">
        <f>J162</f>
        <v>0</v>
      </c>
      <c r="K161" s="12">
        <f>K162</f>
        <v>0</v>
      </c>
      <c r="L161" s="12">
        <f>L162</f>
        <v>0</v>
      </c>
      <c r="M161" s="21">
        <f t="shared" si="40"/>
        <v>66.19999999999999</v>
      </c>
      <c r="N161" s="24">
        <f>N162</f>
        <v>66.19999999999999</v>
      </c>
      <c r="O161" s="24">
        <v>0</v>
      </c>
      <c r="P161" s="24">
        <v>0</v>
      </c>
      <c r="Q161" s="24">
        <v>0</v>
      </c>
    </row>
    <row r="162" spans="1:17" ht="51" hidden="1">
      <c r="A162" s="5"/>
      <c r="B162" s="1" t="s">
        <v>94</v>
      </c>
      <c r="C162" s="1"/>
      <c r="D162" s="3" t="s">
        <v>19</v>
      </c>
      <c r="E162" s="3" t="s">
        <v>16</v>
      </c>
      <c r="F162" s="3" t="s">
        <v>488</v>
      </c>
      <c r="G162" s="3" t="s">
        <v>79</v>
      </c>
      <c r="H162" s="8">
        <f>I162+J162+K162+L162</f>
        <v>55.400000000000006</v>
      </c>
      <c r="I162" s="12">
        <f aca="true" t="shared" si="41" ref="I162:L163">I163</f>
        <v>55.400000000000006</v>
      </c>
      <c r="J162" s="12">
        <f t="shared" si="41"/>
        <v>0</v>
      </c>
      <c r="K162" s="12">
        <f t="shared" si="41"/>
        <v>0</v>
      </c>
      <c r="L162" s="12">
        <f t="shared" si="41"/>
        <v>0</v>
      </c>
      <c r="M162" s="8">
        <f>SUM(N162:Q162)</f>
        <v>66.19999999999999</v>
      </c>
      <c r="N162" s="12">
        <f>N163</f>
        <v>66.19999999999999</v>
      </c>
      <c r="O162" s="12">
        <v>0</v>
      </c>
      <c r="P162" s="12">
        <v>0</v>
      </c>
      <c r="Q162" s="12">
        <v>0</v>
      </c>
    </row>
    <row r="163" spans="1:17" ht="12.75" hidden="1">
      <c r="A163" s="5"/>
      <c r="B163" s="1" t="s">
        <v>35</v>
      </c>
      <c r="C163" s="1"/>
      <c r="D163" s="3" t="s">
        <v>19</v>
      </c>
      <c r="E163" s="3" t="s">
        <v>16</v>
      </c>
      <c r="F163" s="3" t="s">
        <v>488</v>
      </c>
      <c r="G163" s="3" t="s">
        <v>80</v>
      </c>
      <c r="H163" s="8">
        <f>I163+J163+K163+L163</f>
        <v>55.400000000000006</v>
      </c>
      <c r="I163" s="12">
        <f t="shared" si="41"/>
        <v>55.400000000000006</v>
      </c>
      <c r="J163" s="12">
        <f t="shared" si="41"/>
        <v>0</v>
      </c>
      <c r="K163" s="12">
        <f t="shared" si="41"/>
        <v>0</v>
      </c>
      <c r="L163" s="12">
        <f t="shared" si="41"/>
        <v>0</v>
      </c>
      <c r="M163" s="8">
        <f>N163+O163+P163+Q163</f>
        <v>66.19999999999999</v>
      </c>
      <c r="N163" s="12">
        <f>N164</f>
        <v>66.19999999999999</v>
      </c>
      <c r="O163" s="12">
        <f>O164</f>
        <v>0</v>
      </c>
      <c r="P163" s="12">
        <f>P164</f>
        <v>0</v>
      </c>
      <c r="Q163" s="12">
        <f>Q164</f>
        <v>0</v>
      </c>
    </row>
    <row r="164" spans="1:17" ht="51" hidden="1">
      <c r="A164" s="5"/>
      <c r="B164" s="1" t="s">
        <v>95</v>
      </c>
      <c r="C164" s="23"/>
      <c r="D164" s="3" t="s">
        <v>19</v>
      </c>
      <c r="E164" s="3" t="s">
        <v>16</v>
      </c>
      <c r="F164" s="3" t="s">
        <v>488</v>
      </c>
      <c r="G164" s="3" t="s">
        <v>96</v>
      </c>
      <c r="H164" s="21">
        <f>I164+J164+K164+L164</f>
        <v>55.400000000000006</v>
      </c>
      <c r="I164" s="24">
        <f>21.2+34.2</f>
        <v>55.400000000000006</v>
      </c>
      <c r="J164" s="25">
        <v>0</v>
      </c>
      <c r="K164" s="25">
        <v>0</v>
      </c>
      <c r="L164" s="25">
        <v>0</v>
      </c>
      <c r="M164" s="8">
        <f>N164+O164+P164+Q164</f>
        <v>66.19999999999999</v>
      </c>
      <c r="N164" s="12">
        <f>32.3+33.9</f>
        <v>66.19999999999999</v>
      </c>
      <c r="O164" s="12">
        <v>0</v>
      </c>
      <c r="P164" s="12">
        <v>0</v>
      </c>
      <c r="Q164" s="12">
        <f>Q168</f>
        <v>0</v>
      </c>
    </row>
    <row r="165" spans="1:17" ht="12.75" hidden="1">
      <c r="A165" s="5"/>
      <c r="B165" s="1" t="s">
        <v>401</v>
      </c>
      <c r="C165" s="1"/>
      <c r="D165" s="3" t="s">
        <v>19</v>
      </c>
      <c r="E165" s="3" t="s">
        <v>16</v>
      </c>
      <c r="F165" s="3" t="s">
        <v>249</v>
      </c>
      <c r="G165" s="3"/>
      <c r="H165" s="21">
        <f t="shared" si="28"/>
        <v>6276.9</v>
      </c>
      <c r="I165" s="12">
        <f>I166</f>
        <v>0</v>
      </c>
      <c r="J165" s="12">
        <f>J166</f>
        <v>6276.9</v>
      </c>
      <c r="K165" s="12">
        <f>K166</f>
        <v>0</v>
      </c>
      <c r="L165" s="12">
        <f>L166</f>
        <v>0</v>
      </c>
      <c r="M165" s="21">
        <f t="shared" si="40"/>
        <v>6572.9</v>
      </c>
      <c r="N165" s="12">
        <f>N166</f>
        <v>0</v>
      </c>
      <c r="O165" s="12">
        <f>O166</f>
        <v>6572.9</v>
      </c>
      <c r="P165" s="12">
        <f>P166</f>
        <v>0</v>
      </c>
      <c r="Q165" s="12">
        <f>Q166</f>
        <v>0</v>
      </c>
    </row>
    <row r="166" spans="1:17" ht="279" customHeight="1" hidden="1">
      <c r="A166" s="5"/>
      <c r="B166" s="1" t="s">
        <v>513</v>
      </c>
      <c r="C166" s="23"/>
      <c r="D166" s="3" t="s">
        <v>19</v>
      </c>
      <c r="E166" s="3" t="s">
        <v>16</v>
      </c>
      <c r="F166" s="3" t="s">
        <v>403</v>
      </c>
      <c r="G166" s="3"/>
      <c r="H166" s="21">
        <f t="shared" si="28"/>
        <v>6276.9</v>
      </c>
      <c r="I166" s="24">
        <f>I167</f>
        <v>0</v>
      </c>
      <c r="J166" s="24">
        <f>J167</f>
        <v>6276.9</v>
      </c>
      <c r="K166" s="24">
        <f>K167</f>
        <v>0</v>
      </c>
      <c r="L166" s="24">
        <f>L167</f>
        <v>0</v>
      </c>
      <c r="M166" s="21">
        <f t="shared" si="40"/>
        <v>6572.9</v>
      </c>
      <c r="N166" s="24">
        <f>N167</f>
        <v>0</v>
      </c>
      <c r="O166" s="24">
        <f>O167</f>
        <v>6572.9</v>
      </c>
      <c r="P166" s="24">
        <f>P167</f>
        <v>0</v>
      </c>
      <c r="Q166" s="24">
        <f>Q167</f>
        <v>0</v>
      </c>
    </row>
    <row r="167" spans="1:17" ht="12.75" hidden="1">
      <c r="A167" s="11"/>
      <c r="B167" s="1" t="s">
        <v>73</v>
      </c>
      <c r="C167" s="1"/>
      <c r="D167" s="3" t="s">
        <v>19</v>
      </c>
      <c r="E167" s="3" t="s">
        <v>16</v>
      </c>
      <c r="F167" s="3" t="s">
        <v>403</v>
      </c>
      <c r="G167" s="3" t="s">
        <v>74</v>
      </c>
      <c r="H167" s="21">
        <f t="shared" si="28"/>
        <v>6276.9</v>
      </c>
      <c r="I167" s="24">
        <f>I168</f>
        <v>0</v>
      </c>
      <c r="J167" s="24">
        <f>J168</f>
        <v>6276.9</v>
      </c>
      <c r="K167" s="24">
        <f>K168</f>
        <v>0</v>
      </c>
      <c r="L167" s="24">
        <f>L168</f>
        <v>0</v>
      </c>
      <c r="M167" s="21">
        <f t="shared" si="40"/>
        <v>6572.9</v>
      </c>
      <c r="N167" s="24">
        <f>N168</f>
        <v>0</v>
      </c>
      <c r="O167" s="24">
        <f>O168</f>
        <v>6572.9</v>
      </c>
      <c r="P167" s="24">
        <f>P168</f>
        <v>0</v>
      </c>
      <c r="Q167" s="24">
        <f>Q168</f>
        <v>0</v>
      </c>
    </row>
    <row r="168" spans="1:17" ht="53.25" customHeight="1" hidden="1">
      <c r="A168" s="11"/>
      <c r="B168" s="1" t="s">
        <v>81</v>
      </c>
      <c r="C168" s="1"/>
      <c r="D168" s="3" t="s">
        <v>19</v>
      </c>
      <c r="E168" s="3" t="s">
        <v>16</v>
      </c>
      <c r="F168" s="3" t="s">
        <v>403</v>
      </c>
      <c r="G168" s="3" t="s">
        <v>82</v>
      </c>
      <c r="H168" s="21">
        <f t="shared" si="28"/>
        <v>6276.9</v>
      </c>
      <c r="I168" s="24">
        <v>0</v>
      </c>
      <c r="J168" s="24">
        <v>6276.9</v>
      </c>
      <c r="K168" s="24">
        <v>0</v>
      </c>
      <c r="L168" s="24">
        <v>0</v>
      </c>
      <c r="M168" s="21">
        <f t="shared" si="40"/>
        <v>6572.9</v>
      </c>
      <c r="N168" s="24">
        <v>0</v>
      </c>
      <c r="O168" s="24">
        <v>6572.9</v>
      </c>
      <c r="P168" s="24">
        <v>0</v>
      </c>
      <c r="Q168" s="24">
        <v>0</v>
      </c>
    </row>
    <row r="169" spans="1:17" s="34" customFormat="1" ht="12.75">
      <c r="A169" s="5"/>
      <c r="B169" s="6" t="s">
        <v>37</v>
      </c>
      <c r="C169" s="2"/>
      <c r="D169" s="4" t="s">
        <v>19</v>
      </c>
      <c r="E169" s="4" t="s">
        <v>17</v>
      </c>
      <c r="F169" s="4"/>
      <c r="G169" s="4"/>
      <c r="H169" s="8">
        <f>SUM(I169:L169)</f>
        <v>2.2737367544323206E-13</v>
      </c>
      <c r="I169" s="8">
        <f>I175</f>
        <v>-1373.3999999999999</v>
      </c>
      <c r="J169" s="8">
        <f aca="true" t="shared" si="42" ref="J169:Q169">J175</f>
        <v>0</v>
      </c>
      <c r="K169" s="8">
        <f t="shared" si="42"/>
        <v>1373.4</v>
      </c>
      <c r="L169" s="8">
        <f t="shared" si="42"/>
        <v>0</v>
      </c>
      <c r="M169" s="8">
        <f t="shared" si="42"/>
        <v>-9.059419880941277E-14</v>
      </c>
      <c r="N169" s="8">
        <f t="shared" si="42"/>
        <v>-1375.8</v>
      </c>
      <c r="O169" s="8">
        <f t="shared" si="42"/>
        <v>0</v>
      </c>
      <c r="P169" s="8">
        <f t="shared" si="42"/>
        <v>1375.8</v>
      </c>
      <c r="Q169" s="8">
        <f t="shared" si="42"/>
        <v>0</v>
      </c>
    </row>
    <row r="170" spans="1:17" s="34" customFormat="1" ht="69" customHeight="1" hidden="1">
      <c r="A170" s="11"/>
      <c r="B170" s="1" t="s">
        <v>378</v>
      </c>
      <c r="C170" s="7"/>
      <c r="D170" s="3" t="s">
        <v>19</v>
      </c>
      <c r="E170" s="3" t="s">
        <v>17</v>
      </c>
      <c r="F170" s="3" t="s">
        <v>211</v>
      </c>
      <c r="G170" s="3"/>
      <c r="H170" s="8">
        <f>I170+J170+K170+L170</f>
        <v>49485.50000000001</v>
      </c>
      <c r="I170" s="12">
        <f>I171</f>
        <v>49485.50000000001</v>
      </c>
      <c r="J170" s="12">
        <f aca="true" t="shared" si="43" ref="J170:Q170">J171</f>
        <v>0</v>
      </c>
      <c r="K170" s="12">
        <f t="shared" si="43"/>
        <v>0</v>
      </c>
      <c r="L170" s="12">
        <f t="shared" si="43"/>
        <v>0</v>
      </c>
      <c r="M170" s="8" t="e">
        <f t="shared" si="43"/>
        <v>#REF!</v>
      </c>
      <c r="N170" s="12">
        <f t="shared" si="43"/>
        <v>49485.50000000001</v>
      </c>
      <c r="O170" s="12" t="e">
        <f t="shared" si="43"/>
        <v>#REF!</v>
      </c>
      <c r="P170" s="12" t="e">
        <f t="shared" si="43"/>
        <v>#REF!</v>
      </c>
      <c r="Q170" s="12" t="e">
        <f t="shared" si="43"/>
        <v>#REF!</v>
      </c>
    </row>
    <row r="171" spans="1:17" s="34" customFormat="1" ht="65.25" customHeight="1" hidden="1">
      <c r="A171" s="11"/>
      <c r="B171" s="1" t="s">
        <v>466</v>
      </c>
      <c r="C171" s="7"/>
      <c r="D171" s="3" t="s">
        <v>19</v>
      </c>
      <c r="E171" s="3" t="s">
        <v>17</v>
      </c>
      <c r="F171" s="3" t="s">
        <v>212</v>
      </c>
      <c r="G171" s="3"/>
      <c r="H171" s="8">
        <f>SUM(I171:L171)</f>
        <v>49485.50000000001</v>
      </c>
      <c r="I171" s="12">
        <f>I172</f>
        <v>49485.50000000001</v>
      </c>
      <c r="J171" s="12">
        <f aca="true" t="shared" si="44" ref="J171:Q171">J172</f>
        <v>0</v>
      </c>
      <c r="K171" s="12">
        <f t="shared" si="44"/>
        <v>0</v>
      </c>
      <c r="L171" s="12">
        <f t="shared" si="44"/>
        <v>0</v>
      </c>
      <c r="M171" s="8" t="e">
        <f>SUM(N171:Q171)</f>
        <v>#REF!</v>
      </c>
      <c r="N171" s="12">
        <f t="shared" si="44"/>
        <v>49485.50000000001</v>
      </c>
      <c r="O171" s="12" t="e">
        <f t="shared" si="44"/>
        <v>#REF!</v>
      </c>
      <c r="P171" s="12" t="e">
        <f t="shared" si="44"/>
        <v>#REF!</v>
      </c>
      <c r="Q171" s="12" t="e">
        <f t="shared" si="44"/>
        <v>#REF!</v>
      </c>
    </row>
    <row r="172" spans="1:17" ht="25.5" hidden="1">
      <c r="A172" s="11"/>
      <c r="B172" s="1" t="s">
        <v>58</v>
      </c>
      <c r="C172" s="1"/>
      <c r="D172" s="3" t="s">
        <v>19</v>
      </c>
      <c r="E172" s="3" t="s">
        <v>17</v>
      </c>
      <c r="F172" s="3" t="s">
        <v>212</v>
      </c>
      <c r="G172" s="3" t="s">
        <v>59</v>
      </c>
      <c r="H172" s="8">
        <f aca="true" t="shared" si="45" ref="H172:H177">I172+J172+K172+L172</f>
        <v>49485.50000000001</v>
      </c>
      <c r="I172" s="12">
        <f>I173</f>
        <v>49485.50000000001</v>
      </c>
      <c r="J172" s="12">
        <f>J173</f>
        <v>0</v>
      </c>
      <c r="K172" s="12">
        <f>K173</f>
        <v>0</v>
      </c>
      <c r="L172" s="12">
        <f>L173</f>
        <v>0</v>
      </c>
      <c r="M172" s="8" t="e">
        <f>N172+O172+P172+Q172</f>
        <v>#REF!</v>
      </c>
      <c r="N172" s="12">
        <f>N174</f>
        <v>49485.50000000001</v>
      </c>
      <c r="O172" s="12" t="e">
        <f>O174</f>
        <v>#REF!</v>
      </c>
      <c r="P172" s="12" t="e">
        <f>P174</f>
        <v>#REF!</v>
      </c>
      <c r="Q172" s="12" t="e">
        <f>Q174</f>
        <v>#REF!</v>
      </c>
    </row>
    <row r="173" spans="1:17" ht="39.75" customHeight="1" hidden="1">
      <c r="A173" s="11"/>
      <c r="B173" s="1" t="s">
        <v>60</v>
      </c>
      <c r="C173" s="1"/>
      <c r="D173" s="3" t="s">
        <v>19</v>
      </c>
      <c r="E173" s="3" t="s">
        <v>17</v>
      </c>
      <c r="F173" s="3" t="s">
        <v>212</v>
      </c>
      <c r="G173" s="3" t="s">
        <v>61</v>
      </c>
      <c r="H173" s="8">
        <f t="shared" si="45"/>
        <v>49485.50000000001</v>
      </c>
      <c r="I173" s="12">
        <f>I174</f>
        <v>49485.50000000001</v>
      </c>
      <c r="J173" s="12">
        <f>J174</f>
        <v>0</v>
      </c>
      <c r="K173" s="12">
        <f>K174</f>
        <v>0</v>
      </c>
      <c r="L173" s="12">
        <f>L174</f>
        <v>0</v>
      </c>
      <c r="M173" s="8" t="e">
        <f>N173+O173+P173+Q173</f>
        <v>#REF!</v>
      </c>
      <c r="N173" s="12">
        <f>N174</f>
        <v>49485.50000000001</v>
      </c>
      <c r="O173" s="12" t="e">
        <f>O174</f>
        <v>#REF!</v>
      </c>
      <c r="P173" s="12" t="e">
        <f>P174</f>
        <v>#REF!</v>
      </c>
      <c r="Q173" s="12" t="e">
        <f>Q174</f>
        <v>#REF!</v>
      </c>
    </row>
    <row r="174" spans="1:17" s="34" customFormat="1" ht="39.75" customHeight="1" hidden="1">
      <c r="A174" s="11"/>
      <c r="B174" s="1" t="s">
        <v>62</v>
      </c>
      <c r="C174" s="1"/>
      <c r="D174" s="3" t="s">
        <v>19</v>
      </c>
      <c r="E174" s="3" t="s">
        <v>17</v>
      </c>
      <c r="F174" s="3" t="s">
        <v>212</v>
      </c>
      <c r="G174" s="3" t="s">
        <v>63</v>
      </c>
      <c r="H174" s="8">
        <f t="shared" si="45"/>
        <v>49485.50000000001</v>
      </c>
      <c r="I174" s="12">
        <f>17751.4+27935.7+3426.4+372</f>
        <v>49485.50000000001</v>
      </c>
      <c r="J174" s="12">
        <v>0</v>
      </c>
      <c r="K174" s="12">
        <v>0</v>
      </c>
      <c r="L174" s="12">
        <v>0</v>
      </c>
      <c r="M174" s="8" t="e">
        <f>N174+O174+P174+Q174</f>
        <v>#REF!</v>
      </c>
      <c r="N174" s="12">
        <f>17751.4+27935.7+3426.4+372</f>
        <v>49485.50000000001</v>
      </c>
      <c r="O174" s="12" t="e">
        <f>#REF!+#REF!+#REF!</f>
        <v>#REF!</v>
      </c>
      <c r="P174" s="12" t="e">
        <f>#REF!+#REF!+#REF!</f>
        <v>#REF!</v>
      </c>
      <c r="Q174" s="12" t="e">
        <f>#REF!+#REF!+#REF!</f>
        <v>#REF!</v>
      </c>
    </row>
    <row r="175" spans="1:17" s="34" customFormat="1" ht="51">
      <c r="A175" s="11"/>
      <c r="B175" s="1" t="s">
        <v>134</v>
      </c>
      <c r="C175" s="7"/>
      <c r="D175" s="3" t="s">
        <v>19</v>
      </c>
      <c r="E175" s="3" t="s">
        <v>17</v>
      </c>
      <c r="F175" s="3" t="s">
        <v>216</v>
      </c>
      <c r="G175" s="3"/>
      <c r="H175" s="8">
        <f t="shared" si="45"/>
        <v>2.2737367544323206E-13</v>
      </c>
      <c r="I175" s="12">
        <f>I176</f>
        <v>-1373.3999999999999</v>
      </c>
      <c r="J175" s="12">
        <f aca="true" t="shared" si="46" ref="J175:Q175">J176</f>
        <v>0</v>
      </c>
      <c r="K175" s="12">
        <f t="shared" si="46"/>
        <v>1373.4</v>
      </c>
      <c r="L175" s="12">
        <f t="shared" si="46"/>
        <v>0</v>
      </c>
      <c r="M175" s="12">
        <f t="shared" si="46"/>
        <v>-9.059419880941277E-14</v>
      </c>
      <c r="N175" s="12">
        <f t="shared" si="46"/>
        <v>-1375.8</v>
      </c>
      <c r="O175" s="12">
        <f t="shared" si="46"/>
        <v>0</v>
      </c>
      <c r="P175" s="12">
        <f t="shared" si="46"/>
        <v>1375.8</v>
      </c>
      <c r="Q175" s="12">
        <f t="shared" si="46"/>
        <v>0</v>
      </c>
    </row>
    <row r="176" spans="1:17" s="34" customFormat="1" ht="76.5">
      <c r="A176" s="11"/>
      <c r="B176" s="15" t="s">
        <v>136</v>
      </c>
      <c r="C176" s="7"/>
      <c r="D176" s="3" t="s">
        <v>19</v>
      </c>
      <c r="E176" s="3" t="s">
        <v>17</v>
      </c>
      <c r="F176" s="3" t="s">
        <v>330</v>
      </c>
      <c r="G176" s="3"/>
      <c r="H176" s="8">
        <f t="shared" si="45"/>
        <v>2.2737367544323206E-13</v>
      </c>
      <c r="I176" s="12">
        <f>I177+I181+I185</f>
        <v>-1373.3999999999999</v>
      </c>
      <c r="J176" s="12">
        <f aca="true" t="shared" si="47" ref="J176:Q176">J177+J181+J185</f>
        <v>0</v>
      </c>
      <c r="K176" s="12">
        <f t="shared" si="47"/>
        <v>1373.4</v>
      </c>
      <c r="L176" s="12">
        <f t="shared" si="47"/>
        <v>0</v>
      </c>
      <c r="M176" s="12">
        <f t="shared" si="47"/>
        <v>-9.059419880941277E-14</v>
      </c>
      <c r="N176" s="12">
        <f t="shared" si="47"/>
        <v>-1375.8</v>
      </c>
      <c r="O176" s="12">
        <f t="shared" si="47"/>
        <v>0</v>
      </c>
      <c r="P176" s="12">
        <f t="shared" si="47"/>
        <v>1375.8</v>
      </c>
      <c r="Q176" s="12">
        <f t="shared" si="47"/>
        <v>0</v>
      </c>
    </row>
    <row r="177" spans="1:17" s="34" customFormat="1" ht="89.25">
      <c r="A177" s="11"/>
      <c r="B177" s="15" t="s">
        <v>135</v>
      </c>
      <c r="C177" s="7"/>
      <c r="D177" s="3" t="s">
        <v>19</v>
      </c>
      <c r="E177" s="3" t="s">
        <v>17</v>
      </c>
      <c r="F177" s="3" t="s">
        <v>331</v>
      </c>
      <c r="G177" s="3"/>
      <c r="H177" s="8">
        <f t="shared" si="45"/>
        <v>-1387.3</v>
      </c>
      <c r="I177" s="12">
        <f>I179</f>
        <v>-1387.3</v>
      </c>
      <c r="J177" s="12">
        <f>J179</f>
        <v>0</v>
      </c>
      <c r="K177" s="12">
        <f>K179</f>
        <v>0</v>
      </c>
      <c r="L177" s="12">
        <f>L179</f>
        <v>0</v>
      </c>
      <c r="M177" s="8">
        <f>N177</f>
        <v>-1389.7</v>
      </c>
      <c r="N177" s="12">
        <f>N178</f>
        <v>-1389.7</v>
      </c>
      <c r="O177" s="12">
        <f aca="true" t="shared" si="48" ref="O177:Q179">O178</f>
        <v>0</v>
      </c>
      <c r="P177" s="12">
        <f t="shared" si="48"/>
        <v>0</v>
      </c>
      <c r="Q177" s="12">
        <f t="shared" si="48"/>
        <v>0</v>
      </c>
    </row>
    <row r="178" spans="1:17" s="34" customFormat="1" ht="51">
      <c r="A178" s="5"/>
      <c r="B178" s="1" t="s">
        <v>94</v>
      </c>
      <c r="C178" s="23"/>
      <c r="D178" s="3" t="s">
        <v>19</v>
      </c>
      <c r="E178" s="3" t="s">
        <v>17</v>
      </c>
      <c r="F178" s="3" t="s">
        <v>331</v>
      </c>
      <c r="G178" s="3" t="s">
        <v>79</v>
      </c>
      <c r="H178" s="8">
        <f aca="true" t="shared" si="49" ref="H178:H188">I178+J178+K178+L178</f>
        <v>-1387.3</v>
      </c>
      <c r="I178" s="12">
        <f aca="true" t="shared" si="50" ref="I178:L179">I179</f>
        <v>-1387.3</v>
      </c>
      <c r="J178" s="12">
        <f t="shared" si="50"/>
        <v>0</v>
      </c>
      <c r="K178" s="12">
        <f t="shared" si="50"/>
        <v>0</v>
      </c>
      <c r="L178" s="12">
        <f t="shared" si="50"/>
        <v>0</v>
      </c>
      <c r="M178" s="8">
        <f>N178</f>
        <v>-1389.7</v>
      </c>
      <c r="N178" s="12">
        <f>N179</f>
        <v>-1389.7</v>
      </c>
      <c r="O178" s="12">
        <f t="shared" si="48"/>
        <v>0</v>
      </c>
      <c r="P178" s="12">
        <f t="shared" si="48"/>
        <v>0</v>
      </c>
      <c r="Q178" s="12">
        <f t="shared" si="48"/>
        <v>0</v>
      </c>
    </row>
    <row r="179" spans="1:17" s="34" customFormat="1" ht="12.75">
      <c r="A179" s="5"/>
      <c r="B179" s="1" t="s">
        <v>35</v>
      </c>
      <c r="C179" s="23"/>
      <c r="D179" s="3" t="s">
        <v>19</v>
      </c>
      <c r="E179" s="3" t="s">
        <v>17</v>
      </c>
      <c r="F179" s="3" t="s">
        <v>331</v>
      </c>
      <c r="G179" s="3" t="s">
        <v>80</v>
      </c>
      <c r="H179" s="8">
        <f t="shared" si="49"/>
        <v>-1387.3</v>
      </c>
      <c r="I179" s="12">
        <f t="shared" si="50"/>
        <v>-1387.3</v>
      </c>
      <c r="J179" s="12">
        <f t="shared" si="50"/>
        <v>0</v>
      </c>
      <c r="K179" s="12">
        <f t="shared" si="50"/>
        <v>0</v>
      </c>
      <c r="L179" s="12">
        <f t="shared" si="50"/>
        <v>0</v>
      </c>
      <c r="M179" s="8">
        <f>SUM(N179:Q179)</f>
        <v>-1389.7</v>
      </c>
      <c r="N179" s="12">
        <f>N180</f>
        <v>-1389.7</v>
      </c>
      <c r="O179" s="12">
        <f t="shared" si="48"/>
        <v>0</v>
      </c>
      <c r="P179" s="12">
        <f t="shared" si="48"/>
        <v>0</v>
      </c>
      <c r="Q179" s="12">
        <f t="shared" si="48"/>
        <v>0</v>
      </c>
    </row>
    <row r="180" spans="1:17" s="34" customFormat="1" ht="39.75" customHeight="1">
      <c r="A180" s="5"/>
      <c r="B180" s="1" t="s">
        <v>95</v>
      </c>
      <c r="C180" s="23"/>
      <c r="D180" s="3" t="s">
        <v>19</v>
      </c>
      <c r="E180" s="3" t="s">
        <v>17</v>
      </c>
      <c r="F180" s="3" t="s">
        <v>331</v>
      </c>
      <c r="G180" s="3" t="s">
        <v>96</v>
      </c>
      <c r="H180" s="8">
        <f t="shared" si="49"/>
        <v>-1387.3</v>
      </c>
      <c r="I180" s="12">
        <f>-1387.3</f>
        <v>-1387.3</v>
      </c>
      <c r="J180" s="10">
        <v>0</v>
      </c>
      <c r="K180" s="10">
        <v>0</v>
      </c>
      <c r="L180" s="10">
        <v>0</v>
      </c>
      <c r="M180" s="8">
        <f>SUM(N180:Q180)</f>
        <v>-1389.7</v>
      </c>
      <c r="N180" s="12">
        <f>-1389.7</f>
        <v>-1389.7</v>
      </c>
      <c r="O180" s="12">
        <v>0</v>
      </c>
      <c r="P180" s="12">
        <v>0</v>
      </c>
      <c r="Q180" s="12">
        <v>0</v>
      </c>
    </row>
    <row r="181" spans="1:17" ht="76.5">
      <c r="A181" s="11"/>
      <c r="B181" s="1" t="s">
        <v>493</v>
      </c>
      <c r="C181" s="1"/>
      <c r="D181" s="3" t="s">
        <v>19</v>
      </c>
      <c r="E181" s="3" t="s">
        <v>17</v>
      </c>
      <c r="F181" s="3" t="s">
        <v>400</v>
      </c>
      <c r="G181" s="3"/>
      <c r="H181" s="8">
        <f t="shared" si="49"/>
        <v>1373.4</v>
      </c>
      <c r="I181" s="12">
        <f>I182</f>
        <v>0</v>
      </c>
      <c r="J181" s="12">
        <f>J182+J185</f>
        <v>0</v>
      </c>
      <c r="K181" s="12">
        <f>K182+K185</f>
        <v>1373.4</v>
      </c>
      <c r="L181" s="12">
        <f>L182</f>
        <v>0</v>
      </c>
      <c r="M181" s="21">
        <f>N181+O181+P181+Q181</f>
        <v>1375.8</v>
      </c>
      <c r="N181" s="12">
        <f>N182</f>
        <v>0</v>
      </c>
      <c r="O181" s="12">
        <f>O182+O185</f>
        <v>0</v>
      </c>
      <c r="P181" s="12">
        <f>P182+P185</f>
        <v>1375.8</v>
      </c>
      <c r="Q181" s="12">
        <f>Q182</f>
        <v>0</v>
      </c>
    </row>
    <row r="182" spans="1:17" ht="51">
      <c r="A182" s="5"/>
      <c r="B182" s="1" t="s">
        <v>94</v>
      </c>
      <c r="C182" s="1"/>
      <c r="D182" s="3" t="s">
        <v>19</v>
      </c>
      <c r="E182" s="3" t="s">
        <v>17</v>
      </c>
      <c r="F182" s="3" t="s">
        <v>400</v>
      </c>
      <c r="G182" s="3" t="s">
        <v>79</v>
      </c>
      <c r="H182" s="8">
        <f t="shared" si="49"/>
        <v>1373.4</v>
      </c>
      <c r="I182" s="12">
        <f>I183</f>
        <v>0</v>
      </c>
      <c r="J182" s="12">
        <f>J183</f>
        <v>0</v>
      </c>
      <c r="K182" s="12">
        <f>K183</f>
        <v>1373.4</v>
      </c>
      <c r="L182" s="12">
        <f>L183</f>
        <v>0</v>
      </c>
      <c r="M182" s="8">
        <f>SUM(N182:Q182)</f>
        <v>1375.8</v>
      </c>
      <c r="N182" s="12">
        <f>N183</f>
        <v>0</v>
      </c>
      <c r="O182" s="12">
        <v>0</v>
      </c>
      <c r="P182" s="12">
        <f>P183</f>
        <v>1375.8</v>
      </c>
      <c r="Q182" s="12">
        <v>0</v>
      </c>
    </row>
    <row r="183" spans="1:17" ht="12.75">
      <c r="A183" s="5"/>
      <c r="B183" s="1" t="s">
        <v>35</v>
      </c>
      <c r="C183" s="1"/>
      <c r="D183" s="3" t="s">
        <v>19</v>
      </c>
      <c r="E183" s="3" t="s">
        <v>17</v>
      </c>
      <c r="F183" s="3" t="s">
        <v>400</v>
      </c>
      <c r="G183" s="3" t="s">
        <v>80</v>
      </c>
      <c r="H183" s="8">
        <f t="shared" si="49"/>
        <v>1373.4</v>
      </c>
      <c r="I183" s="12">
        <f>I184</f>
        <v>0</v>
      </c>
      <c r="J183" s="12">
        <f>J184</f>
        <v>0</v>
      </c>
      <c r="K183" s="12">
        <f>K184</f>
        <v>1373.4</v>
      </c>
      <c r="L183" s="12">
        <f>L184</f>
        <v>0</v>
      </c>
      <c r="M183" s="8">
        <f>N183+O183+P183+Q183</f>
        <v>1375.8</v>
      </c>
      <c r="N183" s="12">
        <f>N184</f>
        <v>0</v>
      </c>
      <c r="O183" s="12">
        <f>O184</f>
        <v>0</v>
      </c>
      <c r="P183" s="12">
        <f>P184</f>
        <v>1375.8</v>
      </c>
      <c r="Q183" s="12">
        <f>Q184</f>
        <v>0</v>
      </c>
    </row>
    <row r="184" spans="1:17" ht="39.75" customHeight="1">
      <c r="A184" s="5"/>
      <c r="B184" s="1" t="s">
        <v>95</v>
      </c>
      <c r="C184" s="23"/>
      <c r="D184" s="3" t="s">
        <v>19</v>
      </c>
      <c r="E184" s="3" t="s">
        <v>17</v>
      </c>
      <c r="F184" s="3" t="s">
        <v>400</v>
      </c>
      <c r="G184" s="3" t="s">
        <v>96</v>
      </c>
      <c r="H184" s="21">
        <f t="shared" si="49"/>
        <v>1373.4</v>
      </c>
      <c r="I184" s="24">
        <v>0</v>
      </c>
      <c r="J184" s="25">
        <v>0</v>
      </c>
      <c r="K184" s="25">
        <v>1373.4</v>
      </c>
      <c r="L184" s="25">
        <v>0</v>
      </c>
      <c r="M184" s="8">
        <f>N184+O184+P184+Q184</f>
        <v>1375.8</v>
      </c>
      <c r="N184" s="12">
        <v>0</v>
      </c>
      <c r="O184" s="12">
        <v>0</v>
      </c>
      <c r="P184" s="12">
        <v>1375.8</v>
      </c>
      <c r="Q184" s="12">
        <v>0</v>
      </c>
    </row>
    <row r="185" spans="1:17" ht="38.25" customHeight="1">
      <c r="A185" s="5"/>
      <c r="B185" s="1" t="s">
        <v>494</v>
      </c>
      <c r="C185" s="1"/>
      <c r="D185" s="3" t="s">
        <v>19</v>
      </c>
      <c r="E185" s="3" t="s">
        <v>17</v>
      </c>
      <c r="F185" s="3" t="s">
        <v>495</v>
      </c>
      <c r="G185" s="3"/>
      <c r="H185" s="8">
        <f t="shared" si="49"/>
        <v>13.9</v>
      </c>
      <c r="I185" s="12">
        <f>I186</f>
        <v>13.9</v>
      </c>
      <c r="J185" s="12">
        <f>J186</f>
        <v>0</v>
      </c>
      <c r="K185" s="12">
        <f>K186</f>
        <v>0</v>
      </c>
      <c r="L185" s="12">
        <f>L186</f>
        <v>0</v>
      </c>
      <c r="M185" s="21">
        <f>N185+O185+P185+Q185</f>
        <v>13.9</v>
      </c>
      <c r="N185" s="24">
        <f>N186</f>
        <v>13.9</v>
      </c>
      <c r="O185" s="24">
        <v>0</v>
      </c>
      <c r="P185" s="24">
        <v>0</v>
      </c>
      <c r="Q185" s="24">
        <v>0</v>
      </c>
    </row>
    <row r="186" spans="1:17" ht="51">
      <c r="A186" s="5"/>
      <c r="B186" s="1" t="s">
        <v>94</v>
      </c>
      <c r="C186" s="1"/>
      <c r="D186" s="3" t="s">
        <v>19</v>
      </c>
      <c r="E186" s="3" t="s">
        <v>17</v>
      </c>
      <c r="F186" s="3" t="s">
        <v>495</v>
      </c>
      <c r="G186" s="3" t="s">
        <v>79</v>
      </c>
      <c r="H186" s="8">
        <f t="shared" si="49"/>
        <v>13.9</v>
      </c>
      <c r="I186" s="12">
        <f>I187</f>
        <v>13.9</v>
      </c>
      <c r="J186" s="12">
        <f>J187</f>
        <v>0</v>
      </c>
      <c r="K186" s="12">
        <f>K187</f>
        <v>0</v>
      </c>
      <c r="L186" s="12">
        <f>L187</f>
        <v>0</v>
      </c>
      <c r="M186" s="8">
        <f>SUM(N186:Q186)</f>
        <v>13.9</v>
      </c>
      <c r="N186" s="12">
        <f>N187</f>
        <v>13.9</v>
      </c>
      <c r="O186" s="12">
        <v>0</v>
      </c>
      <c r="P186" s="12">
        <v>0</v>
      </c>
      <c r="Q186" s="12">
        <v>0</v>
      </c>
    </row>
    <row r="187" spans="1:17" ht="12.75">
      <c r="A187" s="5"/>
      <c r="B187" s="1" t="s">
        <v>35</v>
      </c>
      <c r="C187" s="1"/>
      <c r="D187" s="3" t="s">
        <v>19</v>
      </c>
      <c r="E187" s="3" t="s">
        <v>17</v>
      </c>
      <c r="F187" s="3" t="s">
        <v>495</v>
      </c>
      <c r="G187" s="3" t="s">
        <v>80</v>
      </c>
      <c r="H187" s="8">
        <f t="shared" si="49"/>
        <v>13.9</v>
      </c>
      <c r="I187" s="12">
        <f>I188</f>
        <v>13.9</v>
      </c>
      <c r="J187" s="12">
        <f>J188</f>
        <v>0</v>
      </c>
      <c r="K187" s="12">
        <f>K188</f>
        <v>0</v>
      </c>
      <c r="L187" s="12">
        <f>L188</f>
        <v>0</v>
      </c>
      <c r="M187" s="8">
        <f>N187+O187+P187+Q187</f>
        <v>13.9</v>
      </c>
      <c r="N187" s="12">
        <f>N188</f>
        <v>13.9</v>
      </c>
      <c r="O187" s="12">
        <f>O188</f>
        <v>0</v>
      </c>
      <c r="P187" s="12">
        <f>P188</f>
        <v>0</v>
      </c>
      <c r="Q187" s="12">
        <f>Q188</f>
        <v>0</v>
      </c>
    </row>
    <row r="188" spans="1:17" ht="51">
      <c r="A188" s="5"/>
      <c r="B188" s="1" t="s">
        <v>95</v>
      </c>
      <c r="C188" s="23"/>
      <c r="D188" s="3" t="s">
        <v>19</v>
      </c>
      <c r="E188" s="3" t="s">
        <v>17</v>
      </c>
      <c r="F188" s="3" t="s">
        <v>495</v>
      </c>
      <c r="G188" s="3" t="s">
        <v>96</v>
      </c>
      <c r="H188" s="21">
        <f t="shared" si="49"/>
        <v>13.9</v>
      </c>
      <c r="I188" s="24">
        <v>13.9</v>
      </c>
      <c r="J188" s="25">
        <v>0</v>
      </c>
      <c r="K188" s="25">
        <v>0</v>
      </c>
      <c r="L188" s="25">
        <v>0</v>
      </c>
      <c r="M188" s="8">
        <f>N188+O188+P188+Q188</f>
        <v>13.9</v>
      </c>
      <c r="N188" s="12">
        <v>13.9</v>
      </c>
      <c r="O188" s="12">
        <v>0</v>
      </c>
      <c r="P188" s="12">
        <v>0</v>
      </c>
      <c r="Q188" s="12">
        <v>0</v>
      </c>
    </row>
    <row r="189" spans="1:24" s="39" customFormat="1" ht="12.75">
      <c r="A189" s="54"/>
      <c r="B189" s="6" t="s">
        <v>29</v>
      </c>
      <c r="C189" s="6"/>
      <c r="D189" s="55" t="s">
        <v>20</v>
      </c>
      <c r="E189" s="55" t="s">
        <v>15</v>
      </c>
      <c r="F189" s="55"/>
      <c r="G189" s="55"/>
      <c r="H189" s="8">
        <f aca="true" t="shared" si="51" ref="H189:H195">I189+J189+K189+L189</f>
        <v>0</v>
      </c>
      <c r="I189" s="53">
        <f>I190</f>
        <v>82.7</v>
      </c>
      <c r="J189" s="53">
        <f aca="true" t="shared" si="52" ref="J189:Q189">J190</f>
        <v>0</v>
      </c>
      <c r="K189" s="53">
        <f t="shared" si="52"/>
        <v>-82.7</v>
      </c>
      <c r="L189" s="53">
        <f t="shared" si="52"/>
        <v>0</v>
      </c>
      <c r="M189" s="53">
        <f t="shared" si="52"/>
        <v>0</v>
      </c>
      <c r="N189" s="53">
        <f t="shared" si="52"/>
        <v>109.8</v>
      </c>
      <c r="O189" s="53">
        <f t="shared" si="52"/>
        <v>0</v>
      </c>
      <c r="P189" s="53">
        <f t="shared" si="52"/>
        <v>-109.8</v>
      </c>
      <c r="Q189" s="53">
        <f t="shared" si="52"/>
        <v>0</v>
      </c>
      <c r="R189" s="77"/>
      <c r="S189" s="77"/>
      <c r="T189" s="77"/>
      <c r="U189" s="77"/>
      <c r="V189" s="77"/>
      <c r="W189" s="77"/>
      <c r="X189" s="77"/>
    </row>
    <row r="190" spans="1:20" s="39" customFormat="1" ht="12.75">
      <c r="A190" s="54"/>
      <c r="B190" s="2" t="s">
        <v>30</v>
      </c>
      <c r="C190" s="6"/>
      <c r="D190" s="55" t="s">
        <v>20</v>
      </c>
      <c r="E190" s="55" t="s">
        <v>16</v>
      </c>
      <c r="F190" s="55"/>
      <c r="G190" s="55"/>
      <c r="H190" s="8">
        <f t="shared" si="51"/>
        <v>0</v>
      </c>
      <c r="I190" s="53">
        <f aca="true" t="shared" si="53" ref="I190:Q190">I191+I204</f>
        <v>82.7</v>
      </c>
      <c r="J190" s="53">
        <f t="shared" si="53"/>
        <v>0</v>
      </c>
      <c r="K190" s="53">
        <f t="shared" si="53"/>
        <v>-82.7</v>
      </c>
      <c r="L190" s="53">
        <f t="shared" si="53"/>
        <v>0</v>
      </c>
      <c r="M190" s="53">
        <f t="shared" si="53"/>
        <v>0</v>
      </c>
      <c r="N190" s="53">
        <f t="shared" si="53"/>
        <v>109.8</v>
      </c>
      <c r="O190" s="53">
        <f t="shared" si="53"/>
        <v>0</v>
      </c>
      <c r="P190" s="53">
        <f t="shared" si="53"/>
        <v>-109.8</v>
      </c>
      <c r="Q190" s="53">
        <f t="shared" si="53"/>
        <v>0</v>
      </c>
      <c r="S190" s="77"/>
      <c r="T190" s="77"/>
    </row>
    <row r="191" spans="1:20" ht="40.5" customHeight="1">
      <c r="A191" s="54"/>
      <c r="B191" s="1" t="s">
        <v>108</v>
      </c>
      <c r="C191" s="1"/>
      <c r="D191" s="3" t="s">
        <v>20</v>
      </c>
      <c r="E191" s="3" t="s">
        <v>16</v>
      </c>
      <c r="F191" s="3" t="s">
        <v>260</v>
      </c>
      <c r="G191" s="3"/>
      <c r="H191" s="8">
        <f>I191+J191+K191+L191</f>
        <v>0</v>
      </c>
      <c r="I191" s="12">
        <f>I192+I196</f>
        <v>82.7</v>
      </c>
      <c r="J191" s="12">
        <f aca="true" t="shared" si="54" ref="J191:Q191">J192+J196</f>
        <v>0</v>
      </c>
      <c r="K191" s="12">
        <f t="shared" si="54"/>
        <v>-82.7</v>
      </c>
      <c r="L191" s="12">
        <f t="shared" si="54"/>
        <v>0</v>
      </c>
      <c r="M191" s="8">
        <f t="shared" si="54"/>
        <v>0</v>
      </c>
      <c r="N191" s="12">
        <f t="shared" si="54"/>
        <v>0</v>
      </c>
      <c r="O191" s="12">
        <f t="shared" si="54"/>
        <v>0</v>
      </c>
      <c r="P191" s="12">
        <f t="shared" si="54"/>
        <v>0</v>
      </c>
      <c r="Q191" s="12">
        <f t="shared" si="54"/>
        <v>0</v>
      </c>
      <c r="S191" s="36"/>
      <c r="T191" s="36"/>
    </row>
    <row r="192" spans="1:17" ht="102">
      <c r="A192" s="11"/>
      <c r="B192" s="1" t="s">
        <v>496</v>
      </c>
      <c r="C192" s="1"/>
      <c r="D192" s="3" t="s">
        <v>20</v>
      </c>
      <c r="E192" s="3" t="s">
        <v>16</v>
      </c>
      <c r="F192" s="3" t="s">
        <v>497</v>
      </c>
      <c r="G192" s="3"/>
      <c r="H192" s="8">
        <f>SUM(I192:L192)</f>
        <v>-82.7</v>
      </c>
      <c r="I192" s="12">
        <f>I193</f>
        <v>0</v>
      </c>
      <c r="J192" s="12">
        <f>J193+J196</f>
        <v>0</v>
      </c>
      <c r="K192" s="12">
        <f>K193+K196</f>
        <v>-82.7</v>
      </c>
      <c r="L192" s="12">
        <f>L193+L196</f>
        <v>0</v>
      </c>
      <c r="M192" s="8">
        <f>N192+O192+P192+Q192</f>
        <v>0</v>
      </c>
      <c r="N192" s="10">
        <f>N193</f>
        <v>0</v>
      </c>
      <c r="O192" s="10">
        <f aca="true" t="shared" si="55" ref="O192:Q198">O193</f>
        <v>0</v>
      </c>
      <c r="P192" s="10">
        <f>P193</f>
        <v>0</v>
      </c>
      <c r="Q192" s="10">
        <f>Q193</f>
        <v>0</v>
      </c>
    </row>
    <row r="193" spans="1:17" ht="102">
      <c r="A193" s="11"/>
      <c r="B193" s="1" t="s">
        <v>117</v>
      </c>
      <c r="C193" s="1"/>
      <c r="D193" s="3" t="s">
        <v>20</v>
      </c>
      <c r="E193" s="3" t="s">
        <v>16</v>
      </c>
      <c r="F193" s="3" t="s">
        <v>497</v>
      </c>
      <c r="G193" s="3" t="s">
        <v>49</v>
      </c>
      <c r="H193" s="8">
        <f t="shared" si="51"/>
        <v>-82.7</v>
      </c>
      <c r="I193" s="12">
        <f aca="true" t="shared" si="56" ref="I193:L194">I194</f>
        <v>0</v>
      </c>
      <c r="J193" s="12">
        <f t="shared" si="56"/>
        <v>0</v>
      </c>
      <c r="K193" s="12">
        <f t="shared" si="56"/>
        <v>-82.7</v>
      </c>
      <c r="L193" s="12">
        <f t="shared" si="56"/>
        <v>0</v>
      </c>
      <c r="M193" s="8">
        <f>N193+O193+P193+Q193</f>
        <v>0</v>
      </c>
      <c r="N193" s="10">
        <f>N194</f>
        <v>0</v>
      </c>
      <c r="O193" s="10">
        <f t="shared" si="55"/>
        <v>0</v>
      </c>
      <c r="P193" s="10">
        <f t="shared" si="55"/>
        <v>0</v>
      </c>
      <c r="Q193" s="10">
        <f t="shared" si="55"/>
        <v>0</v>
      </c>
    </row>
    <row r="194" spans="1:17" ht="12.75">
      <c r="A194" s="11"/>
      <c r="B194" s="1" t="s">
        <v>52</v>
      </c>
      <c r="C194" s="1"/>
      <c r="D194" s="3" t="s">
        <v>20</v>
      </c>
      <c r="E194" s="3" t="s">
        <v>16</v>
      </c>
      <c r="F194" s="3" t="s">
        <v>497</v>
      </c>
      <c r="G194" s="3" t="s">
        <v>50</v>
      </c>
      <c r="H194" s="8">
        <f t="shared" si="51"/>
        <v>-82.7</v>
      </c>
      <c r="I194" s="12">
        <f t="shared" si="56"/>
        <v>0</v>
      </c>
      <c r="J194" s="12">
        <f t="shared" si="56"/>
        <v>0</v>
      </c>
      <c r="K194" s="12">
        <f t="shared" si="56"/>
        <v>-82.7</v>
      </c>
      <c r="L194" s="12">
        <f t="shared" si="56"/>
        <v>0</v>
      </c>
      <c r="M194" s="8">
        <f>M195</f>
        <v>0</v>
      </c>
      <c r="N194" s="12">
        <f>N195</f>
        <v>0</v>
      </c>
      <c r="O194" s="12">
        <f t="shared" si="55"/>
        <v>0</v>
      </c>
      <c r="P194" s="12">
        <f t="shared" si="55"/>
        <v>0</v>
      </c>
      <c r="Q194" s="12">
        <f t="shared" si="55"/>
        <v>0</v>
      </c>
    </row>
    <row r="195" spans="1:17" ht="25.5">
      <c r="A195" s="11"/>
      <c r="B195" s="1" t="s">
        <v>55</v>
      </c>
      <c r="C195" s="1"/>
      <c r="D195" s="3" t="s">
        <v>20</v>
      </c>
      <c r="E195" s="3" t="s">
        <v>16</v>
      </c>
      <c r="F195" s="3" t="s">
        <v>497</v>
      </c>
      <c r="G195" s="3" t="s">
        <v>48</v>
      </c>
      <c r="H195" s="8">
        <f t="shared" si="51"/>
        <v>-82.7</v>
      </c>
      <c r="I195" s="12">
        <v>0</v>
      </c>
      <c r="J195" s="10">
        <v>0</v>
      </c>
      <c r="K195" s="10">
        <f>-82.7</f>
        <v>-82.7</v>
      </c>
      <c r="L195" s="10">
        <v>0</v>
      </c>
      <c r="M195" s="8">
        <f>N195+O195+P195+Q195</f>
        <v>0</v>
      </c>
      <c r="N195" s="12">
        <v>0</v>
      </c>
      <c r="O195" s="12">
        <v>0</v>
      </c>
      <c r="P195" s="12">
        <v>0</v>
      </c>
      <c r="Q195" s="12">
        <v>0</v>
      </c>
    </row>
    <row r="196" spans="1:17" ht="76.5">
      <c r="A196" s="11"/>
      <c r="B196" s="1" t="s">
        <v>498</v>
      </c>
      <c r="C196" s="1"/>
      <c r="D196" s="3" t="s">
        <v>20</v>
      </c>
      <c r="E196" s="3" t="s">
        <v>16</v>
      </c>
      <c r="F196" s="3" t="s">
        <v>499</v>
      </c>
      <c r="G196" s="3"/>
      <c r="H196" s="8">
        <f>SUM(I196:L196)</f>
        <v>82.7</v>
      </c>
      <c r="I196" s="12">
        <f>I197</f>
        <v>82.7</v>
      </c>
      <c r="J196" s="12">
        <f>J197</f>
        <v>0</v>
      </c>
      <c r="K196" s="12">
        <f>K197</f>
        <v>0</v>
      </c>
      <c r="L196" s="12">
        <f>L197</f>
        <v>0</v>
      </c>
      <c r="M196" s="8">
        <f>N196+O196+P196+Q196</f>
        <v>0</v>
      </c>
      <c r="N196" s="10">
        <f>N197</f>
        <v>0</v>
      </c>
      <c r="O196" s="10">
        <f t="shared" si="55"/>
        <v>0</v>
      </c>
      <c r="P196" s="10">
        <f>P197</f>
        <v>0</v>
      </c>
      <c r="Q196" s="10">
        <f>Q197</f>
        <v>0</v>
      </c>
    </row>
    <row r="197" spans="1:17" ht="102">
      <c r="A197" s="11"/>
      <c r="B197" s="1" t="s">
        <v>117</v>
      </c>
      <c r="C197" s="1"/>
      <c r="D197" s="3" t="s">
        <v>20</v>
      </c>
      <c r="E197" s="3" t="s">
        <v>16</v>
      </c>
      <c r="F197" s="3" t="s">
        <v>499</v>
      </c>
      <c r="G197" s="3" t="s">
        <v>49</v>
      </c>
      <c r="H197" s="8">
        <f>I197+J197+K197+L197</f>
        <v>82.7</v>
      </c>
      <c r="I197" s="12">
        <f aca="true" t="shared" si="57" ref="I197:L198">I198</f>
        <v>82.7</v>
      </c>
      <c r="J197" s="12">
        <f t="shared" si="57"/>
        <v>0</v>
      </c>
      <c r="K197" s="12">
        <f t="shared" si="57"/>
        <v>0</v>
      </c>
      <c r="L197" s="12">
        <f t="shared" si="57"/>
        <v>0</v>
      </c>
      <c r="M197" s="8">
        <f>N197+O197+P197+Q197</f>
        <v>0</v>
      </c>
      <c r="N197" s="10">
        <f>N198</f>
        <v>0</v>
      </c>
      <c r="O197" s="10">
        <f t="shared" si="55"/>
        <v>0</v>
      </c>
      <c r="P197" s="10">
        <f t="shared" si="55"/>
        <v>0</v>
      </c>
      <c r="Q197" s="10">
        <f t="shared" si="55"/>
        <v>0</v>
      </c>
    </row>
    <row r="198" spans="1:17" ht="12.75">
      <c r="A198" s="11"/>
      <c r="B198" s="1" t="s">
        <v>52</v>
      </c>
      <c r="C198" s="1"/>
      <c r="D198" s="3" t="s">
        <v>20</v>
      </c>
      <c r="E198" s="3" t="s">
        <v>16</v>
      </c>
      <c r="F198" s="3" t="s">
        <v>499</v>
      </c>
      <c r="G198" s="3" t="s">
        <v>50</v>
      </c>
      <c r="H198" s="8">
        <f>I198+J198+K198+L198</f>
        <v>82.7</v>
      </c>
      <c r="I198" s="12">
        <f t="shared" si="57"/>
        <v>82.7</v>
      </c>
      <c r="J198" s="12">
        <f t="shared" si="57"/>
        <v>0</v>
      </c>
      <c r="K198" s="12">
        <f t="shared" si="57"/>
        <v>0</v>
      </c>
      <c r="L198" s="12">
        <f t="shared" si="57"/>
        <v>0</v>
      </c>
      <c r="M198" s="8">
        <f>M199</f>
        <v>0</v>
      </c>
      <c r="N198" s="12">
        <f>N199</f>
        <v>0</v>
      </c>
      <c r="O198" s="12">
        <f t="shared" si="55"/>
        <v>0</v>
      </c>
      <c r="P198" s="12">
        <f t="shared" si="55"/>
        <v>0</v>
      </c>
      <c r="Q198" s="12">
        <f t="shared" si="55"/>
        <v>0</v>
      </c>
    </row>
    <row r="199" spans="1:17" ht="25.5">
      <c r="A199" s="11"/>
      <c r="B199" s="1" t="s">
        <v>55</v>
      </c>
      <c r="C199" s="1"/>
      <c r="D199" s="3" t="s">
        <v>20</v>
      </c>
      <c r="E199" s="3" t="s">
        <v>16</v>
      </c>
      <c r="F199" s="3" t="s">
        <v>499</v>
      </c>
      <c r="G199" s="3" t="s">
        <v>48</v>
      </c>
      <c r="H199" s="8">
        <f>I199+J199+K199+L199</f>
        <v>82.7</v>
      </c>
      <c r="I199" s="12">
        <f>82.7</f>
        <v>82.7</v>
      </c>
      <c r="J199" s="10">
        <v>0</v>
      </c>
      <c r="K199" s="10">
        <v>0</v>
      </c>
      <c r="L199" s="10">
        <v>0</v>
      </c>
      <c r="M199" s="8">
        <f>N199+O199+P199+Q199</f>
        <v>0</v>
      </c>
      <c r="N199" s="12">
        <v>0</v>
      </c>
      <c r="O199" s="12">
        <v>0</v>
      </c>
      <c r="P199" s="12">
        <v>0</v>
      </c>
      <c r="Q199" s="12">
        <v>0</v>
      </c>
    </row>
    <row r="200" spans="1:17" ht="63.75" hidden="1">
      <c r="A200" s="5"/>
      <c r="B200" s="1" t="s">
        <v>284</v>
      </c>
      <c r="C200" s="23"/>
      <c r="D200" s="3" t="s">
        <v>20</v>
      </c>
      <c r="E200" s="3" t="s">
        <v>16</v>
      </c>
      <c r="F200" s="3" t="s">
        <v>303</v>
      </c>
      <c r="G200" s="3"/>
      <c r="H200" s="8">
        <f>I200+J200+K200+L200</f>
        <v>5400</v>
      </c>
      <c r="I200" s="12">
        <f>I201</f>
        <v>5400</v>
      </c>
      <c r="J200" s="12">
        <f>J201</f>
        <v>0</v>
      </c>
      <c r="K200" s="12">
        <f>K201</f>
        <v>0</v>
      </c>
      <c r="L200" s="12">
        <f>L201</f>
        <v>0</v>
      </c>
      <c r="M200" s="8">
        <f>N200+O200+P200+Q200</f>
        <v>5400</v>
      </c>
      <c r="N200" s="12">
        <f>N201</f>
        <v>5400</v>
      </c>
      <c r="O200" s="12">
        <f>O201</f>
        <v>0</v>
      </c>
      <c r="P200" s="12">
        <f>P201</f>
        <v>0</v>
      </c>
      <c r="Q200" s="12">
        <f>Q201</f>
        <v>0</v>
      </c>
    </row>
    <row r="201" spans="1:17" ht="39.75" customHeight="1" hidden="1">
      <c r="A201" s="11"/>
      <c r="B201" s="1" t="s">
        <v>285</v>
      </c>
      <c r="C201" s="23"/>
      <c r="D201" s="3" t="s">
        <v>20</v>
      </c>
      <c r="E201" s="3" t="s">
        <v>16</v>
      </c>
      <c r="F201" s="3" t="s">
        <v>304</v>
      </c>
      <c r="G201" s="3"/>
      <c r="H201" s="8">
        <f>I201+J201+K201+L201</f>
        <v>5400</v>
      </c>
      <c r="I201" s="12">
        <f>I202</f>
        <v>5400</v>
      </c>
      <c r="J201" s="12">
        <f aca="true" t="shared" si="58" ref="J201:Q202">J202</f>
        <v>0</v>
      </c>
      <c r="K201" s="12">
        <f t="shared" si="58"/>
        <v>0</v>
      </c>
      <c r="L201" s="12">
        <f t="shared" si="58"/>
        <v>0</v>
      </c>
      <c r="M201" s="8">
        <f>N201+O201+P201+Q201</f>
        <v>5400</v>
      </c>
      <c r="N201" s="12">
        <f>N202</f>
        <v>5400</v>
      </c>
      <c r="O201" s="12">
        <f t="shared" si="58"/>
        <v>0</v>
      </c>
      <c r="P201" s="12">
        <f t="shared" si="58"/>
        <v>0</v>
      </c>
      <c r="Q201" s="12">
        <f t="shared" si="58"/>
        <v>0</v>
      </c>
    </row>
    <row r="202" spans="1:17" ht="12.75" hidden="1">
      <c r="A202" s="11"/>
      <c r="B202" s="1" t="s">
        <v>73</v>
      </c>
      <c r="C202" s="23"/>
      <c r="D202" s="3" t="s">
        <v>20</v>
      </c>
      <c r="E202" s="3" t="s">
        <v>16</v>
      </c>
      <c r="F202" s="3" t="s">
        <v>304</v>
      </c>
      <c r="G202" s="3" t="s">
        <v>74</v>
      </c>
      <c r="H202" s="8">
        <f>I202+J202+K202+L202</f>
        <v>5400</v>
      </c>
      <c r="I202" s="12">
        <f>I203</f>
        <v>5400</v>
      </c>
      <c r="J202" s="12">
        <f t="shared" si="58"/>
        <v>0</v>
      </c>
      <c r="K202" s="12">
        <f t="shared" si="58"/>
        <v>0</v>
      </c>
      <c r="L202" s="12">
        <f t="shared" si="58"/>
        <v>0</v>
      </c>
      <c r="M202" s="8">
        <f>N202+O202+P202+Q202</f>
        <v>5400</v>
      </c>
      <c r="N202" s="12">
        <f>N203</f>
        <v>5400</v>
      </c>
      <c r="O202" s="12">
        <f t="shared" si="58"/>
        <v>0</v>
      </c>
      <c r="P202" s="12">
        <f t="shared" si="58"/>
        <v>0</v>
      </c>
      <c r="Q202" s="12">
        <f t="shared" si="58"/>
        <v>0</v>
      </c>
    </row>
    <row r="203" spans="1:17" ht="63.75" hidden="1">
      <c r="A203" s="11"/>
      <c r="B203" s="1" t="s">
        <v>81</v>
      </c>
      <c r="C203" s="23"/>
      <c r="D203" s="3" t="s">
        <v>20</v>
      </c>
      <c r="E203" s="3" t="s">
        <v>16</v>
      </c>
      <c r="F203" s="3" t="s">
        <v>304</v>
      </c>
      <c r="G203" s="3" t="s">
        <v>82</v>
      </c>
      <c r="H203" s="8">
        <f>I203+J203+K203+L203</f>
        <v>5400</v>
      </c>
      <c r="I203" s="12">
        <v>5400</v>
      </c>
      <c r="J203" s="12">
        <v>0</v>
      </c>
      <c r="K203" s="12">
        <v>0</v>
      </c>
      <c r="L203" s="12">
        <v>0</v>
      </c>
      <c r="M203" s="8">
        <f>N203+O203+P203+Q203</f>
        <v>5400</v>
      </c>
      <c r="N203" s="12">
        <v>5400</v>
      </c>
      <c r="O203" s="12">
        <v>0</v>
      </c>
      <c r="P203" s="12">
        <v>0</v>
      </c>
      <c r="Q203" s="12">
        <v>0</v>
      </c>
    </row>
    <row r="204" spans="1:17" ht="38.25">
      <c r="A204" s="11"/>
      <c r="B204" s="1" t="s">
        <v>454</v>
      </c>
      <c r="C204" s="1"/>
      <c r="D204" s="3" t="s">
        <v>20</v>
      </c>
      <c r="E204" s="3" t="s">
        <v>16</v>
      </c>
      <c r="F204" s="3" t="s">
        <v>453</v>
      </c>
      <c r="G204" s="3"/>
      <c r="H204" s="21">
        <f>SUM(I204:L204)</f>
        <v>0</v>
      </c>
      <c r="I204" s="24">
        <f>I217+I221</f>
        <v>0</v>
      </c>
      <c r="J204" s="24">
        <f aca="true" t="shared" si="59" ref="J204:Q204">J217+J221</f>
        <v>0</v>
      </c>
      <c r="K204" s="24">
        <f t="shared" si="59"/>
        <v>0</v>
      </c>
      <c r="L204" s="24">
        <f t="shared" si="59"/>
        <v>0</v>
      </c>
      <c r="M204" s="21">
        <f t="shared" si="59"/>
        <v>0</v>
      </c>
      <c r="N204" s="24">
        <f t="shared" si="59"/>
        <v>109.8</v>
      </c>
      <c r="O204" s="24">
        <f t="shared" si="59"/>
        <v>0</v>
      </c>
      <c r="P204" s="24">
        <f t="shared" si="59"/>
        <v>-109.8</v>
      </c>
      <c r="Q204" s="24">
        <f t="shared" si="59"/>
        <v>0</v>
      </c>
    </row>
    <row r="205" spans="1:17" ht="38.25" hidden="1">
      <c r="A205" s="11"/>
      <c r="B205" s="1" t="s">
        <v>262</v>
      </c>
      <c r="C205" s="6"/>
      <c r="D205" s="9" t="s">
        <v>20</v>
      </c>
      <c r="E205" s="9" t="s">
        <v>16</v>
      </c>
      <c r="F205" s="9" t="s">
        <v>457</v>
      </c>
      <c r="G205" s="55"/>
      <c r="H205" s="8">
        <f>I205+J205+K205+L205</f>
        <v>107330.40000000001</v>
      </c>
      <c r="I205" s="10">
        <f>I206</f>
        <v>107330.40000000001</v>
      </c>
      <c r="J205" s="10">
        <f aca="true" t="shared" si="60" ref="J205:L207">J206</f>
        <v>0</v>
      </c>
      <c r="K205" s="10">
        <f t="shared" si="60"/>
        <v>0</v>
      </c>
      <c r="L205" s="10">
        <f t="shared" si="60"/>
        <v>0</v>
      </c>
      <c r="M205" s="8">
        <f>N205+O205+P205+Q205</f>
        <v>164601.3</v>
      </c>
      <c r="N205" s="10">
        <f>N206</f>
        <v>164601.3</v>
      </c>
      <c r="O205" s="10">
        <f aca="true" t="shared" si="61" ref="O205:Q207">O206</f>
        <v>0</v>
      </c>
      <c r="P205" s="10">
        <f t="shared" si="61"/>
        <v>0</v>
      </c>
      <c r="Q205" s="10">
        <f t="shared" si="61"/>
        <v>0</v>
      </c>
    </row>
    <row r="206" spans="1:17" ht="51" hidden="1">
      <c r="A206" s="11"/>
      <c r="B206" s="1" t="s">
        <v>83</v>
      </c>
      <c r="C206" s="1"/>
      <c r="D206" s="9" t="s">
        <v>20</v>
      </c>
      <c r="E206" s="9" t="s">
        <v>16</v>
      </c>
      <c r="F206" s="9" t="s">
        <v>457</v>
      </c>
      <c r="G206" s="3" t="s">
        <v>49</v>
      </c>
      <c r="H206" s="8">
        <f>H207</f>
        <v>107330.40000000001</v>
      </c>
      <c r="I206" s="12">
        <f>I207</f>
        <v>107330.40000000001</v>
      </c>
      <c r="J206" s="12">
        <f t="shared" si="60"/>
        <v>0</v>
      </c>
      <c r="K206" s="12">
        <f t="shared" si="60"/>
        <v>0</v>
      </c>
      <c r="L206" s="12">
        <f t="shared" si="60"/>
        <v>0</v>
      </c>
      <c r="M206" s="8">
        <f>M207</f>
        <v>164601.3</v>
      </c>
      <c r="N206" s="12">
        <f>N207</f>
        <v>164601.3</v>
      </c>
      <c r="O206" s="12">
        <f t="shared" si="61"/>
        <v>0</v>
      </c>
      <c r="P206" s="12">
        <f t="shared" si="61"/>
        <v>0</v>
      </c>
      <c r="Q206" s="12">
        <f t="shared" si="61"/>
        <v>0</v>
      </c>
    </row>
    <row r="207" spans="1:17" ht="12.75" hidden="1">
      <c r="A207" s="11"/>
      <c r="B207" s="1" t="s">
        <v>52</v>
      </c>
      <c r="C207" s="1"/>
      <c r="D207" s="9" t="s">
        <v>20</v>
      </c>
      <c r="E207" s="9" t="s">
        <v>16</v>
      </c>
      <c r="F207" s="9" t="s">
        <v>457</v>
      </c>
      <c r="G207" s="3" t="s">
        <v>50</v>
      </c>
      <c r="H207" s="8">
        <f>I207+J207+K207+L207</f>
        <v>107330.40000000001</v>
      </c>
      <c r="I207" s="12">
        <f>I208</f>
        <v>107330.40000000001</v>
      </c>
      <c r="J207" s="12">
        <f t="shared" si="60"/>
        <v>0</v>
      </c>
      <c r="K207" s="12">
        <f t="shared" si="60"/>
        <v>0</v>
      </c>
      <c r="L207" s="12">
        <f t="shared" si="60"/>
        <v>0</v>
      </c>
      <c r="M207" s="8">
        <f>N207+O207+P207+Q207</f>
        <v>164601.3</v>
      </c>
      <c r="N207" s="12">
        <f>N208</f>
        <v>164601.3</v>
      </c>
      <c r="O207" s="12">
        <f t="shared" si="61"/>
        <v>0</v>
      </c>
      <c r="P207" s="12">
        <f t="shared" si="61"/>
        <v>0</v>
      </c>
      <c r="Q207" s="12">
        <f t="shared" si="61"/>
        <v>0</v>
      </c>
    </row>
    <row r="208" spans="1:17" ht="76.5" hidden="1">
      <c r="A208" s="11"/>
      <c r="B208" s="1" t="s">
        <v>53</v>
      </c>
      <c r="C208" s="1"/>
      <c r="D208" s="9" t="s">
        <v>20</v>
      </c>
      <c r="E208" s="9" t="s">
        <v>16</v>
      </c>
      <c r="F208" s="9" t="s">
        <v>457</v>
      </c>
      <c r="G208" s="3" t="s">
        <v>54</v>
      </c>
      <c r="H208" s="8">
        <f>I208+J208+K208+L208</f>
        <v>107330.40000000001</v>
      </c>
      <c r="I208" s="29">
        <f>60666.3+38290.3+4208.6+4165.2</f>
        <v>107330.40000000001</v>
      </c>
      <c r="J208" s="10">
        <v>0</v>
      </c>
      <c r="K208" s="10">
        <v>0</v>
      </c>
      <c r="L208" s="10">
        <v>0</v>
      </c>
      <c r="M208" s="8">
        <f>N208+O208+P208+Q208</f>
        <v>164601.3</v>
      </c>
      <c r="N208" s="29">
        <f>61170+38701+26581.4+27361.4+4209.4+3945.2+698.4+1934.5</f>
        <v>164601.3</v>
      </c>
      <c r="O208" s="10">
        <v>0</v>
      </c>
      <c r="P208" s="10">
        <v>0</v>
      </c>
      <c r="Q208" s="10">
        <v>0</v>
      </c>
    </row>
    <row r="209" spans="1:17" ht="306" hidden="1">
      <c r="A209" s="11"/>
      <c r="B209" s="1" t="s">
        <v>448</v>
      </c>
      <c r="C209" s="23"/>
      <c r="D209" s="3" t="s">
        <v>20</v>
      </c>
      <c r="E209" s="3" t="s">
        <v>16</v>
      </c>
      <c r="F209" s="3" t="s">
        <v>462</v>
      </c>
      <c r="G209" s="3"/>
      <c r="H209" s="21">
        <f>SUM(I209:L209)</f>
        <v>5827.5</v>
      </c>
      <c r="I209" s="24">
        <f>I210</f>
        <v>0</v>
      </c>
      <c r="J209" s="24">
        <f aca="true" t="shared" si="62" ref="J209:L210">J210</f>
        <v>0</v>
      </c>
      <c r="K209" s="24">
        <f t="shared" si="62"/>
        <v>5827.5</v>
      </c>
      <c r="L209" s="24">
        <f t="shared" si="62"/>
        <v>0</v>
      </c>
      <c r="M209" s="21">
        <f>SUM(N209:Q209)</f>
        <v>10179.8</v>
      </c>
      <c r="N209" s="24">
        <f>N210</f>
        <v>0</v>
      </c>
      <c r="O209" s="24">
        <f aca="true" t="shared" si="63" ref="O209:Q210">O210</f>
        <v>0</v>
      </c>
      <c r="P209" s="24">
        <f t="shared" si="63"/>
        <v>10179.8</v>
      </c>
      <c r="Q209" s="24">
        <f t="shared" si="63"/>
        <v>0</v>
      </c>
    </row>
    <row r="210" spans="1:17" ht="71.25" customHeight="1" hidden="1">
      <c r="A210" s="11"/>
      <c r="B210" s="1" t="s">
        <v>51</v>
      </c>
      <c r="C210" s="23"/>
      <c r="D210" s="3" t="s">
        <v>20</v>
      </c>
      <c r="E210" s="3" t="s">
        <v>16</v>
      </c>
      <c r="F210" s="3" t="s">
        <v>462</v>
      </c>
      <c r="G210" s="3" t="s">
        <v>49</v>
      </c>
      <c r="H210" s="21">
        <f>SUM(I210:L210)</f>
        <v>5827.5</v>
      </c>
      <c r="I210" s="24">
        <f>I211</f>
        <v>0</v>
      </c>
      <c r="J210" s="24">
        <f t="shared" si="62"/>
        <v>0</v>
      </c>
      <c r="K210" s="24">
        <f t="shared" si="62"/>
        <v>5827.5</v>
      </c>
      <c r="L210" s="24">
        <f t="shared" si="62"/>
        <v>0</v>
      </c>
      <c r="M210" s="21">
        <f>SUM(N210:Q210)</f>
        <v>10179.8</v>
      </c>
      <c r="N210" s="24">
        <f>N211</f>
        <v>0</v>
      </c>
      <c r="O210" s="24">
        <f t="shared" si="63"/>
        <v>0</v>
      </c>
      <c r="P210" s="24">
        <f t="shared" si="63"/>
        <v>10179.8</v>
      </c>
      <c r="Q210" s="24">
        <f t="shared" si="63"/>
        <v>0</v>
      </c>
    </row>
    <row r="211" spans="1:17" ht="12.75" hidden="1">
      <c r="A211" s="11"/>
      <c r="B211" s="1" t="s">
        <v>52</v>
      </c>
      <c r="C211" s="23"/>
      <c r="D211" s="3" t="s">
        <v>20</v>
      </c>
      <c r="E211" s="3" t="s">
        <v>16</v>
      </c>
      <c r="F211" s="3" t="s">
        <v>462</v>
      </c>
      <c r="G211" s="3" t="s">
        <v>50</v>
      </c>
      <c r="H211" s="21">
        <f>SUM(I211:L211)</f>
        <v>5827.5</v>
      </c>
      <c r="I211" s="24">
        <f>I212</f>
        <v>0</v>
      </c>
      <c r="J211" s="24">
        <f>J212</f>
        <v>0</v>
      </c>
      <c r="K211" s="24">
        <f>K212</f>
        <v>5827.5</v>
      </c>
      <c r="L211" s="24">
        <f>L212</f>
        <v>0</v>
      </c>
      <c r="M211" s="21">
        <f>SUM(N211:Q211)</f>
        <v>10179.8</v>
      </c>
      <c r="N211" s="24">
        <f>N212</f>
        <v>0</v>
      </c>
      <c r="O211" s="24">
        <f>O212</f>
        <v>0</v>
      </c>
      <c r="P211" s="24">
        <f>P212</f>
        <v>10179.8</v>
      </c>
      <c r="Q211" s="24">
        <f>Q212</f>
        <v>0</v>
      </c>
    </row>
    <row r="212" spans="1:17" ht="76.5" hidden="1">
      <c r="A212" s="11"/>
      <c r="B212" s="1" t="s">
        <v>53</v>
      </c>
      <c r="C212" s="23"/>
      <c r="D212" s="3" t="s">
        <v>20</v>
      </c>
      <c r="E212" s="3" t="s">
        <v>16</v>
      </c>
      <c r="F212" s="3" t="s">
        <v>462</v>
      </c>
      <c r="G212" s="3" t="s">
        <v>54</v>
      </c>
      <c r="H212" s="21">
        <f>SUM(I212:L212)</f>
        <v>5827.5</v>
      </c>
      <c r="I212" s="24">
        <v>0</v>
      </c>
      <c r="J212" s="25">
        <v>0</v>
      </c>
      <c r="K212" s="25">
        <f>3755.9+2071.6</f>
        <v>5827.5</v>
      </c>
      <c r="L212" s="25">
        <v>0</v>
      </c>
      <c r="M212" s="21">
        <f>SUM(N212:Q212)</f>
        <v>10179.8</v>
      </c>
      <c r="N212" s="24">
        <v>0</v>
      </c>
      <c r="O212" s="25">
        <v>0</v>
      </c>
      <c r="P212" s="25">
        <f>3755.9+2071.6+1344+3008.3</f>
        <v>10179.8</v>
      </c>
      <c r="Q212" s="25">
        <v>0</v>
      </c>
    </row>
    <row r="213" spans="1:23" ht="147" customHeight="1" hidden="1">
      <c r="A213" s="11"/>
      <c r="B213" s="1" t="s">
        <v>450</v>
      </c>
      <c r="C213" s="1"/>
      <c r="D213" s="3" t="s">
        <v>20</v>
      </c>
      <c r="E213" s="3" t="s">
        <v>16</v>
      </c>
      <c r="F213" s="3" t="s">
        <v>465</v>
      </c>
      <c r="G213" s="3"/>
      <c r="H213" s="8">
        <f>I213+J213+K213+L213</f>
        <v>0</v>
      </c>
      <c r="I213" s="12">
        <f aca="true" t="shared" si="64" ref="I213:Q215">I214</f>
        <v>0</v>
      </c>
      <c r="J213" s="12">
        <f t="shared" si="64"/>
        <v>0</v>
      </c>
      <c r="K213" s="12">
        <f t="shared" si="64"/>
        <v>0</v>
      </c>
      <c r="L213" s="12">
        <f t="shared" si="64"/>
        <v>0</v>
      </c>
      <c r="M213" s="8">
        <f t="shared" si="64"/>
        <v>628.5</v>
      </c>
      <c r="N213" s="12">
        <f t="shared" si="64"/>
        <v>0</v>
      </c>
      <c r="O213" s="12">
        <f t="shared" si="64"/>
        <v>0</v>
      </c>
      <c r="P213" s="12">
        <f t="shared" si="64"/>
        <v>628.5</v>
      </c>
      <c r="Q213" s="12">
        <f t="shared" si="64"/>
        <v>0</v>
      </c>
      <c r="R213" s="36"/>
      <c r="S213" s="36"/>
      <c r="W213" s="36"/>
    </row>
    <row r="214" spans="1:17" ht="65.25" customHeight="1" hidden="1">
      <c r="A214" s="11"/>
      <c r="B214" s="1" t="s">
        <v>51</v>
      </c>
      <c r="C214" s="1"/>
      <c r="D214" s="3" t="s">
        <v>20</v>
      </c>
      <c r="E214" s="3" t="s">
        <v>16</v>
      </c>
      <c r="F214" s="3" t="s">
        <v>465</v>
      </c>
      <c r="G214" s="3" t="s">
        <v>49</v>
      </c>
      <c r="H214" s="8">
        <f>I214+J214+K214+L214</f>
        <v>0</v>
      </c>
      <c r="I214" s="12">
        <f t="shared" si="64"/>
        <v>0</v>
      </c>
      <c r="J214" s="12">
        <f t="shared" si="64"/>
        <v>0</v>
      </c>
      <c r="K214" s="12">
        <f t="shared" si="64"/>
        <v>0</v>
      </c>
      <c r="L214" s="12">
        <f t="shared" si="64"/>
        <v>0</v>
      </c>
      <c r="M214" s="8">
        <f>N214+O214+P214+Q214</f>
        <v>628.5</v>
      </c>
      <c r="N214" s="12">
        <f>N215+N216</f>
        <v>0</v>
      </c>
      <c r="O214" s="12">
        <f t="shared" si="64"/>
        <v>0</v>
      </c>
      <c r="P214" s="12">
        <f t="shared" si="64"/>
        <v>628.5</v>
      </c>
      <c r="Q214" s="12">
        <f t="shared" si="64"/>
        <v>0</v>
      </c>
    </row>
    <row r="215" spans="1:17" ht="12.75" hidden="1">
      <c r="A215" s="11"/>
      <c r="B215" s="1" t="s">
        <v>52</v>
      </c>
      <c r="C215" s="1"/>
      <c r="D215" s="3" t="s">
        <v>20</v>
      </c>
      <c r="E215" s="3" t="s">
        <v>16</v>
      </c>
      <c r="F215" s="3" t="s">
        <v>465</v>
      </c>
      <c r="G215" s="3" t="s">
        <v>50</v>
      </c>
      <c r="H215" s="8">
        <f>I215+J215+K215+L215</f>
        <v>0</v>
      </c>
      <c r="I215" s="12">
        <f t="shared" si="64"/>
        <v>0</v>
      </c>
      <c r="J215" s="12">
        <f t="shared" si="64"/>
        <v>0</v>
      </c>
      <c r="K215" s="12">
        <f t="shared" si="64"/>
        <v>0</v>
      </c>
      <c r="L215" s="12">
        <f t="shared" si="64"/>
        <v>0</v>
      </c>
      <c r="M215" s="8">
        <f>N215+O215+P215+Q215</f>
        <v>628.5</v>
      </c>
      <c r="N215" s="29">
        <v>0</v>
      </c>
      <c r="O215" s="10">
        <v>0</v>
      </c>
      <c r="P215" s="10">
        <f>P216</f>
        <v>628.5</v>
      </c>
      <c r="Q215" s="10">
        <v>0</v>
      </c>
    </row>
    <row r="216" spans="1:17" ht="25.5" hidden="1">
      <c r="A216" s="11"/>
      <c r="B216" s="1" t="s">
        <v>55</v>
      </c>
      <c r="C216" s="1"/>
      <c r="D216" s="3" t="s">
        <v>20</v>
      </c>
      <c r="E216" s="3" t="s">
        <v>16</v>
      </c>
      <c r="F216" s="3" t="s">
        <v>465</v>
      </c>
      <c r="G216" s="3" t="s">
        <v>48</v>
      </c>
      <c r="H216" s="8">
        <f>I216+J216+K216+L216</f>
        <v>0</v>
      </c>
      <c r="I216" s="12">
        <v>0</v>
      </c>
      <c r="J216" s="12">
        <v>0</v>
      </c>
      <c r="K216" s="12">
        <v>0</v>
      </c>
      <c r="L216" s="12">
        <v>0</v>
      </c>
      <c r="M216" s="8">
        <f>N216+O216+P216+Q216</f>
        <v>628.5</v>
      </c>
      <c r="N216" s="29">
        <v>0</v>
      </c>
      <c r="O216" s="29">
        <v>0</v>
      </c>
      <c r="P216" s="29">
        <v>628.5</v>
      </c>
      <c r="Q216" s="29">
        <v>0</v>
      </c>
    </row>
    <row r="217" spans="1:17" ht="243.75" customHeight="1">
      <c r="A217" s="11"/>
      <c r="B217" s="1" t="s">
        <v>447</v>
      </c>
      <c r="C217" s="1"/>
      <c r="D217" s="3" t="s">
        <v>20</v>
      </c>
      <c r="E217" s="3" t="s">
        <v>16</v>
      </c>
      <c r="F217" s="3" t="s">
        <v>455</v>
      </c>
      <c r="G217" s="3"/>
      <c r="H217" s="8">
        <f>SUM(I217:L217)</f>
        <v>0</v>
      </c>
      <c r="I217" s="12">
        <f>I218</f>
        <v>0</v>
      </c>
      <c r="J217" s="12">
        <f>J218+J221</f>
        <v>0</v>
      </c>
      <c r="K217" s="12">
        <f>K218+K221</f>
        <v>0</v>
      </c>
      <c r="L217" s="12">
        <f>L218+L221</f>
        <v>0</v>
      </c>
      <c r="M217" s="8">
        <f>N217+O217+P217+Q217</f>
        <v>-109.8</v>
      </c>
      <c r="N217" s="10">
        <f>N218</f>
        <v>0</v>
      </c>
      <c r="O217" s="10">
        <f aca="true" t="shared" si="65" ref="O217:Q223">O218</f>
        <v>0</v>
      </c>
      <c r="P217" s="10">
        <f>P218</f>
        <v>-109.8</v>
      </c>
      <c r="Q217" s="10">
        <f>Q218</f>
        <v>0</v>
      </c>
    </row>
    <row r="218" spans="1:17" ht="99" customHeight="1">
      <c r="A218" s="11"/>
      <c r="B218" s="1" t="s">
        <v>117</v>
      </c>
      <c r="C218" s="1"/>
      <c r="D218" s="3" t="s">
        <v>20</v>
      </c>
      <c r="E218" s="3" t="s">
        <v>16</v>
      </c>
      <c r="F218" s="3" t="s">
        <v>455</v>
      </c>
      <c r="G218" s="3" t="s">
        <v>49</v>
      </c>
      <c r="H218" s="8">
        <f>I218+J218+K218+L218</f>
        <v>0</v>
      </c>
      <c r="I218" s="12">
        <f aca="true" t="shared" si="66" ref="I218:L219">I219</f>
        <v>0</v>
      </c>
      <c r="J218" s="12">
        <f t="shared" si="66"/>
        <v>0</v>
      </c>
      <c r="K218" s="12">
        <f t="shared" si="66"/>
        <v>0</v>
      </c>
      <c r="L218" s="12">
        <f t="shared" si="66"/>
        <v>0</v>
      </c>
      <c r="M218" s="8">
        <f>N218+O218+P218+Q218</f>
        <v>-109.8</v>
      </c>
      <c r="N218" s="10">
        <f>N219</f>
        <v>0</v>
      </c>
      <c r="O218" s="10">
        <f t="shared" si="65"/>
        <v>0</v>
      </c>
      <c r="P218" s="10">
        <f t="shared" si="65"/>
        <v>-109.8</v>
      </c>
      <c r="Q218" s="10">
        <f t="shared" si="65"/>
        <v>0</v>
      </c>
    </row>
    <row r="219" spans="1:17" ht="12.75">
      <c r="A219" s="11"/>
      <c r="B219" s="1" t="s">
        <v>52</v>
      </c>
      <c r="C219" s="1"/>
      <c r="D219" s="3" t="s">
        <v>20</v>
      </c>
      <c r="E219" s="3" t="s">
        <v>16</v>
      </c>
      <c r="F219" s="3" t="s">
        <v>455</v>
      </c>
      <c r="G219" s="3" t="s">
        <v>50</v>
      </c>
      <c r="H219" s="8">
        <f>I219+J219+K219+L219</f>
        <v>0</v>
      </c>
      <c r="I219" s="12">
        <f t="shared" si="66"/>
        <v>0</v>
      </c>
      <c r="J219" s="12">
        <f t="shared" si="66"/>
        <v>0</v>
      </c>
      <c r="K219" s="12">
        <f t="shared" si="66"/>
        <v>0</v>
      </c>
      <c r="L219" s="12">
        <f t="shared" si="66"/>
        <v>0</v>
      </c>
      <c r="M219" s="8">
        <f>M220</f>
        <v>-109.8</v>
      </c>
      <c r="N219" s="12">
        <f>N220</f>
        <v>0</v>
      </c>
      <c r="O219" s="12">
        <f t="shared" si="65"/>
        <v>0</v>
      </c>
      <c r="P219" s="12">
        <f t="shared" si="65"/>
        <v>-109.8</v>
      </c>
      <c r="Q219" s="12">
        <f t="shared" si="65"/>
        <v>0</v>
      </c>
    </row>
    <row r="220" spans="1:17" ht="25.5">
      <c r="A220" s="11"/>
      <c r="B220" s="1" t="s">
        <v>55</v>
      </c>
      <c r="C220" s="1"/>
      <c r="D220" s="3" t="s">
        <v>20</v>
      </c>
      <c r="E220" s="3" t="s">
        <v>16</v>
      </c>
      <c r="F220" s="3" t="s">
        <v>455</v>
      </c>
      <c r="G220" s="3" t="s">
        <v>48</v>
      </c>
      <c r="H220" s="8">
        <f>I220+J220+K220+L220</f>
        <v>0</v>
      </c>
      <c r="I220" s="12">
        <v>0</v>
      </c>
      <c r="J220" s="10">
        <v>0</v>
      </c>
      <c r="K220" s="10">
        <v>0</v>
      </c>
      <c r="L220" s="10">
        <v>0</v>
      </c>
      <c r="M220" s="8">
        <f>N220+O220+P220+Q220</f>
        <v>-109.8</v>
      </c>
      <c r="N220" s="12">
        <v>0</v>
      </c>
      <c r="O220" s="12">
        <f>O205</f>
        <v>0</v>
      </c>
      <c r="P220" s="12">
        <f>-109.8</f>
        <v>-109.8</v>
      </c>
      <c r="Q220" s="12">
        <f>Q205</f>
        <v>0</v>
      </c>
    </row>
    <row r="221" spans="1:17" ht="51">
      <c r="A221" s="11"/>
      <c r="B221" s="1" t="s">
        <v>517</v>
      </c>
      <c r="C221" s="1"/>
      <c r="D221" s="3" t="s">
        <v>20</v>
      </c>
      <c r="E221" s="3" t="s">
        <v>16</v>
      </c>
      <c r="F221" s="3" t="s">
        <v>456</v>
      </c>
      <c r="G221" s="3"/>
      <c r="H221" s="8">
        <f>SUM(I221:L221)</f>
        <v>0</v>
      </c>
      <c r="I221" s="12">
        <f>I222</f>
        <v>0</v>
      </c>
      <c r="J221" s="12">
        <f>J222</f>
        <v>0</v>
      </c>
      <c r="K221" s="12">
        <f>K222</f>
        <v>0</v>
      </c>
      <c r="L221" s="12">
        <f>L222</f>
        <v>0</v>
      </c>
      <c r="M221" s="8">
        <f>N221+O221+P221+Q221</f>
        <v>109.8</v>
      </c>
      <c r="N221" s="10">
        <f>N222</f>
        <v>109.8</v>
      </c>
      <c r="O221" s="10">
        <f t="shared" si="65"/>
        <v>0</v>
      </c>
      <c r="P221" s="10">
        <f>P222</f>
        <v>0</v>
      </c>
      <c r="Q221" s="10">
        <f>Q222</f>
        <v>0</v>
      </c>
    </row>
    <row r="222" spans="1:17" ht="102">
      <c r="A222" s="11"/>
      <c r="B222" s="1" t="s">
        <v>117</v>
      </c>
      <c r="C222" s="1"/>
      <c r="D222" s="3" t="s">
        <v>20</v>
      </c>
      <c r="E222" s="3" t="s">
        <v>16</v>
      </c>
      <c r="F222" s="3" t="s">
        <v>456</v>
      </c>
      <c r="G222" s="3" t="s">
        <v>49</v>
      </c>
      <c r="H222" s="8">
        <f>I222+J222+K222+L222</f>
        <v>0</v>
      </c>
      <c r="I222" s="12">
        <f aca="true" t="shared" si="67" ref="I222:L223">I223</f>
        <v>0</v>
      </c>
      <c r="J222" s="12">
        <f t="shared" si="67"/>
        <v>0</v>
      </c>
      <c r="K222" s="12">
        <f t="shared" si="67"/>
        <v>0</v>
      </c>
      <c r="L222" s="12">
        <f t="shared" si="67"/>
        <v>0</v>
      </c>
      <c r="M222" s="8">
        <f>N222+O222+P222+Q222</f>
        <v>109.8</v>
      </c>
      <c r="N222" s="10">
        <f>N223</f>
        <v>109.8</v>
      </c>
      <c r="O222" s="10">
        <f t="shared" si="65"/>
        <v>0</v>
      </c>
      <c r="P222" s="10">
        <f t="shared" si="65"/>
        <v>0</v>
      </c>
      <c r="Q222" s="10">
        <f t="shared" si="65"/>
        <v>0</v>
      </c>
    </row>
    <row r="223" spans="1:17" ht="12.75">
      <c r="A223" s="11"/>
      <c r="B223" s="1" t="s">
        <v>52</v>
      </c>
      <c r="C223" s="1"/>
      <c r="D223" s="3" t="s">
        <v>20</v>
      </c>
      <c r="E223" s="3" t="s">
        <v>16</v>
      </c>
      <c r="F223" s="3" t="s">
        <v>456</v>
      </c>
      <c r="G223" s="3" t="s">
        <v>50</v>
      </c>
      <c r="H223" s="8">
        <f>I223+J223+K223+L223</f>
        <v>0</v>
      </c>
      <c r="I223" s="12">
        <f t="shared" si="67"/>
        <v>0</v>
      </c>
      <c r="J223" s="12">
        <f t="shared" si="67"/>
        <v>0</v>
      </c>
      <c r="K223" s="12">
        <f t="shared" si="67"/>
        <v>0</v>
      </c>
      <c r="L223" s="12">
        <f t="shared" si="67"/>
        <v>0</v>
      </c>
      <c r="M223" s="8">
        <f>M224</f>
        <v>109.8</v>
      </c>
      <c r="N223" s="12">
        <f>N224</f>
        <v>109.8</v>
      </c>
      <c r="O223" s="12">
        <f t="shared" si="65"/>
        <v>0</v>
      </c>
      <c r="P223" s="12">
        <f t="shared" si="65"/>
        <v>0</v>
      </c>
      <c r="Q223" s="12">
        <f t="shared" si="65"/>
        <v>0</v>
      </c>
    </row>
    <row r="224" spans="1:17" ht="25.5">
      <c r="A224" s="11"/>
      <c r="B224" s="1" t="s">
        <v>55</v>
      </c>
      <c r="C224" s="1"/>
      <c r="D224" s="3" t="s">
        <v>20</v>
      </c>
      <c r="E224" s="3" t="s">
        <v>16</v>
      </c>
      <c r="F224" s="3" t="s">
        <v>456</v>
      </c>
      <c r="G224" s="3" t="s">
        <v>48</v>
      </c>
      <c r="H224" s="8">
        <f>I224+J224+K224+L224</f>
        <v>0</v>
      </c>
      <c r="I224" s="12">
        <v>0</v>
      </c>
      <c r="J224" s="10">
        <v>0</v>
      </c>
      <c r="K224" s="10">
        <v>0</v>
      </c>
      <c r="L224" s="10">
        <v>0</v>
      </c>
      <c r="M224" s="8">
        <f>N224+O224+P224+Q224</f>
        <v>109.8</v>
      </c>
      <c r="N224" s="12">
        <v>109.8</v>
      </c>
      <c r="O224" s="12">
        <v>0</v>
      </c>
      <c r="P224" s="12">
        <v>0</v>
      </c>
      <c r="Q224" s="12">
        <v>0</v>
      </c>
    </row>
    <row r="225" spans="1:17" s="34" customFormat="1" ht="12.75">
      <c r="A225" s="5"/>
      <c r="B225" s="6" t="s">
        <v>46</v>
      </c>
      <c r="C225" s="6"/>
      <c r="D225" s="4" t="s">
        <v>23</v>
      </c>
      <c r="E225" s="4" t="s">
        <v>15</v>
      </c>
      <c r="F225" s="4"/>
      <c r="G225" s="4"/>
      <c r="H225" s="21">
        <f>I225+J225+K225+L225</f>
        <v>0</v>
      </c>
      <c r="I225" s="21">
        <f>I226</f>
        <v>145.4</v>
      </c>
      <c r="J225" s="21">
        <f aca="true" t="shared" si="68" ref="J225:Q225">J226</f>
        <v>0</v>
      </c>
      <c r="K225" s="21">
        <f t="shared" si="68"/>
        <v>-145.4</v>
      </c>
      <c r="L225" s="21">
        <f t="shared" si="68"/>
        <v>0</v>
      </c>
      <c r="M225" s="21">
        <f t="shared" si="68"/>
        <v>0</v>
      </c>
      <c r="N225" s="21">
        <f t="shared" si="68"/>
        <v>120.7</v>
      </c>
      <c r="O225" s="21">
        <f t="shared" si="68"/>
        <v>0</v>
      </c>
      <c r="P225" s="21">
        <f t="shared" si="68"/>
        <v>-120.7</v>
      </c>
      <c r="Q225" s="21">
        <f t="shared" si="68"/>
        <v>0</v>
      </c>
    </row>
    <row r="226" spans="1:17" s="34" customFormat="1" ht="12.75">
      <c r="A226" s="5"/>
      <c r="B226" s="2" t="s">
        <v>34</v>
      </c>
      <c r="C226" s="2"/>
      <c r="D226" s="4" t="s">
        <v>23</v>
      </c>
      <c r="E226" s="4" t="s">
        <v>14</v>
      </c>
      <c r="F226" s="4"/>
      <c r="G226" s="4"/>
      <c r="H226" s="21">
        <f>I226+J226+K226+L226</f>
        <v>0</v>
      </c>
      <c r="I226" s="21">
        <f aca="true" t="shared" si="69" ref="I226:Q226">I227+I236</f>
        <v>145.4</v>
      </c>
      <c r="J226" s="21">
        <f t="shared" si="69"/>
        <v>0</v>
      </c>
      <c r="K226" s="21">
        <f t="shared" si="69"/>
        <v>-145.4</v>
      </c>
      <c r="L226" s="21">
        <f t="shared" si="69"/>
        <v>0</v>
      </c>
      <c r="M226" s="21">
        <f t="shared" si="69"/>
        <v>0</v>
      </c>
      <c r="N226" s="21">
        <f t="shared" si="69"/>
        <v>120.7</v>
      </c>
      <c r="O226" s="21">
        <f t="shared" si="69"/>
        <v>0</v>
      </c>
      <c r="P226" s="21">
        <f t="shared" si="69"/>
        <v>-120.7</v>
      </c>
      <c r="Q226" s="21">
        <f t="shared" si="69"/>
        <v>0</v>
      </c>
    </row>
    <row r="227" spans="1:17" s="34" customFormat="1" ht="46.5" customHeight="1">
      <c r="A227" s="5"/>
      <c r="B227" s="1" t="s">
        <v>110</v>
      </c>
      <c r="C227" s="2"/>
      <c r="D227" s="3" t="s">
        <v>23</v>
      </c>
      <c r="E227" s="3" t="s">
        <v>14</v>
      </c>
      <c r="F227" s="3" t="s">
        <v>260</v>
      </c>
      <c r="G227" s="3"/>
      <c r="H227" s="21">
        <f>I227+J227+K227+L227</f>
        <v>0</v>
      </c>
      <c r="I227" s="24">
        <f>I228+I232</f>
        <v>145.4</v>
      </c>
      <c r="J227" s="24">
        <f aca="true" t="shared" si="70" ref="J227:Q227">J228+J232</f>
        <v>0</v>
      </c>
      <c r="K227" s="24">
        <f t="shared" si="70"/>
        <v>-145.4</v>
      </c>
      <c r="L227" s="24">
        <f t="shared" si="70"/>
        <v>0</v>
      </c>
      <c r="M227" s="21">
        <f t="shared" si="70"/>
        <v>0</v>
      </c>
      <c r="N227" s="24">
        <f t="shared" si="70"/>
        <v>0</v>
      </c>
      <c r="O227" s="24">
        <f t="shared" si="70"/>
        <v>0</v>
      </c>
      <c r="P227" s="24">
        <f t="shared" si="70"/>
        <v>0</v>
      </c>
      <c r="Q227" s="24">
        <f t="shared" si="70"/>
        <v>0</v>
      </c>
    </row>
    <row r="228" spans="1:17" s="34" customFormat="1" ht="76.5">
      <c r="A228" s="11"/>
      <c r="B228" s="1" t="s">
        <v>500</v>
      </c>
      <c r="C228" s="23"/>
      <c r="D228" s="3" t="s">
        <v>23</v>
      </c>
      <c r="E228" s="3" t="s">
        <v>14</v>
      </c>
      <c r="F228" s="3" t="s">
        <v>406</v>
      </c>
      <c r="G228" s="3"/>
      <c r="H228" s="21">
        <f>SUM(I228:L228)</f>
        <v>-145.4</v>
      </c>
      <c r="I228" s="24">
        <f>I229</f>
        <v>0</v>
      </c>
      <c r="J228" s="24">
        <f>J229+J232</f>
        <v>0</v>
      </c>
      <c r="K228" s="24">
        <f>K229+K232</f>
        <v>-145.4</v>
      </c>
      <c r="L228" s="24">
        <f>L229+L232</f>
        <v>0</v>
      </c>
      <c r="M228" s="21">
        <f>M229</f>
        <v>0</v>
      </c>
      <c r="N228" s="24">
        <f>N229</f>
        <v>0</v>
      </c>
      <c r="O228" s="24">
        <f>O229+O232</f>
        <v>0</v>
      </c>
      <c r="P228" s="24">
        <f>P229+P232</f>
        <v>0</v>
      </c>
      <c r="Q228" s="24">
        <f>Q229+Q232</f>
        <v>0</v>
      </c>
    </row>
    <row r="229" spans="1:17" s="34" customFormat="1" ht="63.75">
      <c r="A229" s="11"/>
      <c r="B229" s="1" t="s">
        <v>51</v>
      </c>
      <c r="C229" s="23"/>
      <c r="D229" s="3" t="s">
        <v>23</v>
      </c>
      <c r="E229" s="3" t="s">
        <v>14</v>
      </c>
      <c r="F229" s="3" t="s">
        <v>406</v>
      </c>
      <c r="G229" s="3" t="s">
        <v>49</v>
      </c>
      <c r="H229" s="21">
        <f>I229+J229+K229+L229</f>
        <v>-145.4</v>
      </c>
      <c r="I229" s="24">
        <f>I230</f>
        <v>0</v>
      </c>
      <c r="J229" s="24">
        <f>J230</f>
        <v>0</v>
      </c>
      <c r="K229" s="24">
        <f>K230</f>
        <v>-145.4</v>
      </c>
      <c r="L229" s="24">
        <f>L230</f>
        <v>0</v>
      </c>
      <c r="M229" s="21">
        <f>N229+O229+P229+Q229</f>
        <v>0</v>
      </c>
      <c r="N229" s="24">
        <f>N230</f>
        <v>0</v>
      </c>
      <c r="O229" s="24">
        <f>O230</f>
        <v>0</v>
      </c>
      <c r="P229" s="24">
        <f>P230</f>
        <v>0</v>
      </c>
      <c r="Q229" s="24">
        <f>Q230</f>
        <v>0</v>
      </c>
    </row>
    <row r="230" spans="1:17" s="34" customFormat="1" ht="12.75">
      <c r="A230" s="11"/>
      <c r="B230" s="1" t="s">
        <v>68</v>
      </c>
      <c r="C230" s="23"/>
      <c r="D230" s="3" t="s">
        <v>23</v>
      </c>
      <c r="E230" s="3" t="s">
        <v>14</v>
      </c>
      <c r="F230" s="3" t="s">
        <v>406</v>
      </c>
      <c r="G230" s="3" t="s">
        <v>66</v>
      </c>
      <c r="H230" s="21">
        <f>I230+J230+K230+L230</f>
        <v>-145.4</v>
      </c>
      <c r="I230" s="24">
        <f>I231</f>
        <v>0</v>
      </c>
      <c r="J230" s="24">
        <f>J231</f>
        <v>0</v>
      </c>
      <c r="K230" s="24">
        <f>K231</f>
        <v>-145.4</v>
      </c>
      <c r="L230" s="24">
        <f>L231</f>
        <v>0</v>
      </c>
      <c r="M230" s="21">
        <f>N230+O230+P230+Q230</f>
        <v>0</v>
      </c>
      <c r="N230" s="24">
        <f>N231</f>
        <v>0</v>
      </c>
      <c r="O230" s="25">
        <v>0</v>
      </c>
      <c r="P230" s="25">
        <f>P231</f>
        <v>0</v>
      </c>
      <c r="Q230" s="25">
        <v>0</v>
      </c>
    </row>
    <row r="231" spans="1:17" s="34" customFormat="1" ht="25.5">
      <c r="A231" s="11"/>
      <c r="B231" s="1" t="s">
        <v>86</v>
      </c>
      <c r="C231" s="23"/>
      <c r="D231" s="3" t="s">
        <v>23</v>
      </c>
      <c r="E231" s="3" t="s">
        <v>14</v>
      </c>
      <c r="F231" s="3" t="s">
        <v>406</v>
      </c>
      <c r="G231" s="3" t="s">
        <v>84</v>
      </c>
      <c r="H231" s="21">
        <f>I231+J231+K231+L231</f>
        <v>-145.4</v>
      </c>
      <c r="I231" s="24">
        <v>0</v>
      </c>
      <c r="J231" s="25">
        <v>0</v>
      </c>
      <c r="K231" s="25">
        <f>-145.4</f>
        <v>-145.4</v>
      </c>
      <c r="L231" s="25">
        <v>0</v>
      </c>
      <c r="M231" s="21">
        <f>SUM(N231:Q231)</f>
        <v>0</v>
      </c>
      <c r="N231" s="24">
        <v>0</v>
      </c>
      <c r="O231" s="24">
        <v>0</v>
      </c>
      <c r="P231" s="24">
        <v>0</v>
      </c>
      <c r="Q231" s="24">
        <v>0</v>
      </c>
    </row>
    <row r="232" spans="1:17" s="34" customFormat="1" ht="51">
      <c r="A232" s="11"/>
      <c r="B232" s="1" t="s">
        <v>501</v>
      </c>
      <c r="C232" s="23"/>
      <c r="D232" s="3" t="s">
        <v>23</v>
      </c>
      <c r="E232" s="3" t="s">
        <v>14</v>
      </c>
      <c r="F232" s="3" t="s">
        <v>502</v>
      </c>
      <c r="G232" s="3"/>
      <c r="H232" s="21">
        <f>SUM(I232:L232)</f>
        <v>145.4</v>
      </c>
      <c r="I232" s="24">
        <f>I233</f>
        <v>145.4</v>
      </c>
      <c r="J232" s="24">
        <f>J233</f>
        <v>0</v>
      </c>
      <c r="K232" s="24">
        <f>K233</f>
        <v>0</v>
      </c>
      <c r="L232" s="24">
        <f>L233</f>
        <v>0</v>
      </c>
      <c r="M232" s="21">
        <f>M233</f>
        <v>0</v>
      </c>
      <c r="N232" s="24">
        <f>N233</f>
        <v>0</v>
      </c>
      <c r="O232" s="24">
        <f>O233</f>
        <v>0</v>
      </c>
      <c r="P232" s="24">
        <f>P233</f>
        <v>0</v>
      </c>
      <c r="Q232" s="24">
        <f>Q233</f>
        <v>0</v>
      </c>
    </row>
    <row r="233" spans="1:17" s="34" customFormat="1" ht="69.75" customHeight="1">
      <c r="A233" s="11"/>
      <c r="B233" s="1" t="s">
        <v>51</v>
      </c>
      <c r="C233" s="23"/>
      <c r="D233" s="3" t="s">
        <v>23</v>
      </c>
      <c r="E233" s="3" t="s">
        <v>14</v>
      </c>
      <c r="F233" s="3" t="s">
        <v>502</v>
      </c>
      <c r="G233" s="3" t="s">
        <v>49</v>
      </c>
      <c r="H233" s="21">
        <f>I233+J233+K233+L233</f>
        <v>145.4</v>
      </c>
      <c r="I233" s="24">
        <f>I234</f>
        <v>145.4</v>
      </c>
      <c r="J233" s="24">
        <f>J234</f>
        <v>0</v>
      </c>
      <c r="K233" s="24">
        <f>K234</f>
        <v>0</v>
      </c>
      <c r="L233" s="24">
        <f>L234</f>
        <v>0</v>
      </c>
      <c r="M233" s="21">
        <f>N233+O233+P233+Q233</f>
        <v>0</v>
      </c>
      <c r="N233" s="24">
        <f>N234</f>
        <v>0</v>
      </c>
      <c r="O233" s="24">
        <f>O234</f>
        <v>0</v>
      </c>
      <c r="P233" s="24">
        <f>P234</f>
        <v>0</v>
      </c>
      <c r="Q233" s="24">
        <f>Q234</f>
        <v>0</v>
      </c>
    </row>
    <row r="234" spans="1:17" s="34" customFormat="1" ht="12.75">
      <c r="A234" s="11"/>
      <c r="B234" s="1" t="s">
        <v>68</v>
      </c>
      <c r="C234" s="23"/>
      <c r="D234" s="3" t="s">
        <v>23</v>
      </c>
      <c r="E234" s="3" t="s">
        <v>14</v>
      </c>
      <c r="F234" s="3" t="s">
        <v>502</v>
      </c>
      <c r="G234" s="3" t="s">
        <v>66</v>
      </c>
      <c r="H234" s="21">
        <f>I234+J234+K234+L234</f>
        <v>145.4</v>
      </c>
      <c r="I234" s="24">
        <f>I235</f>
        <v>145.4</v>
      </c>
      <c r="J234" s="24">
        <f>J235</f>
        <v>0</v>
      </c>
      <c r="K234" s="24">
        <f>K235</f>
        <v>0</v>
      </c>
      <c r="L234" s="24">
        <f>L235</f>
        <v>0</v>
      </c>
      <c r="M234" s="21">
        <f>N234+O234+P234+Q234</f>
        <v>0</v>
      </c>
      <c r="N234" s="24">
        <f>N235</f>
        <v>0</v>
      </c>
      <c r="O234" s="25">
        <v>0</v>
      </c>
      <c r="P234" s="25">
        <f>P235</f>
        <v>0</v>
      </c>
      <c r="Q234" s="25">
        <v>0</v>
      </c>
    </row>
    <row r="235" spans="1:17" s="34" customFormat="1" ht="25.5">
      <c r="A235" s="11"/>
      <c r="B235" s="1" t="s">
        <v>86</v>
      </c>
      <c r="C235" s="23"/>
      <c r="D235" s="3" t="s">
        <v>23</v>
      </c>
      <c r="E235" s="3" t="s">
        <v>14</v>
      </c>
      <c r="F235" s="3" t="s">
        <v>502</v>
      </c>
      <c r="G235" s="3" t="s">
        <v>84</v>
      </c>
      <c r="H235" s="21">
        <f>I235+J235+K235+L235</f>
        <v>145.4</v>
      </c>
      <c r="I235" s="24">
        <v>145.4</v>
      </c>
      <c r="J235" s="25">
        <v>0</v>
      </c>
      <c r="K235" s="25">
        <v>0</v>
      </c>
      <c r="L235" s="25">
        <v>0</v>
      </c>
      <c r="M235" s="21">
        <f>SUM(N235:Q235)</f>
        <v>0</v>
      </c>
      <c r="N235" s="24">
        <v>0</v>
      </c>
      <c r="O235" s="24">
        <v>0</v>
      </c>
      <c r="P235" s="24">
        <v>0</v>
      </c>
      <c r="Q235" s="24">
        <v>0</v>
      </c>
    </row>
    <row r="236" spans="1:17" s="34" customFormat="1" ht="38.25">
      <c r="A236" s="11"/>
      <c r="B236" s="1" t="s">
        <v>454</v>
      </c>
      <c r="C236" s="23"/>
      <c r="D236" s="3" t="s">
        <v>23</v>
      </c>
      <c r="E236" s="3" t="s">
        <v>14</v>
      </c>
      <c r="F236" s="3" t="s">
        <v>453</v>
      </c>
      <c r="G236" s="3"/>
      <c r="H236" s="21">
        <f>SUM(I236:L236)</f>
        <v>0</v>
      </c>
      <c r="I236" s="24">
        <f>I253+I257</f>
        <v>0</v>
      </c>
      <c r="J236" s="24">
        <f aca="true" t="shared" si="71" ref="J236:Q236">J253+J257</f>
        <v>0</v>
      </c>
      <c r="K236" s="24">
        <f t="shared" si="71"/>
        <v>0</v>
      </c>
      <c r="L236" s="24">
        <f t="shared" si="71"/>
        <v>0</v>
      </c>
      <c r="M236" s="21">
        <f t="shared" si="71"/>
        <v>0</v>
      </c>
      <c r="N236" s="24">
        <f t="shared" si="71"/>
        <v>120.7</v>
      </c>
      <c r="O236" s="24">
        <f t="shared" si="71"/>
        <v>0</v>
      </c>
      <c r="P236" s="24">
        <f t="shared" si="71"/>
        <v>-120.7</v>
      </c>
      <c r="Q236" s="24">
        <f t="shared" si="71"/>
        <v>0</v>
      </c>
    </row>
    <row r="237" spans="1:17" s="34" customFormat="1" ht="39.75" customHeight="1" hidden="1">
      <c r="A237" s="11"/>
      <c r="B237" s="1" t="s">
        <v>262</v>
      </c>
      <c r="C237" s="23"/>
      <c r="D237" s="3" t="s">
        <v>23</v>
      </c>
      <c r="E237" s="3" t="s">
        <v>14</v>
      </c>
      <c r="F237" s="3" t="s">
        <v>457</v>
      </c>
      <c r="G237" s="3"/>
      <c r="H237" s="21">
        <f>I237+J237+K237+L237</f>
        <v>0</v>
      </c>
      <c r="I237" s="24">
        <f>I238</f>
        <v>0</v>
      </c>
      <c r="J237" s="24">
        <f>J238</f>
        <v>0</v>
      </c>
      <c r="K237" s="24">
        <f>K238</f>
        <v>0</v>
      </c>
      <c r="L237" s="24">
        <f>L238</f>
        <v>0</v>
      </c>
      <c r="M237" s="21">
        <f>SUM(N237:Q237)</f>
        <v>110344.5</v>
      </c>
      <c r="N237" s="24">
        <f>N238</f>
        <v>110344.5</v>
      </c>
      <c r="O237" s="24">
        <f aca="true" t="shared" si="72" ref="O237:Q239">O238</f>
        <v>0</v>
      </c>
      <c r="P237" s="24">
        <f t="shared" si="72"/>
        <v>0</v>
      </c>
      <c r="Q237" s="24">
        <f t="shared" si="72"/>
        <v>0</v>
      </c>
    </row>
    <row r="238" spans="1:17" s="34" customFormat="1" ht="60" customHeight="1" hidden="1">
      <c r="A238" s="11"/>
      <c r="B238" s="1" t="s">
        <v>51</v>
      </c>
      <c r="C238" s="23"/>
      <c r="D238" s="3" t="s">
        <v>23</v>
      </c>
      <c r="E238" s="3" t="s">
        <v>14</v>
      </c>
      <c r="F238" s="3" t="s">
        <v>457</v>
      </c>
      <c r="G238" s="3" t="s">
        <v>49</v>
      </c>
      <c r="H238" s="21">
        <f>SUM(I238:L238)</f>
        <v>0</v>
      </c>
      <c r="I238" s="24">
        <f>I239</f>
        <v>0</v>
      </c>
      <c r="J238" s="24">
        <f>J239</f>
        <v>0</v>
      </c>
      <c r="K238" s="24">
        <f>K239</f>
        <v>0</v>
      </c>
      <c r="L238" s="24">
        <f>L239</f>
        <v>0</v>
      </c>
      <c r="M238" s="21">
        <f>SUM(N238:Q238)</f>
        <v>110344.5</v>
      </c>
      <c r="N238" s="24">
        <f>N239</f>
        <v>110344.5</v>
      </c>
      <c r="O238" s="24">
        <f t="shared" si="72"/>
        <v>0</v>
      </c>
      <c r="P238" s="24">
        <f t="shared" si="72"/>
        <v>0</v>
      </c>
      <c r="Q238" s="24">
        <f t="shared" si="72"/>
        <v>0</v>
      </c>
    </row>
    <row r="239" spans="1:17" s="34" customFormat="1" ht="12.75" hidden="1">
      <c r="A239" s="11"/>
      <c r="B239" s="1" t="s">
        <v>68</v>
      </c>
      <c r="C239" s="23"/>
      <c r="D239" s="3" t="s">
        <v>23</v>
      </c>
      <c r="E239" s="3" t="s">
        <v>14</v>
      </c>
      <c r="F239" s="3" t="s">
        <v>457</v>
      </c>
      <c r="G239" s="3" t="s">
        <v>66</v>
      </c>
      <c r="H239" s="21">
        <f>SUM(I239:L239)</f>
        <v>0</v>
      </c>
      <c r="I239" s="24">
        <f>I240</f>
        <v>0</v>
      </c>
      <c r="J239" s="24">
        <f>J240</f>
        <v>0</v>
      </c>
      <c r="K239" s="24">
        <f>K240</f>
        <v>0</v>
      </c>
      <c r="L239" s="24">
        <f>L240</f>
        <v>0</v>
      </c>
      <c r="M239" s="21">
        <f>SUM(N239:Q239)</f>
        <v>110344.5</v>
      </c>
      <c r="N239" s="24">
        <f>N240</f>
        <v>110344.5</v>
      </c>
      <c r="O239" s="24">
        <f t="shared" si="72"/>
        <v>0</v>
      </c>
      <c r="P239" s="24">
        <f t="shared" si="72"/>
        <v>0</v>
      </c>
      <c r="Q239" s="24">
        <f t="shared" si="72"/>
        <v>0</v>
      </c>
    </row>
    <row r="240" spans="1:17" s="34" customFormat="1" ht="76.5" hidden="1">
      <c r="A240" s="11"/>
      <c r="B240" s="1" t="s">
        <v>85</v>
      </c>
      <c r="C240" s="23"/>
      <c r="D240" s="3" t="s">
        <v>23</v>
      </c>
      <c r="E240" s="3" t="s">
        <v>14</v>
      </c>
      <c r="F240" s="3" t="s">
        <v>457</v>
      </c>
      <c r="G240" s="3" t="s">
        <v>67</v>
      </c>
      <c r="H240" s="21">
        <f>SUM(I240:L240)</f>
        <v>0</v>
      </c>
      <c r="I240" s="24">
        <v>0</v>
      </c>
      <c r="J240" s="25">
        <v>0</v>
      </c>
      <c r="K240" s="25">
        <v>0</v>
      </c>
      <c r="L240" s="25">
        <v>0</v>
      </c>
      <c r="M240" s="21">
        <f>N240+O240+P240+Q240</f>
        <v>110344.5</v>
      </c>
      <c r="N240" s="24">
        <v>110344.5</v>
      </c>
      <c r="O240" s="24">
        <v>0</v>
      </c>
      <c r="P240" s="24">
        <v>0</v>
      </c>
      <c r="Q240" s="24">
        <v>0</v>
      </c>
    </row>
    <row r="241" spans="1:17" s="34" customFormat="1" ht="315.75" customHeight="1" hidden="1">
      <c r="A241" s="11"/>
      <c r="B241" s="28" t="s">
        <v>133</v>
      </c>
      <c r="C241" s="23"/>
      <c r="D241" s="3" t="s">
        <v>23</v>
      </c>
      <c r="E241" s="3" t="s">
        <v>14</v>
      </c>
      <c r="F241" s="3" t="s">
        <v>462</v>
      </c>
      <c r="G241" s="3"/>
      <c r="H241" s="21">
        <f>SUM(I241:L241)</f>
        <v>0</v>
      </c>
      <c r="I241" s="24">
        <f>I242</f>
        <v>0</v>
      </c>
      <c r="J241" s="24">
        <f aca="true" t="shared" si="73" ref="J241:L242">J242</f>
        <v>0</v>
      </c>
      <c r="K241" s="24">
        <f t="shared" si="73"/>
        <v>0</v>
      </c>
      <c r="L241" s="24">
        <f t="shared" si="73"/>
        <v>0</v>
      </c>
      <c r="M241" s="25">
        <f>SUM(N241:Q241)</f>
        <v>31994.9</v>
      </c>
      <c r="N241" s="25">
        <f>N242</f>
        <v>0</v>
      </c>
      <c r="O241" s="25">
        <f aca="true" t="shared" si="74" ref="O241:Q243">O242</f>
        <v>0</v>
      </c>
      <c r="P241" s="25">
        <f t="shared" si="74"/>
        <v>31994.9</v>
      </c>
      <c r="Q241" s="25">
        <f t="shared" si="74"/>
        <v>0</v>
      </c>
    </row>
    <row r="242" spans="1:17" s="34" customFormat="1" ht="63.75" hidden="1">
      <c r="A242" s="11"/>
      <c r="B242" s="1" t="s">
        <v>51</v>
      </c>
      <c r="C242" s="23"/>
      <c r="D242" s="3" t="s">
        <v>23</v>
      </c>
      <c r="E242" s="3" t="s">
        <v>14</v>
      </c>
      <c r="F242" s="3" t="s">
        <v>462</v>
      </c>
      <c r="G242" s="3" t="s">
        <v>49</v>
      </c>
      <c r="H242" s="21">
        <f>SUM(I242:L242)</f>
        <v>0</v>
      </c>
      <c r="I242" s="24">
        <f>I243</f>
        <v>0</v>
      </c>
      <c r="J242" s="24">
        <f t="shared" si="73"/>
        <v>0</v>
      </c>
      <c r="K242" s="24">
        <f t="shared" si="73"/>
        <v>0</v>
      </c>
      <c r="L242" s="24">
        <f t="shared" si="73"/>
        <v>0</v>
      </c>
      <c r="M242" s="25">
        <f>SUM(N242:Q242)</f>
        <v>31994.9</v>
      </c>
      <c r="N242" s="25">
        <f>N243</f>
        <v>0</v>
      </c>
      <c r="O242" s="25">
        <f t="shared" si="74"/>
        <v>0</v>
      </c>
      <c r="P242" s="25">
        <f t="shared" si="74"/>
        <v>31994.9</v>
      </c>
      <c r="Q242" s="25">
        <f t="shared" si="74"/>
        <v>0</v>
      </c>
    </row>
    <row r="243" spans="1:17" s="34" customFormat="1" ht="12.75" hidden="1">
      <c r="A243" s="11"/>
      <c r="B243" s="1" t="s">
        <v>68</v>
      </c>
      <c r="C243" s="23"/>
      <c r="D243" s="3" t="s">
        <v>23</v>
      </c>
      <c r="E243" s="3" t="s">
        <v>14</v>
      </c>
      <c r="F243" s="3" t="s">
        <v>462</v>
      </c>
      <c r="G243" s="3" t="s">
        <v>66</v>
      </c>
      <c r="H243" s="21">
        <f>SUM(I243:L243)</f>
        <v>0</v>
      </c>
      <c r="I243" s="24">
        <f>I244</f>
        <v>0</v>
      </c>
      <c r="J243" s="24">
        <f>J244</f>
        <v>0</v>
      </c>
      <c r="K243" s="24">
        <f>K244</f>
        <v>0</v>
      </c>
      <c r="L243" s="24">
        <f>L244</f>
        <v>0</v>
      </c>
      <c r="M243" s="25">
        <f>SUM(N243:Q243)</f>
        <v>31994.9</v>
      </c>
      <c r="N243" s="25">
        <f>N244</f>
        <v>0</v>
      </c>
      <c r="O243" s="25">
        <f t="shared" si="74"/>
        <v>0</v>
      </c>
      <c r="P243" s="25">
        <f t="shared" si="74"/>
        <v>31994.9</v>
      </c>
      <c r="Q243" s="25">
        <f t="shared" si="74"/>
        <v>0</v>
      </c>
    </row>
    <row r="244" spans="1:17" s="34" customFormat="1" ht="80.25" customHeight="1" hidden="1">
      <c r="A244" s="11"/>
      <c r="B244" s="1" t="s">
        <v>85</v>
      </c>
      <c r="C244" s="23"/>
      <c r="D244" s="3" t="s">
        <v>23</v>
      </c>
      <c r="E244" s="3" t="s">
        <v>14</v>
      </c>
      <c r="F244" s="3" t="s">
        <v>462</v>
      </c>
      <c r="G244" s="3" t="s">
        <v>67</v>
      </c>
      <c r="H244" s="21">
        <f>SUM(I244:L244)</f>
        <v>0</v>
      </c>
      <c r="I244" s="24">
        <v>0</v>
      </c>
      <c r="J244" s="25">
        <v>0</v>
      </c>
      <c r="K244" s="25">
        <v>0</v>
      </c>
      <c r="L244" s="25">
        <v>0</v>
      </c>
      <c r="M244" s="25">
        <f>SUM(N244:Q244)</f>
        <v>31994.9</v>
      </c>
      <c r="N244" s="25">
        <v>0</v>
      </c>
      <c r="O244" s="25">
        <v>0</v>
      </c>
      <c r="P244" s="25">
        <v>31994.9</v>
      </c>
      <c r="Q244" s="25">
        <v>0</v>
      </c>
    </row>
    <row r="245" spans="1:17" s="34" customFormat="1" ht="153" hidden="1">
      <c r="A245" s="5"/>
      <c r="B245" s="1" t="s">
        <v>449</v>
      </c>
      <c r="C245" s="2"/>
      <c r="D245" s="3" t="s">
        <v>23</v>
      </c>
      <c r="E245" s="3" t="s">
        <v>14</v>
      </c>
      <c r="F245" s="3" t="s">
        <v>463</v>
      </c>
      <c r="G245" s="3"/>
      <c r="H245" s="21">
        <f>I245+J245+K245+L245</f>
        <v>0</v>
      </c>
      <c r="I245" s="24">
        <f>I246</f>
        <v>0</v>
      </c>
      <c r="J245" s="24">
        <f aca="true" t="shared" si="75" ref="J245:L247">J246</f>
        <v>0</v>
      </c>
      <c r="K245" s="24">
        <f t="shared" si="75"/>
        <v>0</v>
      </c>
      <c r="L245" s="24">
        <f t="shared" si="75"/>
        <v>0</v>
      </c>
      <c r="M245" s="21">
        <f>N245+O245+P245+Q245</f>
        <v>10.9</v>
      </c>
      <c r="N245" s="24">
        <f>N246</f>
        <v>0</v>
      </c>
      <c r="O245" s="24">
        <f>O246</f>
        <v>0</v>
      </c>
      <c r="P245" s="24">
        <f>P246</f>
        <v>0</v>
      </c>
      <c r="Q245" s="24">
        <f>Q246</f>
        <v>10.9</v>
      </c>
    </row>
    <row r="246" spans="1:17" s="34" customFormat="1" ht="63.75" hidden="1">
      <c r="A246" s="11"/>
      <c r="B246" s="1" t="s">
        <v>51</v>
      </c>
      <c r="C246" s="23"/>
      <c r="D246" s="3" t="s">
        <v>23</v>
      </c>
      <c r="E246" s="3" t="s">
        <v>14</v>
      </c>
      <c r="F246" s="3" t="s">
        <v>463</v>
      </c>
      <c r="G246" s="3" t="s">
        <v>49</v>
      </c>
      <c r="H246" s="21">
        <f>I246+J246+K246+L246</f>
        <v>0</v>
      </c>
      <c r="I246" s="24">
        <f>I247</f>
        <v>0</v>
      </c>
      <c r="J246" s="24">
        <f t="shared" si="75"/>
        <v>0</v>
      </c>
      <c r="K246" s="24">
        <f t="shared" si="75"/>
        <v>0</v>
      </c>
      <c r="L246" s="24">
        <f t="shared" si="75"/>
        <v>0</v>
      </c>
      <c r="M246" s="21">
        <f>N246+O246+P246+Q246</f>
        <v>10.9</v>
      </c>
      <c r="N246" s="24">
        <f>N247</f>
        <v>0</v>
      </c>
      <c r="O246" s="25">
        <v>0</v>
      </c>
      <c r="P246" s="25">
        <v>0</v>
      </c>
      <c r="Q246" s="25">
        <f>Q247</f>
        <v>10.9</v>
      </c>
    </row>
    <row r="247" spans="1:17" s="34" customFormat="1" ht="12.75" hidden="1">
      <c r="A247" s="11"/>
      <c r="B247" s="1" t="s">
        <v>68</v>
      </c>
      <c r="C247" s="23"/>
      <c r="D247" s="3" t="s">
        <v>23</v>
      </c>
      <c r="E247" s="3" t="s">
        <v>14</v>
      </c>
      <c r="F247" s="3" t="s">
        <v>463</v>
      </c>
      <c r="G247" s="3" t="s">
        <v>66</v>
      </c>
      <c r="H247" s="21">
        <f>I247+J247+K247+L247</f>
        <v>0</v>
      </c>
      <c r="I247" s="24">
        <f>I248</f>
        <v>0</v>
      </c>
      <c r="J247" s="24">
        <f t="shared" si="75"/>
        <v>0</v>
      </c>
      <c r="K247" s="24">
        <f t="shared" si="75"/>
        <v>0</v>
      </c>
      <c r="L247" s="24">
        <f t="shared" si="75"/>
        <v>0</v>
      </c>
      <c r="M247" s="21">
        <f>N247+O247+P247+Q247</f>
        <v>10.9</v>
      </c>
      <c r="N247" s="24">
        <f>N248</f>
        <v>0</v>
      </c>
      <c r="O247" s="24">
        <f>O248</f>
        <v>0</v>
      </c>
      <c r="P247" s="24">
        <f>P248</f>
        <v>0</v>
      </c>
      <c r="Q247" s="24">
        <f>Q248</f>
        <v>10.9</v>
      </c>
    </row>
    <row r="248" spans="1:17" s="34" customFormat="1" ht="25.5" hidden="1">
      <c r="A248" s="11"/>
      <c r="B248" s="1" t="s">
        <v>86</v>
      </c>
      <c r="C248" s="23"/>
      <c r="D248" s="3" t="s">
        <v>23</v>
      </c>
      <c r="E248" s="3" t="s">
        <v>14</v>
      </c>
      <c r="F248" s="3" t="s">
        <v>463</v>
      </c>
      <c r="G248" s="3" t="s">
        <v>84</v>
      </c>
      <c r="H248" s="21">
        <f>I248+J248+K248+L248</f>
        <v>0</v>
      </c>
      <c r="I248" s="24">
        <v>0</v>
      </c>
      <c r="J248" s="24">
        <v>0</v>
      </c>
      <c r="K248" s="24">
        <v>0</v>
      </c>
      <c r="L248" s="24">
        <v>0</v>
      </c>
      <c r="M248" s="21">
        <f>SUM(N248:Q248)</f>
        <v>10.9</v>
      </c>
      <c r="N248" s="24">
        <v>0</v>
      </c>
      <c r="O248" s="24">
        <f>O249</f>
        <v>0</v>
      </c>
      <c r="P248" s="24">
        <v>0</v>
      </c>
      <c r="Q248" s="24">
        <v>10.9</v>
      </c>
    </row>
    <row r="249" spans="1:17" s="34" customFormat="1" ht="114.75" hidden="1">
      <c r="A249" s="5"/>
      <c r="B249" s="1" t="s">
        <v>451</v>
      </c>
      <c r="C249" s="2"/>
      <c r="D249" s="3" t="s">
        <v>23</v>
      </c>
      <c r="E249" s="3" t="s">
        <v>14</v>
      </c>
      <c r="F249" s="3" t="s">
        <v>464</v>
      </c>
      <c r="G249" s="3"/>
      <c r="H249" s="21">
        <f>I249+J249+K249+L249</f>
        <v>0</v>
      </c>
      <c r="I249" s="24">
        <f>I250</f>
        <v>0</v>
      </c>
      <c r="J249" s="24">
        <f>J250</f>
        <v>0</v>
      </c>
      <c r="K249" s="24">
        <f>K250</f>
        <v>0</v>
      </c>
      <c r="L249" s="24">
        <f>L250</f>
        <v>0</v>
      </c>
      <c r="M249" s="21">
        <f>SUM(N249:Q249)</f>
        <v>690.8</v>
      </c>
      <c r="N249" s="24">
        <f>N250+N251</f>
        <v>0</v>
      </c>
      <c r="O249" s="24">
        <f>O250</f>
        <v>0</v>
      </c>
      <c r="P249" s="24">
        <f>P250</f>
        <v>690.8</v>
      </c>
      <c r="Q249" s="24">
        <f>Q250</f>
        <v>0</v>
      </c>
    </row>
    <row r="250" spans="1:17" s="34" customFormat="1" ht="63.75" hidden="1">
      <c r="A250" s="11"/>
      <c r="B250" s="1" t="s">
        <v>51</v>
      </c>
      <c r="C250" s="23"/>
      <c r="D250" s="3" t="s">
        <v>23</v>
      </c>
      <c r="E250" s="3" t="s">
        <v>14</v>
      </c>
      <c r="F250" s="3" t="s">
        <v>464</v>
      </c>
      <c r="G250" s="3" t="s">
        <v>49</v>
      </c>
      <c r="H250" s="21">
        <f>I250+J250+K250+L250</f>
        <v>0</v>
      </c>
      <c r="I250" s="24">
        <f>I251</f>
        <v>0</v>
      </c>
      <c r="J250" s="24">
        <f aca="true" t="shared" si="76" ref="J250:L251">J251</f>
        <v>0</v>
      </c>
      <c r="K250" s="24">
        <f t="shared" si="76"/>
        <v>0</v>
      </c>
      <c r="L250" s="24">
        <f t="shared" si="76"/>
        <v>0</v>
      </c>
      <c r="M250" s="21">
        <f>SUM(N250:Q250)</f>
        <v>690.8</v>
      </c>
      <c r="N250" s="25">
        <f>N251</f>
        <v>0</v>
      </c>
      <c r="O250" s="25">
        <f>O251</f>
        <v>0</v>
      </c>
      <c r="P250" s="25">
        <f>P251</f>
        <v>690.8</v>
      </c>
      <c r="Q250" s="25">
        <v>0</v>
      </c>
    </row>
    <row r="251" spans="1:17" s="34" customFormat="1" ht="12.75" hidden="1">
      <c r="A251" s="11"/>
      <c r="B251" s="1" t="s">
        <v>68</v>
      </c>
      <c r="C251" s="23"/>
      <c r="D251" s="3" t="s">
        <v>23</v>
      </c>
      <c r="E251" s="3" t="s">
        <v>14</v>
      </c>
      <c r="F251" s="3" t="s">
        <v>464</v>
      </c>
      <c r="G251" s="3" t="s">
        <v>66</v>
      </c>
      <c r="H251" s="21">
        <f>I251+J251+K251+L251</f>
        <v>0</v>
      </c>
      <c r="I251" s="24">
        <f>I252</f>
        <v>0</v>
      </c>
      <c r="J251" s="24">
        <f t="shared" si="76"/>
        <v>0</v>
      </c>
      <c r="K251" s="24">
        <f t="shared" si="76"/>
        <v>0</v>
      </c>
      <c r="L251" s="24">
        <f t="shared" si="76"/>
        <v>0</v>
      </c>
      <c r="M251" s="21">
        <f>SUM(N251:Q251)</f>
        <v>690.8</v>
      </c>
      <c r="N251" s="24">
        <f>N252</f>
        <v>0</v>
      </c>
      <c r="O251" s="24">
        <f>O252</f>
        <v>0</v>
      </c>
      <c r="P251" s="24">
        <f>P252</f>
        <v>690.8</v>
      </c>
      <c r="Q251" s="24">
        <v>0</v>
      </c>
    </row>
    <row r="252" spans="1:17" s="34" customFormat="1" ht="25.5" hidden="1">
      <c r="A252" s="11"/>
      <c r="B252" s="1" t="s">
        <v>86</v>
      </c>
      <c r="C252" s="23"/>
      <c r="D252" s="3" t="s">
        <v>23</v>
      </c>
      <c r="E252" s="3" t="s">
        <v>14</v>
      </c>
      <c r="F252" s="3" t="s">
        <v>464</v>
      </c>
      <c r="G252" s="3" t="s">
        <v>84</v>
      </c>
      <c r="H252" s="21">
        <f>I252+J252+K252+L252</f>
        <v>0</v>
      </c>
      <c r="I252" s="24">
        <v>0</v>
      </c>
      <c r="J252" s="24">
        <v>0</v>
      </c>
      <c r="K252" s="24">
        <v>0</v>
      </c>
      <c r="L252" s="24">
        <v>0</v>
      </c>
      <c r="M252" s="21">
        <f>N252+O252+P252+Q252</f>
        <v>690.8</v>
      </c>
      <c r="N252" s="24">
        <v>0</v>
      </c>
      <c r="O252" s="24">
        <f>O229</f>
        <v>0</v>
      </c>
      <c r="P252" s="24">
        <v>690.8</v>
      </c>
      <c r="Q252" s="24">
        <f>Q229</f>
        <v>0</v>
      </c>
    </row>
    <row r="253" spans="1:17" s="34" customFormat="1" ht="216.75">
      <c r="A253" s="11"/>
      <c r="B253" s="1" t="s">
        <v>447</v>
      </c>
      <c r="C253" s="23"/>
      <c r="D253" s="3" t="s">
        <v>23</v>
      </c>
      <c r="E253" s="3" t="s">
        <v>14</v>
      </c>
      <c r="F253" s="3" t="s">
        <v>455</v>
      </c>
      <c r="G253" s="3"/>
      <c r="H253" s="21">
        <f>SUM(I253:L253)</f>
        <v>0</v>
      </c>
      <c r="I253" s="24">
        <f>I254</f>
        <v>0</v>
      </c>
      <c r="J253" s="24">
        <f>J254+J257</f>
        <v>0</v>
      </c>
      <c r="K253" s="24">
        <f>K254+K257</f>
        <v>0</v>
      </c>
      <c r="L253" s="24">
        <f>L254+L257</f>
        <v>0</v>
      </c>
      <c r="M253" s="21">
        <f>M254</f>
        <v>-120.7</v>
      </c>
      <c r="N253" s="24">
        <f>N254</f>
        <v>0</v>
      </c>
      <c r="O253" s="24">
        <f>O254+O257</f>
        <v>0</v>
      </c>
      <c r="P253" s="24">
        <f>P254+P257</f>
        <v>-120.7</v>
      </c>
      <c r="Q253" s="24">
        <f>Q254+Q257</f>
        <v>0</v>
      </c>
    </row>
    <row r="254" spans="1:17" s="34" customFormat="1" ht="63.75">
      <c r="A254" s="11"/>
      <c r="B254" s="1" t="s">
        <v>51</v>
      </c>
      <c r="C254" s="23"/>
      <c r="D254" s="3" t="s">
        <v>23</v>
      </c>
      <c r="E254" s="3" t="s">
        <v>14</v>
      </c>
      <c r="F254" s="3" t="s">
        <v>455</v>
      </c>
      <c r="G254" s="3" t="s">
        <v>49</v>
      </c>
      <c r="H254" s="21">
        <f>I254+J254+K254+L254</f>
        <v>0</v>
      </c>
      <c r="I254" s="24">
        <f>I255</f>
        <v>0</v>
      </c>
      <c r="J254" s="24">
        <f>J255</f>
        <v>0</v>
      </c>
      <c r="K254" s="24">
        <f>K255</f>
        <v>0</v>
      </c>
      <c r="L254" s="24">
        <f>L255</f>
        <v>0</v>
      </c>
      <c r="M254" s="21">
        <f>N254+O254+P254+Q254</f>
        <v>-120.7</v>
      </c>
      <c r="N254" s="24">
        <f>N255</f>
        <v>0</v>
      </c>
      <c r="O254" s="24">
        <f>O255</f>
        <v>0</v>
      </c>
      <c r="P254" s="24">
        <f>P255</f>
        <v>-120.7</v>
      </c>
      <c r="Q254" s="24">
        <f>Q255</f>
        <v>0</v>
      </c>
    </row>
    <row r="255" spans="1:17" s="34" customFormat="1" ht="12.75">
      <c r="A255" s="11"/>
      <c r="B255" s="1" t="s">
        <v>68</v>
      </c>
      <c r="C255" s="23"/>
      <c r="D255" s="3" t="s">
        <v>23</v>
      </c>
      <c r="E255" s="3" t="s">
        <v>14</v>
      </c>
      <c r="F255" s="3" t="s">
        <v>455</v>
      </c>
      <c r="G255" s="3" t="s">
        <v>66</v>
      </c>
      <c r="H255" s="21">
        <f>I255+J255+K255+L255</f>
        <v>0</v>
      </c>
      <c r="I255" s="24">
        <f>I256</f>
        <v>0</v>
      </c>
      <c r="J255" s="24">
        <f>J256</f>
        <v>0</v>
      </c>
      <c r="K255" s="24">
        <f>K256</f>
        <v>0</v>
      </c>
      <c r="L255" s="24">
        <f>L256</f>
        <v>0</v>
      </c>
      <c r="M255" s="21">
        <f>N255+O255+P255+Q255</f>
        <v>-120.7</v>
      </c>
      <c r="N255" s="24">
        <f>N256</f>
        <v>0</v>
      </c>
      <c r="O255" s="25">
        <v>0</v>
      </c>
      <c r="P255" s="25">
        <f>P256</f>
        <v>-120.7</v>
      </c>
      <c r="Q255" s="25">
        <v>0</v>
      </c>
    </row>
    <row r="256" spans="1:17" s="34" customFormat="1" ht="25.5">
      <c r="A256" s="11"/>
      <c r="B256" s="1" t="s">
        <v>86</v>
      </c>
      <c r="C256" s="23"/>
      <c r="D256" s="3" t="s">
        <v>23</v>
      </c>
      <c r="E256" s="3" t="s">
        <v>14</v>
      </c>
      <c r="F256" s="3" t="s">
        <v>455</v>
      </c>
      <c r="G256" s="3" t="s">
        <v>84</v>
      </c>
      <c r="H256" s="21">
        <f>I256+J256+K256+L256</f>
        <v>0</v>
      </c>
      <c r="I256" s="24">
        <v>0</v>
      </c>
      <c r="J256" s="25">
        <v>0</v>
      </c>
      <c r="K256" s="25">
        <v>0</v>
      </c>
      <c r="L256" s="25">
        <v>0</v>
      </c>
      <c r="M256" s="21">
        <f>SUM(N256:Q256)</f>
        <v>-120.7</v>
      </c>
      <c r="N256" s="24">
        <v>0</v>
      </c>
      <c r="O256" s="24">
        <v>0</v>
      </c>
      <c r="P256" s="24">
        <f>-120.7</f>
        <v>-120.7</v>
      </c>
      <c r="Q256" s="24">
        <v>0</v>
      </c>
    </row>
    <row r="257" spans="1:17" s="34" customFormat="1" ht="51">
      <c r="A257" s="11"/>
      <c r="B257" s="1" t="s">
        <v>517</v>
      </c>
      <c r="C257" s="23"/>
      <c r="D257" s="3" t="s">
        <v>23</v>
      </c>
      <c r="E257" s="3" t="s">
        <v>14</v>
      </c>
      <c r="F257" s="3" t="s">
        <v>456</v>
      </c>
      <c r="G257" s="3"/>
      <c r="H257" s="21">
        <f>SUM(I257:L257)</f>
        <v>0</v>
      </c>
      <c r="I257" s="24">
        <f>I258</f>
        <v>0</v>
      </c>
      <c r="J257" s="24">
        <f>J258</f>
        <v>0</v>
      </c>
      <c r="K257" s="24">
        <f>K258</f>
        <v>0</v>
      </c>
      <c r="L257" s="24">
        <f>L258</f>
        <v>0</v>
      </c>
      <c r="M257" s="21">
        <f>M258</f>
        <v>120.7</v>
      </c>
      <c r="N257" s="24">
        <f>N258</f>
        <v>120.7</v>
      </c>
      <c r="O257" s="24">
        <f>O258</f>
        <v>0</v>
      </c>
      <c r="P257" s="24">
        <f>P258</f>
        <v>0</v>
      </c>
      <c r="Q257" s="24">
        <f>Q258</f>
        <v>0</v>
      </c>
    </row>
    <row r="258" spans="1:17" s="34" customFormat="1" ht="73.5" customHeight="1">
      <c r="A258" s="11"/>
      <c r="B258" s="1" t="s">
        <v>51</v>
      </c>
      <c r="C258" s="23"/>
      <c r="D258" s="3" t="s">
        <v>23</v>
      </c>
      <c r="E258" s="3" t="s">
        <v>14</v>
      </c>
      <c r="F258" s="3" t="s">
        <v>456</v>
      </c>
      <c r="G258" s="3" t="s">
        <v>49</v>
      </c>
      <c r="H258" s="21">
        <f>I258+J258+K258+L258</f>
        <v>0</v>
      </c>
      <c r="I258" s="24">
        <f>I259</f>
        <v>0</v>
      </c>
      <c r="J258" s="24">
        <f>J259</f>
        <v>0</v>
      </c>
      <c r="K258" s="24">
        <f>K259</f>
        <v>0</v>
      </c>
      <c r="L258" s="24">
        <f>L259</f>
        <v>0</v>
      </c>
      <c r="M258" s="21">
        <f>N258+O258+P258+Q258</f>
        <v>120.7</v>
      </c>
      <c r="N258" s="24">
        <f>N259</f>
        <v>120.7</v>
      </c>
      <c r="O258" s="24">
        <f>O259</f>
        <v>0</v>
      </c>
      <c r="P258" s="24">
        <f>P259</f>
        <v>0</v>
      </c>
      <c r="Q258" s="24">
        <f>Q259</f>
        <v>0</v>
      </c>
    </row>
    <row r="259" spans="1:17" s="34" customFormat="1" ht="12.75">
      <c r="A259" s="11"/>
      <c r="B259" s="1" t="s">
        <v>68</v>
      </c>
      <c r="C259" s="23"/>
      <c r="D259" s="3" t="s">
        <v>23</v>
      </c>
      <c r="E259" s="3" t="s">
        <v>14</v>
      </c>
      <c r="F259" s="3" t="s">
        <v>456</v>
      </c>
      <c r="G259" s="3" t="s">
        <v>66</v>
      </c>
      <c r="H259" s="21">
        <f>I259+J259+K259+L259</f>
        <v>0</v>
      </c>
      <c r="I259" s="24">
        <f>I260</f>
        <v>0</v>
      </c>
      <c r="J259" s="24">
        <f>J260</f>
        <v>0</v>
      </c>
      <c r="K259" s="24">
        <f>K260</f>
        <v>0</v>
      </c>
      <c r="L259" s="24">
        <f>L260</f>
        <v>0</v>
      </c>
      <c r="M259" s="21">
        <f>N259+O259+P259+Q259</f>
        <v>120.7</v>
      </c>
      <c r="N259" s="24">
        <f>N260</f>
        <v>120.7</v>
      </c>
      <c r="O259" s="25">
        <v>0</v>
      </c>
      <c r="P259" s="25">
        <f>P260</f>
        <v>0</v>
      </c>
      <c r="Q259" s="25">
        <v>0</v>
      </c>
    </row>
    <row r="260" spans="1:17" s="34" customFormat="1" ht="25.5">
      <c r="A260" s="11"/>
      <c r="B260" s="1" t="s">
        <v>86</v>
      </c>
      <c r="C260" s="23"/>
      <c r="D260" s="3" t="s">
        <v>23</v>
      </c>
      <c r="E260" s="3" t="s">
        <v>14</v>
      </c>
      <c r="F260" s="3" t="s">
        <v>456</v>
      </c>
      <c r="G260" s="3" t="s">
        <v>84</v>
      </c>
      <c r="H260" s="21">
        <f>I260+J260+K260+L260</f>
        <v>0</v>
      </c>
      <c r="I260" s="24">
        <v>0</v>
      </c>
      <c r="J260" s="25">
        <v>0</v>
      </c>
      <c r="K260" s="25">
        <v>0</v>
      </c>
      <c r="L260" s="25">
        <v>0</v>
      </c>
      <c r="M260" s="21">
        <f>SUM(N260:Q260)</f>
        <v>120.7</v>
      </c>
      <c r="N260" s="24">
        <v>120.7</v>
      </c>
      <c r="O260" s="24">
        <v>0</v>
      </c>
      <c r="P260" s="24">
        <v>0</v>
      </c>
      <c r="Q260" s="24">
        <v>0</v>
      </c>
    </row>
    <row r="261" spans="1:17" ht="25.5">
      <c r="A261" s="5" t="s">
        <v>286</v>
      </c>
      <c r="B261" s="6" t="s">
        <v>287</v>
      </c>
      <c r="C261" s="6">
        <v>231</v>
      </c>
      <c r="D261" s="4"/>
      <c r="E261" s="4"/>
      <c r="F261" s="4"/>
      <c r="G261" s="4"/>
      <c r="H261" s="8">
        <f>I261+J261+K261+L261</f>
        <v>0</v>
      </c>
      <c r="I261" s="8">
        <f>I289</f>
        <v>1130.4</v>
      </c>
      <c r="J261" s="8">
        <f aca="true" t="shared" si="77" ref="J261:Q261">J289</f>
        <v>0</v>
      </c>
      <c r="K261" s="8">
        <f t="shared" si="77"/>
        <v>-1130.4</v>
      </c>
      <c r="L261" s="8">
        <f t="shared" si="77"/>
        <v>0</v>
      </c>
      <c r="M261" s="8">
        <f t="shared" si="77"/>
        <v>0</v>
      </c>
      <c r="N261" s="8">
        <f t="shared" si="77"/>
        <v>1130.4</v>
      </c>
      <c r="O261" s="8">
        <f t="shared" si="77"/>
        <v>0</v>
      </c>
      <c r="P261" s="8">
        <f t="shared" si="77"/>
        <v>-1130.4</v>
      </c>
      <c r="Q261" s="8">
        <f t="shared" si="77"/>
        <v>0</v>
      </c>
    </row>
    <row r="262" spans="1:17" ht="12.75" hidden="1">
      <c r="A262" s="5"/>
      <c r="B262" s="2" t="s">
        <v>40</v>
      </c>
      <c r="C262" s="7"/>
      <c r="D262" s="4" t="s">
        <v>18</v>
      </c>
      <c r="E262" s="4" t="s">
        <v>15</v>
      </c>
      <c r="F262" s="4"/>
      <c r="G262" s="4"/>
      <c r="H262" s="8">
        <f>I262+J262+K262+L262</f>
        <v>208.5</v>
      </c>
      <c r="I262" s="8">
        <f>I270+I263</f>
        <v>158.5</v>
      </c>
      <c r="J262" s="8">
        <f>J270+J263</f>
        <v>0</v>
      </c>
      <c r="K262" s="8">
        <f>K270+K263</f>
        <v>0</v>
      </c>
      <c r="L262" s="8">
        <f>L270+L263</f>
        <v>50</v>
      </c>
      <c r="M262" s="8">
        <f>N262+O262+P262+Q262</f>
        <v>208.5</v>
      </c>
      <c r="N262" s="8">
        <f>N270+N263</f>
        <v>158.5</v>
      </c>
      <c r="O262" s="8">
        <f>O270+O263</f>
        <v>0</v>
      </c>
      <c r="P262" s="8">
        <f>P270+P263</f>
        <v>0</v>
      </c>
      <c r="Q262" s="8">
        <f>Q270+Q263</f>
        <v>50</v>
      </c>
    </row>
    <row r="263" spans="1:17" ht="12.75" hidden="1">
      <c r="A263" s="5"/>
      <c r="B263" s="2" t="s">
        <v>47</v>
      </c>
      <c r="C263" s="7"/>
      <c r="D263" s="4" t="s">
        <v>18</v>
      </c>
      <c r="E263" s="4" t="s">
        <v>14</v>
      </c>
      <c r="F263" s="4"/>
      <c r="G263" s="4"/>
      <c r="H263" s="8">
        <f>H264</f>
        <v>50</v>
      </c>
      <c r="I263" s="8">
        <f>I264</f>
        <v>0</v>
      </c>
      <c r="J263" s="8">
        <f aca="true" t="shared" si="78" ref="J263:L266">J264</f>
        <v>0</v>
      </c>
      <c r="K263" s="8">
        <f t="shared" si="78"/>
        <v>0</v>
      </c>
      <c r="L263" s="8">
        <f t="shared" si="78"/>
        <v>50</v>
      </c>
      <c r="M263" s="8">
        <f>M264</f>
        <v>50</v>
      </c>
      <c r="N263" s="8">
        <f>N264</f>
        <v>0</v>
      </c>
      <c r="O263" s="8">
        <f aca="true" t="shared" si="79" ref="O263:Q266">O264</f>
        <v>0</v>
      </c>
      <c r="P263" s="8">
        <f t="shared" si="79"/>
        <v>0</v>
      </c>
      <c r="Q263" s="8">
        <f t="shared" si="79"/>
        <v>50</v>
      </c>
    </row>
    <row r="264" spans="1:17" ht="51" hidden="1">
      <c r="A264" s="5"/>
      <c r="B264" s="1" t="s">
        <v>131</v>
      </c>
      <c r="C264" s="7"/>
      <c r="D264" s="3" t="s">
        <v>18</v>
      </c>
      <c r="E264" s="3" t="s">
        <v>14</v>
      </c>
      <c r="F264" s="3" t="s">
        <v>174</v>
      </c>
      <c r="G264" s="4"/>
      <c r="H264" s="8">
        <f>SUM(I264:L264)</f>
        <v>50</v>
      </c>
      <c r="I264" s="12">
        <f>I265</f>
        <v>0</v>
      </c>
      <c r="J264" s="12">
        <f t="shared" si="78"/>
        <v>0</v>
      </c>
      <c r="K264" s="12">
        <f t="shared" si="78"/>
        <v>0</v>
      </c>
      <c r="L264" s="12">
        <f t="shared" si="78"/>
        <v>50</v>
      </c>
      <c r="M264" s="8">
        <f>SUM(N264:Q264)</f>
        <v>50</v>
      </c>
      <c r="N264" s="12">
        <f>N265</f>
        <v>0</v>
      </c>
      <c r="O264" s="12">
        <f t="shared" si="79"/>
        <v>0</v>
      </c>
      <c r="P264" s="12">
        <f t="shared" si="79"/>
        <v>0</v>
      </c>
      <c r="Q264" s="12">
        <f t="shared" si="79"/>
        <v>50</v>
      </c>
    </row>
    <row r="265" spans="1:17" ht="38.25" hidden="1">
      <c r="A265" s="5"/>
      <c r="B265" s="1" t="s">
        <v>173</v>
      </c>
      <c r="C265" s="7"/>
      <c r="D265" s="3" t="s">
        <v>18</v>
      </c>
      <c r="E265" s="3" t="s">
        <v>14</v>
      </c>
      <c r="F265" s="3" t="s">
        <v>175</v>
      </c>
      <c r="G265" s="4"/>
      <c r="H265" s="8">
        <f>SUM(I265:L265)</f>
        <v>50</v>
      </c>
      <c r="I265" s="12">
        <f>I266</f>
        <v>0</v>
      </c>
      <c r="J265" s="12">
        <f t="shared" si="78"/>
        <v>0</v>
      </c>
      <c r="K265" s="12">
        <f t="shared" si="78"/>
        <v>0</v>
      </c>
      <c r="L265" s="12">
        <f t="shared" si="78"/>
        <v>50</v>
      </c>
      <c r="M265" s="8">
        <f>SUM(N265:Q265)</f>
        <v>50</v>
      </c>
      <c r="N265" s="12">
        <f>N266</f>
        <v>0</v>
      </c>
      <c r="O265" s="12">
        <f t="shared" si="79"/>
        <v>0</v>
      </c>
      <c r="P265" s="12">
        <f t="shared" si="79"/>
        <v>0</v>
      </c>
      <c r="Q265" s="12">
        <f t="shared" si="79"/>
        <v>50</v>
      </c>
    </row>
    <row r="266" spans="1:17" ht="140.25" hidden="1">
      <c r="A266" s="5"/>
      <c r="B266" s="1" t="s">
        <v>325</v>
      </c>
      <c r="C266" s="7"/>
      <c r="D266" s="3" t="s">
        <v>18</v>
      </c>
      <c r="E266" s="3" t="s">
        <v>14</v>
      </c>
      <c r="F266" s="3" t="s">
        <v>372</v>
      </c>
      <c r="G266" s="4"/>
      <c r="H266" s="8">
        <f>I266+J266+K266+L266</f>
        <v>50</v>
      </c>
      <c r="I266" s="12">
        <f>I267</f>
        <v>0</v>
      </c>
      <c r="J266" s="12">
        <f t="shared" si="78"/>
        <v>0</v>
      </c>
      <c r="K266" s="12">
        <f t="shared" si="78"/>
        <v>0</v>
      </c>
      <c r="L266" s="12">
        <f t="shared" si="78"/>
        <v>50</v>
      </c>
      <c r="M266" s="8">
        <f>N266+O266+P266+Q266</f>
        <v>50</v>
      </c>
      <c r="N266" s="12">
        <f>N267</f>
        <v>0</v>
      </c>
      <c r="O266" s="12">
        <f t="shared" si="79"/>
        <v>0</v>
      </c>
      <c r="P266" s="12">
        <f t="shared" si="79"/>
        <v>0</v>
      </c>
      <c r="Q266" s="12">
        <f t="shared" si="79"/>
        <v>50</v>
      </c>
    </row>
    <row r="267" spans="1:17" ht="63.75" hidden="1">
      <c r="A267" s="5"/>
      <c r="B267" s="1" t="s">
        <v>51</v>
      </c>
      <c r="C267" s="23"/>
      <c r="D267" s="3" t="s">
        <v>18</v>
      </c>
      <c r="E267" s="3" t="s">
        <v>14</v>
      </c>
      <c r="F267" s="3" t="s">
        <v>372</v>
      </c>
      <c r="G267" s="3" t="s">
        <v>49</v>
      </c>
      <c r="H267" s="8">
        <f>I267+J267+K267+L267</f>
        <v>50</v>
      </c>
      <c r="I267" s="12">
        <f aca="true" t="shared" si="80" ref="I267:Q268">I268</f>
        <v>0</v>
      </c>
      <c r="J267" s="12">
        <f t="shared" si="80"/>
        <v>0</v>
      </c>
      <c r="K267" s="12">
        <f t="shared" si="80"/>
        <v>0</v>
      </c>
      <c r="L267" s="12">
        <f t="shared" si="80"/>
        <v>50</v>
      </c>
      <c r="M267" s="8">
        <f>N267+O267+P267+Q267</f>
        <v>50</v>
      </c>
      <c r="N267" s="12">
        <f t="shared" si="80"/>
        <v>0</v>
      </c>
      <c r="O267" s="12">
        <f t="shared" si="80"/>
        <v>0</v>
      </c>
      <c r="P267" s="12">
        <f t="shared" si="80"/>
        <v>0</v>
      </c>
      <c r="Q267" s="12">
        <f t="shared" si="80"/>
        <v>50</v>
      </c>
    </row>
    <row r="268" spans="1:17" ht="12.75" hidden="1">
      <c r="A268" s="5"/>
      <c r="B268" s="1" t="s">
        <v>52</v>
      </c>
      <c r="C268" s="23"/>
      <c r="D268" s="3" t="s">
        <v>18</v>
      </c>
      <c r="E268" s="3" t="s">
        <v>14</v>
      </c>
      <c r="F268" s="3" t="s">
        <v>372</v>
      </c>
      <c r="G268" s="3" t="s">
        <v>50</v>
      </c>
      <c r="H268" s="8">
        <f>I268+J268+K268+L268</f>
        <v>50</v>
      </c>
      <c r="I268" s="12">
        <f t="shared" si="80"/>
        <v>0</v>
      </c>
      <c r="J268" s="12">
        <f t="shared" si="80"/>
        <v>0</v>
      </c>
      <c r="K268" s="12">
        <f t="shared" si="80"/>
        <v>0</v>
      </c>
      <c r="L268" s="12">
        <f t="shared" si="80"/>
        <v>50</v>
      </c>
      <c r="M268" s="8">
        <f>N268+O268+P268+Q268</f>
        <v>50</v>
      </c>
      <c r="N268" s="12">
        <f t="shared" si="80"/>
        <v>0</v>
      </c>
      <c r="O268" s="12">
        <f t="shared" si="80"/>
        <v>0</v>
      </c>
      <c r="P268" s="12">
        <f t="shared" si="80"/>
        <v>0</v>
      </c>
      <c r="Q268" s="12">
        <f t="shared" si="80"/>
        <v>50</v>
      </c>
    </row>
    <row r="269" spans="1:17" ht="25.5" hidden="1">
      <c r="A269" s="5"/>
      <c r="B269" s="1" t="s">
        <v>55</v>
      </c>
      <c r="C269" s="23"/>
      <c r="D269" s="3" t="s">
        <v>18</v>
      </c>
      <c r="E269" s="3" t="s">
        <v>14</v>
      </c>
      <c r="F269" s="3" t="s">
        <v>372</v>
      </c>
      <c r="G269" s="3" t="s">
        <v>48</v>
      </c>
      <c r="H269" s="8">
        <f>I269+J269+K269+L269</f>
        <v>50</v>
      </c>
      <c r="I269" s="10">
        <v>0</v>
      </c>
      <c r="J269" s="10">
        <v>0</v>
      </c>
      <c r="K269" s="10">
        <v>0</v>
      </c>
      <c r="L269" s="12">
        <v>50</v>
      </c>
      <c r="M269" s="8">
        <f>N269+O269+P269+Q269</f>
        <v>50</v>
      </c>
      <c r="N269" s="10">
        <v>0</v>
      </c>
      <c r="O269" s="10">
        <v>0</v>
      </c>
      <c r="P269" s="10">
        <v>0</v>
      </c>
      <c r="Q269" s="12">
        <v>50</v>
      </c>
    </row>
    <row r="270" spans="1:17" ht="12.75" hidden="1">
      <c r="A270" s="5"/>
      <c r="B270" s="6" t="s">
        <v>43</v>
      </c>
      <c r="C270" s="7"/>
      <c r="D270" s="4" t="s">
        <v>18</v>
      </c>
      <c r="E270" s="4" t="s">
        <v>21</v>
      </c>
      <c r="F270" s="4"/>
      <c r="G270" s="4"/>
      <c r="H270" s="8">
        <f>I270+J270+K270+L270</f>
        <v>158.5</v>
      </c>
      <c r="I270" s="8">
        <f aca="true" t="shared" si="81" ref="I270:Q271">I271</f>
        <v>158.5</v>
      </c>
      <c r="J270" s="8">
        <f t="shared" si="81"/>
        <v>0</v>
      </c>
      <c r="K270" s="8">
        <f t="shared" si="81"/>
        <v>0</v>
      </c>
      <c r="L270" s="8">
        <f t="shared" si="81"/>
        <v>0</v>
      </c>
      <c r="M270" s="8">
        <f>N270+O270+P270+Q270</f>
        <v>158.5</v>
      </c>
      <c r="N270" s="8">
        <f>N271</f>
        <v>158.5</v>
      </c>
      <c r="O270" s="8">
        <f t="shared" si="81"/>
        <v>0</v>
      </c>
      <c r="P270" s="8">
        <f t="shared" si="81"/>
        <v>0</v>
      </c>
      <c r="Q270" s="8">
        <f t="shared" si="81"/>
        <v>0</v>
      </c>
    </row>
    <row r="271" spans="1:17" ht="54" customHeight="1" hidden="1">
      <c r="A271" s="11"/>
      <c r="B271" s="1" t="s">
        <v>207</v>
      </c>
      <c r="C271" s="18"/>
      <c r="D271" s="3" t="s">
        <v>18</v>
      </c>
      <c r="E271" s="3" t="s">
        <v>21</v>
      </c>
      <c r="F271" s="3" t="s">
        <v>208</v>
      </c>
      <c r="G271" s="3"/>
      <c r="H271" s="8">
        <f>I271+J271+K271+L271</f>
        <v>158.5</v>
      </c>
      <c r="I271" s="12">
        <f>I272</f>
        <v>158.5</v>
      </c>
      <c r="J271" s="12">
        <f t="shared" si="81"/>
        <v>0</v>
      </c>
      <c r="K271" s="12">
        <f t="shared" si="81"/>
        <v>0</v>
      </c>
      <c r="L271" s="12">
        <f t="shared" si="81"/>
        <v>0</v>
      </c>
      <c r="M271" s="8">
        <f>N271+O271+P271+Q271</f>
        <v>158.5</v>
      </c>
      <c r="N271" s="12">
        <f>N272</f>
        <v>158.5</v>
      </c>
      <c r="O271" s="12">
        <f t="shared" si="81"/>
        <v>0</v>
      </c>
      <c r="P271" s="12">
        <f t="shared" si="81"/>
        <v>0</v>
      </c>
      <c r="Q271" s="12">
        <f t="shared" si="81"/>
        <v>0</v>
      </c>
    </row>
    <row r="272" spans="1:17" ht="63.75" hidden="1">
      <c r="A272" s="11"/>
      <c r="B272" s="1" t="s">
        <v>209</v>
      </c>
      <c r="C272" s="18"/>
      <c r="D272" s="3" t="s">
        <v>18</v>
      </c>
      <c r="E272" s="3" t="s">
        <v>21</v>
      </c>
      <c r="F272" s="3" t="s">
        <v>210</v>
      </c>
      <c r="G272" s="3"/>
      <c r="H272" s="8">
        <f>H273</f>
        <v>158.5</v>
      </c>
      <c r="I272" s="12">
        <f>I273</f>
        <v>158.5</v>
      </c>
      <c r="J272" s="12">
        <f>J273</f>
        <v>0</v>
      </c>
      <c r="K272" s="12">
        <f>K273</f>
        <v>0</v>
      </c>
      <c r="L272" s="12">
        <f>L273</f>
        <v>0</v>
      </c>
      <c r="M272" s="8">
        <f>M273</f>
        <v>158.5</v>
      </c>
      <c r="N272" s="12">
        <f>N273</f>
        <v>158.5</v>
      </c>
      <c r="O272" s="12">
        <f>O273</f>
        <v>0</v>
      </c>
      <c r="P272" s="12">
        <f>P273</f>
        <v>0</v>
      </c>
      <c r="Q272" s="12">
        <f>Q273</f>
        <v>0</v>
      </c>
    </row>
    <row r="273" spans="1:17" ht="53.25" customHeight="1" hidden="1">
      <c r="A273" s="11"/>
      <c r="B273" s="1" t="s">
        <v>51</v>
      </c>
      <c r="C273" s="18"/>
      <c r="D273" s="3" t="s">
        <v>18</v>
      </c>
      <c r="E273" s="3" t="s">
        <v>21</v>
      </c>
      <c r="F273" s="3" t="s">
        <v>210</v>
      </c>
      <c r="G273" s="3" t="s">
        <v>49</v>
      </c>
      <c r="H273" s="8">
        <f>I273+J273+K273+L273</f>
        <v>158.5</v>
      </c>
      <c r="I273" s="12">
        <f>I274</f>
        <v>158.5</v>
      </c>
      <c r="J273" s="12">
        <f aca="true" t="shared" si="82" ref="J273:L274">J274</f>
        <v>0</v>
      </c>
      <c r="K273" s="12">
        <f t="shared" si="82"/>
        <v>0</v>
      </c>
      <c r="L273" s="12">
        <f t="shared" si="82"/>
        <v>0</v>
      </c>
      <c r="M273" s="8">
        <f>N273+O273+P273+Q273</f>
        <v>158.5</v>
      </c>
      <c r="N273" s="12">
        <f>N274</f>
        <v>158.5</v>
      </c>
      <c r="O273" s="12">
        <f aca="true" t="shared" si="83" ref="O273:Q274">O274</f>
        <v>0</v>
      </c>
      <c r="P273" s="12">
        <f t="shared" si="83"/>
        <v>0</v>
      </c>
      <c r="Q273" s="12">
        <f t="shared" si="83"/>
        <v>0</v>
      </c>
    </row>
    <row r="274" spans="1:17" ht="12.75" hidden="1">
      <c r="A274" s="11"/>
      <c r="B274" s="1" t="s">
        <v>52</v>
      </c>
      <c r="C274" s="18"/>
      <c r="D274" s="3" t="s">
        <v>18</v>
      </c>
      <c r="E274" s="3" t="s">
        <v>21</v>
      </c>
      <c r="F274" s="3" t="s">
        <v>210</v>
      </c>
      <c r="G274" s="3" t="s">
        <v>50</v>
      </c>
      <c r="H274" s="8">
        <f>I274+J274+K274+L274</f>
        <v>158.5</v>
      </c>
      <c r="I274" s="12">
        <f>I275</f>
        <v>158.5</v>
      </c>
      <c r="J274" s="12">
        <f t="shared" si="82"/>
        <v>0</v>
      </c>
      <c r="K274" s="12">
        <f t="shared" si="82"/>
        <v>0</v>
      </c>
      <c r="L274" s="12">
        <f t="shared" si="82"/>
        <v>0</v>
      </c>
      <c r="M274" s="8">
        <f>N274+O274+P274+Q274</f>
        <v>158.5</v>
      </c>
      <c r="N274" s="12">
        <f>N275</f>
        <v>158.5</v>
      </c>
      <c r="O274" s="12">
        <f t="shared" si="83"/>
        <v>0</v>
      </c>
      <c r="P274" s="12">
        <f t="shared" si="83"/>
        <v>0</v>
      </c>
      <c r="Q274" s="12">
        <f t="shared" si="83"/>
        <v>0</v>
      </c>
    </row>
    <row r="275" spans="1:17" ht="25.5" hidden="1">
      <c r="A275" s="11"/>
      <c r="B275" s="1" t="s">
        <v>55</v>
      </c>
      <c r="C275" s="18"/>
      <c r="D275" s="3" t="s">
        <v>18</v>
      </c>
      <c r="E275" s="3" t="s">
        <v>21</v>
      </c>
      <c r="F275" s="3" t="s">
        <v>210</v>
      </c>
      <c r="G275" s="3" t="s">
        <v>48</v>
      </c>
      <c r="H275" s="8">
        <f>I275+J275+K275+L275</f>
        <v>158.5</v>
      </c>
      <c r="I275" s="12">
        <v>158.5</v>
      </c>
      <c r="J275" s="12">
        <v>0</v>
      </c>
      <c r="K275" s="12">
        <v>0</v>
      </c>
      <c r="L275" s="12">
        <v>0</v>
      </c>
      <c r="M275" s="8">
        <f>N275+O275+P275+Q275</f>
        <v>158.5</v>
      </c>
      <c r="N275" s="12">
        <v>158.5</v>
      </c>
      <c r="O275" s="12">
        <v>0</v>
      </c>
      <c r="P275" s="12">
        <v>0</v>
      </c>
      <c r="Q275" s="12">
        <v>0</v>
      </c>
    </row>
    <row r="276" spans="1:17" ht="13.5" customHeight="1">
      <c r="A276" s="5"/>
      <c r="B276" s="2" t="s">
        <v>40</v>
      </c>
      <c r="C276" s="7"/>
      <c r="D276" s="4" t="s">
        <v>18</v>
      </c>
      <c r="E276" s="4" t="s">
        <v>15</v>
      </c>
      <c r="F276" s="4"/>
      <c r="G276" s="4"/>
      <c r="H276" s="8">
        <f>I276+J276+K276+L276</f>
        <v>0</v>
      </c>
      <c r="I276" s="8">
        <f>I277</f>
        <v>0</v>
      </c>
      <c r="J276" s="8">
        <f>J277</f>
        <v>0</v>
      </c>
      <c r="K276" s="8">
        <f>K277</f>
        <v>0</v>
      </c>
      <c r="L276" s="8">
        <f>L277</f>
        <v>0</v>
      </c>
      <c r="M276" s="8">
        <f>N276+O276+P276+Q276</f>
        <v>0</v>
      </c>
      <c r="N276" s="8">
        <f>N277</f>
        <v>0</v>
      </c>
      <c r="O276" s="8">
        <f>O277</f>
        <v>0</v>
      </c>
      <c r="P276" s="8">
        <f>P277</f>
        <v>0</v>
      </c>
      <c r="Q276" s="8">
        <f>Q277</f>
        <v>0</v>
      </c>
    </row>
    <row r="277" spans="1:17" ht="12.75">
      <c r="A277" s="5"/>
      <c r="B277" s="2" t="s">
        <v>47</v>
      </c>
      <c r="C277" s="7"/>
      <c r="D277" s="4" t="s">
        <v>18</v>
      </c>
      <c r="E277" s="4" t="s">
        <v>14</v>
      </c>
      <c r="F277" s="4"/>
      <c r="G277" s="4"/>
      <c r="H277" s="8">
        <f>SUM(I277:L277)</f>
        <v>0</v>
      </c>
      <c r="I277" s="8">
        <f>I278+I284</f>
        <v>0</v>
      </c>
      <c r="J277" s="8">
        <f>J278+J284</f>
        <v>0</v>
      </c>
      <c r="K277" s="8">
        <f>K278+K284</f>
        <v>0</v>
      </c>
      <c r="L277" s="8">
        <f>L278+L284</f>
        <v>0</v>
      </c>
      <c r="M277" s="8">
        <f>M278+M284</f>
        <v>0</v>
      </c>
      <c r="N277" s="8">
        <f>N278+N284</f>
        <v>0</v>
      </c>
      <c r="O277" s="8">
        <f>O278+O284</f>
        <v>0</v>
      </c>
      <c r="P277" s="8">
        <f>P278+P284</f>
        <v>0</v>
      </c>
      <c r="Q277" s="8">
        <f>Q278+Q284</f>
        <v>0</v>
      </c>
    </row>
    <row r="278" spans="1:17" ht="58.5" customHeight="1">
      <c r="A278" s="5"/>
      <c r="B278" s="1" t="s">
        <v>131</v>
      </c>
      <c r="C278" s="7"/>
      <c r="D278" s="3" t="s">
        <v>18</v>
      </c>
      <c r="E278" s="3" t="s">
        <v>14</v>
      </c>
      <c r="F278" s="3" t="s">
        <v>174</v>
      </c>
      <c r="G278" s="4"/>
      <c r="H278" s="8">
        <f>SUM(I278:L278)</f>
        <v>-50</v>
      </c>
      <c r="I278" s="12">
        <f>I279</f>
        <v>0</v>
      </c>
      <c r="J278" s="12">
        <f aca="true" t="shared" si="84" ref="J278:L280">J279</f>
        <v>0</v>
      </c>
      <c r="K278" s="12">
        <f t="shared" si="84"/>
        <v>0</v>
      </c>
      <c r="L278" s="12">
        <f t="shared" si="84"/>
        <v>-50</v>
      </c>
      <c r="M278" s="8">
        <f>SUM(N278:Q278)</f>
        <v>-50</v>
      </c>
      <c r="N278" s="12">
        <f>N279</f>
        <v>0</v>
      </c>
      <c r="O278" s="12">
        <f aca="true" t="shared" si="85" ref="O278:Q280">O279</f>
        <v>0</v>
      </c>
      <c r="P278" s="12">
        <f t="shared" si="85"/>
        <v>0</v>
      </c>
      <c r="Q278" s="12">
        <f t="shared" si="85"/>
        <v>-50</v>
      </c>
    </row>
    <row r="279" spans="1:17" ht="39" customHeight="1">
      <c r="A279" s="5"/>
      <c r="B279" s="1" t="s">
        <v>173</v>
      </c>
      <c r="C279" s="7"/>
      <c r="D279" s="3" t="s">
        <v>18</v>
      </c>
      <c r="E279" s="3" t="s">
        <v>14</v>
      </c>
      <c r="F279" s="3" t="s">
        <v>175</v>
      </c>
      <c r="G279" s="4"/>
      <c r="H279" s="8">
        <f>SUM(I279:L279)</f>
        <v>-50</v>
      </c>
      <c r="I279" s="12">
        <f>I280</f>
        <v>0</v>
      </c>
      <c r="J279" s="12">
        <f t="shared" si="84"/>
        <v>0</v>
      </c>
      <c r="K279" s="12">
        <f t="shared" si="84"/>
        <v>0</v>
      </c>
      <c r="L279" s="12">
        <f t="shared" si="84"/>
        <v>-50</v>
      </c>
      <c r="M279" s="8">
        <f>SUM(N279:Q279)</f>
        <v>-50</v>
      </c>
      <c r="N279" s="12">
        <f>N280</f>
        <v>0</v>
      </c>
      <c r="O279" s="12">
        <f t="shared" si="85"/>
        <v>0</v>
      </c>
      <c r="P279" s="12">
        <f t="shared" si="85"/>
        <v>0</v>
      </c>
      <c r="Q279" s="12">
        <f t="shared" si="85"/>
        <v>-50</v>
      </c>
    </row>
    <row r="280" spans="1:17" ht="138" customHeight="1">
      <c r="A280" s="5"/>
      <c r="B280" s="1" t="s">
        <v>325</v>
      </c>
      <c r="C280" s="7"/>
      <c r="D280" s="3" t="s">
        <v>18</v>
      </c>
      <c r="E280" s="3" t="s">
        <v>14</v>
      </c>
      <c r="F280" s="3" t="s">
        <v>372</v>
      </c>
      <c r="G280" s="4"/>
      <c r="H280" s="8">
        <f>I280+J280+K280+L280</f>
        <v>-50</v>
      </c>
      <c r="I280" s="12">
        <f>I281</f>
        <v>0</v>
      </c>
      <c r="J280" s="12">
        <f t="shared" si="84"/>
        <v>0</v>
      </c>
      <c r="K280" s="12">
        <f t="shared" si="84"/>
        <v>0</v>
      </c>
      <c r="L280" s="12">
        <f t="shared" si="84"/>
        <v>-50</v>
      </c>
      <c r="M280" s="8">
        <f>N280+O280+P280+Q280</f>
        <v>-50</v>
      </c>
      <c r="N280" s="12">
        <f>N281</f>
        <v>0</v>
      </c>
      <c r="O280" s="12">
        <f t="shared" si="85"/>
        <v>0</v>
      </c>
      <c r="P280" s="12">
        <f t="shared" si="85"/>
        <v>0</v>
      </c>
      <c r="Q280" s="12">
        <f t="shared" si="85"/>
        <v>-50</v>
      </c>
    </row>
    <row r="281" spans="1:17" ht="63.75">
      <c r="A281" s="5"/>
      <c r="B281" s="1" t="s">
        <v>51</v>
      </c>
      <c r="C281" s="23"/>
      <c r="D281" s="3" t="s">
        <v>18</v>
      </c>
      <c r="E281" s="3" t="s">
        <v>14</v>
      </c>
      <c r="F281" s="3" t="s">
        <v>372</v>
      </c>
      <c r="G281" s="3" t="s">
        <v>49</v>
      </c>
      <c r="H281" s="8">
        <f>I281+J281+K281+L281</f>
        <v>-50</v>
      </c>
      <c r="I281" s="12">
        <f aca="true" t="shared" si="86" ref="I281:Q281">I282</f>
        <v>0</v>
      </c>
      <c r="J281" s="12">
        <f t="shared" si="86"/>
        <v>0</v>
      </c>
      <c r="K281" s="12">
        <f t="shared" si="86"/>
        <v>0</v>
      </c>
      <c r="L281" s="12">
        <f t="shared" si="86"/>
        <v>-50</v>
      </c>
      <c r="M281" s="8">
        <f>N281+O281+P281+Q281</f>
        <v>-50</v>
      </c>
      <c r="N281" s="12">
        <f t="shared" si="86"/>
        <v>0</v>
      </c>
      <c r="O281" s="12">
        <f t="shared" si="86"/>
        <v>0</v>
      </c>
      <c r="P281" s="12">
        <f t="shared" si="86"/>
        <v>0</v>
      </c>
      <c r="Q281" s="12">
        <f t="shared" si="86"/>
        <v>-50</v>
      </c>
    </row>
    <row r="282" spans="1:17" ht="12.75">
      <c r="A282" s="5"/>
      <c r="B282" s="1" t="s">
        <v>52</v>
      </c>
      <c r="C282" s="23"/>
      <c r="D282" s="3" t="s">
        <v>18</v>
      </c>
      <c r="E282" s="3" t="s">
        <v>14</v>
      </c>
      <c r="F282" s="3" t="s">
        <v>372</v>
      </c>
      <c r="G282" s="3" t="s">
        <v>50</v>
      </c>
      <c r="H282" s="8">
        <f>I282+J282+K282+L282</f>
        <v>-50</v>
      </c>
      <c r="I282" s="12">
        <f>I283</f>
        <v>0</v>
      </c>
      <c r="J282" s="12">
        <f>J283</f>
        <v>0</v>
      </c>
      <c r="K282" s="12">
        <f>K283</f>
        <v>0</v>
      </c>
      <c r="L282" s="12">
        <f>L283</f>
        <v>-50</v>
      </c>
      <c r="M282" s="8">
        <f>N282+O282+P282+Q282</f>
        <v>-50</v>
      </c>
      <c r="N282" s="12">
        <f>N283</f>
        <v>0</v>
      </c>
      <c r="O282" s="12">
        <f>O283</f>
        <v>0</v>
      </c>
      <c r="P282" s="12">
        <f>P283</f>
        <v>0</v>
      </c>
      <c r="Q282" s="12">
        <f>Q283</f>
        <v>-50</v>
      </c>
    </row>
    <row r="283" spans="1:17" ht="25.5">
      <c r="A283" s="5"/>
      <c r="B283" s="1" t="s">
        <v>55</v>
      </c>
      <c r="C283" s="23"/>
      <c r="D283" s="3" t="s">
        <v>18</v>
      </c>
      <c r="E283" s="3" t="s">
        <v>14</v>
      </c>
      <c r="F283" s="3" t="s">
        <v>372</v>
      </c>
      <c r="G283" s="3" t="s">
        <v>48</v>
      </c>
      <c r="H283" s="8">
        <f>I283+J283+K283+L283</f>
        <v>-50</v>
      </c>
      <c r="I283" s="10">
        <v>0</v>
      </c>
      <c r="J283" s="10">
        <v>0</v>
      </c>
      <c r="K283" s="10">
        <v>0</v>
      </c>
      <c r="L283" s="12">
        <f>-50</f>
        <v>-50</v>
      </c>
      <c r="M283" s="8">
        <f>N283+O283+P283+Q283</f>
        <v>-50</v>
      </c>
      <c r="N283" s="10">
        <v>0</v>
      </c>
      <c r="O283" s="10">
        <v>0</v>
      </c>
      <c r="P283" s="10">
        <v>0</v>
      </c>
      <c r="Q283" s="12">
        <f>-50</f>
        <v>-50</v>
      </c>
    </row>
    <row r="284" spans="1:17" ht="12.75">
      <c r="A284" s="5"/>
      <c r="B284" s="1" t="s">
        <v>373</v>
      </c>
      <c r="C284" s="23"/>
      <c r="D284" s="3" t="s">
        <v>18</v>
      </c>
      <c r="E284" s="3" t="s">
        <v>14</v>
      </c>
      <c r="F284" s="3" t="s">
        <v>249</v>
      </c>
      <c r="G284" s="3"/>
      <c r="H284" s="8">
        <f>SUM(I284:L284)</f>
        <v>50</v>
      </c>
      <c r="I284" s="12">
        <f>I285</f>
        <v>0</v>
      </c>
      <c r="J284" s="12">
        <f aca="true" t="shared" si="87" ref="J284:L285">J285</f>
        <v>0</v>
      </c>
      <c r="K284" s="12">
        <f t="shared" si="87"/>
        <v>0</v>
      </c>
      <c r="L284" s="12">
        <f t="shared" si="87"/>
        <v>50</v>
      </c>
      <c r="M284" s="8">
        <f>SUM(N284:Q284)</f>
        <v>50</v>
      </c>
      <c r="N284" s="12">
        <f>N285</f>
        <v>0</v>
      </c>
      <c r="O284" s="12">
        <f>O285</f>
        <v>0</v>
      </c>
      <c r="P284" s="12">
        <f>P285</f>
        <v>0</v>
      </c>
      <c r="Q284" s="12">
        <f>Q285</f>
        <v>50</v>
      </c>
    </row>
    <row r="285" spans="1:17" ht="140.25">
      <c r="A285" s="5"/>
      <c r="B285" s="1" t="s">
        <v>325</v>
      </c>
      <c r="C285" s="23"/>
      <c r="D285" s="3" t="s">
        <v>18</v>
      </c>
      <c r="E285" s="3" t="s">
        <v>14</v>
      </c>
      <c r="F285" s="3" t="s">
        <v>531</v>
      </c>
      <c r="G285" s="3"/>
      <c r="H285" s="8">
        <f>SUM(I285:L285)</f>
        <v>50</v>
      </c>
      <c r="I285" s="12">
        <f>I286</f>
        <v>0</v>
      </c>
      <c r="J285" s="12">
        <f t="shared" si="87"/>
        <v>0</v>
      </c>
      <c r="K285" s="12">
        <f t="shared" si="87"/>
        <v>0</v>
      </c>
      <c r="L285" s="12">
        <f t="shared" si="87"/>
        <v>50</v>
      </c>
      <c r="M285" s="8">
        <f>SUM(N285:Q285)</f>
        <v>50</v>
      </c>
      <c r="N285" s="12">
        <f>N286</f>
        <v>0</v>
      </c>
      <c r="O285" s="12">
        <f>O286</f>
        <v>0</v>
      </c>
      <c r="P285" s="12">
        <f>P286</f>
        <v>0</v>
      </c>
      <c r="Q285" s="12">
        <f>Q286</f>
        <v>50</v>
      </c>
    </row>
    <row r="286" spans="1:17" ht="63.75">
      <c r="A286" s="5"/>
      <c r="B286" s="1" t="s">
        <v>51</v>
      </c>
      <c r="C286" s="23"/>
      <c r="D286" s="3" t="s">
        <v>18</v>
      </c>
      <c r="E286" s="3" t="s">
        <v>14</v>
      </c>
      <c r="F286" s="3" t="s">
        <v>531</v>
      </c>
      <c r="G286" s="3" t="s">
        <v>49</v>
      </c>
      <c r="H286" s="8">
        <f>I286+J286+K286+L286</f>
        <v>50</v>
      </c>
      <c r="I286" s="12">
        <f aca="true" t="shared" si="88" ref="I286:Q286">I287</f>
        <v>0</v>
      </c>
      <c r="J286" s="12">
        <f t="shared" si="88"/>
        <v>0</v>
      </c>
      <c r="K286" s="12">
        <f t="shared" si="88"/>
        <v>0</v>
      </c>
      <c r="L286" s="12">
        <f t="shared" si="88"/>
        <v>50</v>
      </c>
      <c r="M286" s="8">
        <f>N286+O286+P286+Q286</f>
        <v>50</v>
      </c>
      <c r="N286" s="12">
        <f t="shared" si="88"/>
        <v>0</v>
      </c>
      <c r="O286" s="12">
        <f t="shared" si="88"/>
        <v>0</v>
      </c>
      <c r="P286" s="12">
        <f t="shared" si="88"/>
        <v>0</v>
      </c>
      <c r="Q286" s="12">
        <f t="shared" si="88"/>
        <v>50</v>
      </c>
    </row>
    <row r="287" spans="1:17" ht="12.75">
      <c r="A287" s="5"/>
      <c r="B287" s="1" t="s">
        <v>52</v>
      </c>
      <c r="C287" s="23"/>
      <c r="D287" s="3" t="s">
        <v>18</v>
      </c>
      <c r="E287" s="3" t="s">
        <v>14</v>
      </c>
      <c r="F287" s="3" t="s">
        <v>531</v>
      </c>
      <c r="G287" s="3" t="s">
        <v>50</v>
      </c>
      <c r="H287" s="8">
        <f>I287+J287+K287+L287</f>
        <v>50</v>
      </c>
      <c r="I287" s="12">
        <f>I288</f>
        <v>0</v>
      </c>
      <c r="J287" s="12">
        <f>J288</f>
        <v>0</v>
      </c>
      <c r="K287" s="12">
        <f>K288</f>
        <v>0</v>
      </c>
      <c r="L287" s="12">
        <f>L288</f>
        <v>50</v>
      </c>
      <c r="M287" s="8">
        <f>N287+O287+P287+Q287</f>
        <v>50</v>
      </c>
      <c r="N287" s="12">
        <f>N288</f>
        <v>0</v>
      </c>
      <c r="O287" s="12">
        <f>O288</f>
        <v>0</v>
      </c>
      <c r="P287" s="12">
        <f>P288</f>
        <v>0</v>
      </c>
      <c r="Q287" s="12">
        <f>Q288</f>
        <v>50</v>
      </c>
    </row>
    <row r="288" spans="1:17" ht="25.5">
      <c r="A288" s="5"/>
      <c r="B288" s="1" t="s">
        <v>55</v>
      </c>
      <c r="C288" s="23"/>
      <c r="D288" s="3" t="s">
        <v>18</v>
      </c>
      <c r="E288" s="3" t="s">
        <v>14</v>
      </c>
      <c r="F288" s="3" t="s">
        <v>531</v>
      </c>
      <c r="G288" s="3" t="s">
        <v>48</v>
      </c>
      <c r="H288" s="8">
        <f>I288+J288+K288+L288</f>
        <v>50</v>
      </c>
      <c r="I288" s="10">
        <v>0</v>
      </c>
      <c r="J288" s="10">
        <v>0</v>
      </c>
      <c r="K288" s="10">
        <v>0</v>
      </c>
      <c r="L288" s="12">
        <v>50</v>
      </c>
      <c r="M288" s="8">
        <f>N288+O288+P288+Q288</f>
        <v>50</v>
      </c>
      <c r="N288" s="10">
        <v>0</v>
      </c>
      <c r="O288" s="10">
        <v>0</v>
      </c>
      <c r="P288" s="10">
        <v>0</v>
      </c>
      <c r="Q288" s="12">
        <v>50</v>
      </c>
    </row>
    <row r="289" spans="1:19" ht="12.75">
      <c r="A289" s="5"/>
      <c r="B289" s="6" t="s">
        <v>29</v>
      </c>
      <c r="C289" s="6"/>
      <c r="D289" s="4" t="s">
        <v>20</v>
      </c>
      <c r="E289" s="4" t="s">
        <v>15</v>
      </c>
      <c r="F289" s="4"/>
      <c r="G289" s="4"/>
      <c r="H289" s="8">
        <f>I289+J289+K289+L289</f>
        <v>0</v>
      </c>
      <c r="I289" s="8">
        <f>I290</f>
        <v>1130.4</v>
      </c>
      <c r="J289" s="8">
        <f aca="true" t="shared" si="89" ref="J289:Q289">J290</f>
        <v>0</v>
      </c>
      <c r="K289" s="8">
        <f t="shared" si="89"/>
        <v>-1130.4</v>
      </c>
      <c r="L289" s="8">
        <f t="shared" si="89"/>
        <v>0</v>
      </c>
      <c r="M289" s="8">
        <f t="shared" si="89"/>
        <v>0</v>
      </c>
      <c r="N289" s="8">
        <f t="shared" si="89"/>
        <v>1130.4</v>
      </c>
      <c r="O289" s="8">
        <f t="shared" si="89"/>
        <v>0</v>
      </c>
      <c r="P289" s="8">
        <f t="shared" si="89"/>
        <v>-1130.4</v>
      </c>
      <c r="Q289" s="8">
        <f t="shared" si="89"/>
        <v>0</v>
      </c>
      <c r="R289" s="36"/>
      <c r="S289" s="36"/>
    </row>
    <row r="290" spans="1:17" ht="25.5">
      <c r="A290" s="5"/>
      <c r="B290" s="6" t="s">
        <v>31</v>
      </c>
      <c r="C290" s="6"/>
      <c r="D290" s="4" t="s">
        <v>20</v>
      </c>
      <c r="E290" s="4" t="s">
        <v>20</v>
      </c>
      <c r="F290" s="4"/>
      <c r="G290" s="4"/>
      <c r="H290" s="8">
        <f aca="true" t="shared" si="90" ref="H290:H302">I290+J290+K290+L290</f>
        <v>0</v>
      </c>
      <c r="I290" s="8">
        <f>I291</f>
        <v>1130.4</v>
      </c>
      <c r="J290" s="8">
        <f aca="true" t="shared" si="91" ref="J290:Q290">J291</f>
        <v>0</v>
      </c>
      <c r="K290" s="8">
        <f t="shared" si="91"/>
        <v>-1130.4</v>
      </c>
      <c r="L290" s="8">
        <f t="shared" si="91"/>
        <v>0</v>
      </c>
      <c r="M290" s="8">
        <f t="shared" si="91"/>
        <v>0</v>
      </c>
      <c r="N290" s="8">
        <f t="shared" si="91"/>
        <v>1130.4</v>
      </c>
      <c r="O290" s="8">
        <f t="shared" si="91"/>
        <v>0</v>
      </c>
      <c r="P290" s="8">
        <f t="shared" si="91"/>
        <v>-1130.4</v>
      </c>
      <c r="Q290" s="8">
        <f t="shared" si="91"/>
        <v>0</v>
      </c>
    </row>
    <row r="291" spans="1:17" ht="38.25">
      <c r="A291" s="5"/>
      <c r="B291" s="27" t="s">
        <v>289</v>
      </c>
      <c r="C291" s="6"/>
      <c r="D291" s="3" t="s">
        <v>20</v>
      </c>
      <c r="E291" s="3" t="s">
        <v>20</v>
      </c>
      <c r="F291" s="3" t="s">
        <v>337</v>
      </c>
      <c r="G291" s="4"/>
      <c r="H291" s="8">
        <f t="shared" si="90"/>
        <v>0</v>
      </c>
      <c r="I291" s="12">
        <f>I292</f>
        <v>1130.4</v>
      </c>
      <c r="J291" s="12">
        <f aca="true" t="shared" si="92" ref="J291:Q291">J292</f>
        <v>0</v>
      </c>
      <c r="K291" s="12">
        <f t="shared" si="92"/>
        <v>-1130.4</v>
      </c>
      <c r="L291" s="12">
        <f t="shared" si="92"/>
        <v>0</v>
      </c>
      <c r="M291" s="8">
        <f t="shared" si="92"/>
        <v>0</v>
      </c>
      <c r="N291" s="12">
        <f t="shared" si="92"/>
        <v>1130.4</v>
      </c>
      <c r="O291" s="12">
        <f t="shared" si="92"/>
        <v>0</v>
      </c>
      <c r="P291" s="12">
        <f t="shared" si="92"/>
        <v>-1130.4</v>
      </c>
      <c r="Q291" s="12">
        <f t="shared" si="92"/>
        <v>0</v>
      </c>
    </row>
    <row r="292" spans="1:17" ht="38.25">
      <c r="A292" s="5"/>
      <c r="B292" s="27" t="s">
        <v>293</v>
      </c>
      <c r="C292" s="6"/>
      <c r="D292" s="3" t="s">
        <v>20</v>
      </c>
      <c r="E292" s="3" t="s">
        <v>20</v>
      </c>
      <c r="F292" s="3" t="s">
        <v>352</v>
      </c>
      <c r="G292" s="4"/>
      <c r="H292" s="8">
        <f>SUM(I292:L292)</f>
        <v>0</v>
      </c>
      <c r="I292" s="12">
        <f>I299+I303</f>
        <v>1130.4</v>
      </c>
      <c r="J292" s="12">
        <f aca="true" t="shared" si="93" ref="J292:Q292">J299+J303</f>
        <v>0</v>
      </c>
      <c r="K292" s="12">
        <f t="shared" si="93"/>
        <v>-1130.4</v>
      </c>
      <c r="L292" s="12">
        <f t="shared" si="93"/>
        <v>0</v>
      </c>
      <c r="M292" s="8">
        <f t="shared" si="93"/>
        <v>0</v>
      </c>
      <c r="N292" s="12">
        <f t="shared" si="93"/>
        <v>1130.4</v>
      </c>
      <c r="O292" s="12">
        <f t="shared" si="93"/>
        <v>0</v>
      </c>
      <c r="P292" s="12">
        <f t="shared" si="93"/>
        <v>-1130.4</v>
      </c>
      <c r="Q292" s="12">
        <f t="shared" si="93"/>
        <v>0</v>
      </c>
    </row>
    <row r="293" spans="1:17" ht="127.5" customHeight="1" hidden="1">
      <c r="A293" s="11"/>
      <c r="B293" s="30" t="s">
        <v>421</v>
      </c>
      <c r="C293" s="1"/>
      <c r="D293" s="3" t="s">
        <v>20</v>
      </c>
      <c r="E293" s="3" t="s">
        <v>20</v>
      </c>
      <c r="F293" s="3" t="s">
        <v>422</v>
      </c>
      <c r="G293" s="4"/>
      <c r="H293" s="8">
        <f t="shared" si="90"/>
        <v>4567.4</v>
      </c>
      <c r="I293" s="12">
        <f aca="true" t="shared" si="94" ref="I293:K295">I294</f>
        <v>0</v>
      </c>
      <c r="J293" s="12">
        <f t="shared" si="94"/>
        <v>0</v>
      </c>
      <c r="K293" s="12">
        <f t="shared" si="94"/>
        <v>4567.4</v>
      </c>
      <c r="L293" s="12">
        <f>L294</f>
        <v>0</v>
      </c>
      <c r="M293" s="8">
        <f aca="true" t="shared" si="95" ref="M293:M302">N293+O293+P293+Q293</f>
        <v>4567.4</v>
      </c>
      <c r="N293" s="12">
        <f aca="true" t="shared" si="96" ref="N293:P295">N294</f>
        <v>0</v>
      </c>
      <c r="O293" s="12">
        <f t="shared" si="96"/>
        <v>0</v>
      </c>
      <c r="P293" s="12">
        <f t="shared" si="96"/>
        <v>4567.4</v>
      </c>
      <c r="Q293" s="12">
        <f>Q294</f>
        <v>0</v>
      </c>
    </row>
    <row r="294" spans="1:17" ht="63.75" hidden="1">
      <c r="A294" s="11"/>
      <c r="B294" s="1" t="s">
        <v>51</v>
      </c>
      <c r="C294" s="1"/>
      <c r="D294" s="3" t="s">
        <v>20</v>
      </c>
      <c r="E294" s="3" t="s">
        <v>20</v>
      </c>
      <c r="F294" s="3" t="s">
        <v>422</v>
      </c>
      <c r="G294" s="3" t="s">
        <v>49</v>
      </c>
      <c r="H294" s="8">
        <f t="shared" si="90"/>
        <v>4567.4</v>
      </c>
      <c r="I294" s="12">
        <f t="shared" si="94"/>
        <v>0</v>
      </c>
      <c r="J294" s="12">
        <f t="shared" si="94"/>
        <v>0</v>
      </c>
      <c r="K294" s="12">
        <f>K295+K297</f>
        <v>4567.4</v>
      </c>
      <c r="L294" s="12">
        <f>L295</f>
        <v>0</v>
      </c>
      <c r="M294" s="8">
        <f t="shared" si="95"/>
        <v>4567.4</v>
      </c>
      <c r="N294" s="12">
        <f t="shared" si="96"/>
        <v>0</v>
      </c>
      <c r="O294" s="12">
        <f t="shared" si="96"/>
        <v>0</v>
      </c>
      <c r="P294" s="12">
        <f>P295+P297</f>
        <v>4567.4</v>
      </c>
      <c r="Q294" s="12">
        <f>Q295</f>
        <v>0</v>
      </c>
    </row>
    <row r="295" spans="1:17" ht="12.75" hidden="1">
      <c r="A295" s="11"/>
      <c r="B295" s="1" t="s">
        <v>52</v>
      </c>
      <c r="C295" s="1"/>
      <c r="D295" s="3" t="s">
        <v>20</v>
      </c>
      <c r="E295" s="3" t="s">
        <v>20</v>
      </c>
      <c r="F295" s="3" t="s">
        <v>422</v>
      </c>
      <c r="G295" s="3" t="s">
        <v>50</v>
      </c>
      <c r="H295" s="8">
        <f t="shared" si="90"/>
        <v>4315.9</v>
      </c>
      <c r="I295" s="12">
        <f t="shared" si="94"/>
        <v>0</v>
      </c>
      <c r="J295" s="12">
        <f t="shared" si="94"/>
        <v>0</v>
      </c>
      <c r="K295" s="12">
        <f t="shared" si="94"/>
        <v>4315.9</v>
      </c>
      <c r="L295" s="12">
        <f>L296</f>
        <v>0</v>
      </c>
      <c r="M295" s="8">
        <f t="shared" si="95"/>
        <v>4315.9</v>
      </c>
      <c r="N295" s="12">
        <f t="shared" si="96"/>
        <v>0</v>
      </c>
      <c r="O295" s="12">
        <f t="shared" si="96"/>
        <v>0</v>
      </c>
      <c r="P295" s="12">
        <f t="shared" si="96"/>
        <v>4315.9</v>
      </c>
      <c r="Q295" s="12">
        <f>Q296</f>
        <v>0</v>
      </c>
    </row>
    <row r="296" spans="1:17" ht="25.5" hidden="1">
      <c r="A296" s="11"/>
      <c r="B296" s="1" t="s">
        <v>55</v>
      </c>
      <c r="C296" s="1"/>
      <c r="D296" s="3" t="s">
        <v>20</v>
      </c>
      <c r="E296" s="3" t="s">
        <v>20</v>
      </c>
      <c r="F296" s="3" t="s">
        <v>422</v>
      </c>
      <c r="G296" s="3" t="s">
        <v>48</v>
      </c>
      <c r="H296" s="8">
        <f t="shared" si="90"/>
        <v>4315.9</v>
      </c>
      <c r="I296" s="12">
        <v>0</v>
      </c>
      <c r="J296" s="12">
        <v>0</v>
      </c>
      <c r="K296" s="12">
        <v>4315.9</v>
      </c>
      <c r="L296" s="12">
        <v>0</v>
      </c>
      <c r="M296" s="8">
        <f t="shared" si="95"/>
        <v>4315.9</v>
      </c>
      <c r="N296" s="12">
        <v>0</v>
      </c>
      <c r="O296" s="12">
        <v>0</v>
      </c>
      <c r="P296" s="12">
        <v>4315.9</v>
      </c>
      <c r="Q296" s="12">
        <v>0</v>
      </c>
    </row>
    <row r="297" spans="1:17" ht="12.75" hidden="1">
      <c r="A297" s="11"/>
      <c r="B297" s="1" t="s">
        <v>68</v>
      </c>
      <c r="C297" s="1"/>
      <c r="D297" s="3" t="s">
        <v>20</v>
      </c>
      <c r="E297" s="3" t="s">
        <v>20</v>
      </c>
      <c r="F297" s="3" t="s">
        <v>422</v>
      </c>
      <c r="G297" s="3" t="s">
        <v>66</v>
      </c>
      <c r="H297" s="8">
        <f>I297+J297+K297+L297</f>
        <v>251.5</v>
      </c>
      <c r="I297" s="12">
        <f>I298</f>
        <v>0</v>
      </c>
      <c r="J297" s="12">
        <f>J298</f>
        <v>0</v>
      </c>
      <c r="K297" s="12">
        <f>K298</f>
        <v>251.5</v>
      </c>
      <c r="L297" s="12">
        <f>L298</f>
        <v>0</v>
      </c>
      <c r="M297" s="8">
        <f>N297+O297+P297+Q297</f>
        <v>251.5</v>
      </c>
      <c r="N297" s="12">
        <f>N298</f>
        <v>0</v>
      </c>
      <c r="O297" s="12">
        <f>O298</f>
        <v>0</v>
      </c>
      <c r="P297" s="12">
        <f>P298</f>
        <v>251.5</v>
      </c>
      <c r="Q297" s="12">
        <f>Q298</f>
        <v>0</v>
      </c>
    </row>
    <row r="298" spans="1:17" ht="25.5" hidden="1">
      <c r="A298" s="11"/>
      <c r="B298" s="1" t="s">
        <v>86</v>
      </c>
      <c r="C298" s="1"/>
      <c r="D298" s="3" t="s">
        <v>20</v>
      </c>
      <c r="E298" s="3" t="s">
        <v>20</v>
      </c>
      <c r="F298" s="3" t="s">
        <v>422</v>
      </c>
      <c r="G298" s="3" t="s">
        <v>84</v>
      </c>
      <c r="H298" s="8">
        <f>I298+J298+K298+L298</f>
        <v>251.5</v>
      </c>
      <c r="I298" s="12">
        <v>0</v>
      </c>
      <c r="J298" s="12">
        <v>0</v>
      </c>
      <c r="K298" s="12">
        <v>251.5</v>
      </c>
      <c r="L298" s="12">
        <v>0</v>
      </c>
      <c r="M298" s="8">
        <f>N298+O298+P298+Q298</f>
        <v>251.5</v>
      </c>
      <c r="N298" s="12">
        <v>0</v>
      </c>
      <c r="O298" s="12">
        <v>0</v>
      </c>
      <c r="P298" s="12">
        <v>251.5</v>
      </c>
      <c r="Q298" s="12">
        <v>0</v>
      </c>
    </row>
    <row r="299" spans="1:17" ht="102">
      <c r="A299" s="11"/>
      <c r="B299" s="1" t="s">
        <v>467</v>
      </c>
      <c r="C299" s="1"/>
      <c r="D299" s="3" t="s">
        <v>20</v>
      </c>
      <c r="E299" s="3" t="s">
        <v>20</v>
      </c>
      <c r="F299" s="3" t="s">
        <v>423</v>
      </c>
      <c r="G299" s="4"/>
      <c r="H299" s="8">
        <f t="shared" si="90"/>
        <v>-1130.4</v>
      </c>
      <c r="I299" s="12">
        <f>I300</f>
        <v>0</v>
      </c>
      <c r="J299" s="12">
        <f>J300+J303</f>
        <v>0</v>
      </c>
      <c r="K299" s="12">
        <f>K300+K303</f>
        <v>-1130.4</v>
      </c>
      <c r="L299" s="12">
        <f>L300+L303</f>
        <v>0</v>
      </c>
      <c r="M299" s="8">
        <f t="shared" si="95"/>
        <v>-1130.4</v>
      </c>
      <c r="N299" s="12">
        <f>N300</f>
        <v>0</v>
      </c>
      <c r="O299" s="12">
        <f>O300+O303</f>
        <v>0</v>
      </c>
      <c r="P299" s="12">
        <f>P300+P303</f>
        <v>-1130.4</v>
      </c>
      <c r="Q299" s="12">
        <f>Q300+Q303</f>
        <v>0</v>
      </c>
    </row>
    <row r="300" spans="1:17" ht="63.75">
      <c r="A300" s="11"/>
      <c r="B300" s="1" t="s">
        <v>51</v>
      </c>
      <c r="C300" s="1"/>
      <c r="D300" s="3" t="s">
        <v>20</v>
      </c>
      <c r="E300" s="3" t="s">
        <v>20</v>
      </c>
      <c r="F300" s="3" t="s">
        <v>423</v>
      </c>
      <c r="G300" s="3" t="s">
        <v>49</v>
      </c>
      <c r="H300" s="8">
        <f t="shared" si="90"/>
        <v>-1130.4</v>
      </c>
      <c r="I300" s="12">
        <f>I301</f>
        <v>0</v>
      </c>
      <c r="J300" s="12">
        <f aca="true" t="shared" si="97" ref="I300:Q305">J301</f>
        <v>0</v>
      </c>
      <c r="K300" s="12">
        <f t="shared" si="97"/>
        <v>-1130.4</v>
      </c>
      <c r="L300" s="12">
        <f t="shared" si="97"/>
        <v>0</v>
      </c>
      <c r="M300" s="8">
        <f t="shared" si="95"/>
        <v>-1130.4</v>
      </c>
      <c r="N300" s="12">
        <f>N301</f>
        <v>0</v>
      </c>
      <c r="O300" s="12">
        <f t="shared" si="97"/>
        <v>0</v>
      </c>
      <c r="P300" s="12">
        <f t="shared" si="97"/>
        <v>-1130.4</v>
      </c>
      <c r="Q300" s="12">
        <f t="shared" si="97"/>
        <v>0</v>
      </c>
    </row>
    <row r="301" spans="1:17" ht="12.75">
      <c r="A301" s="11"/>
      <c r="B301" s="1" t="s">
        <v>52</v>
      </c>
      <c r="C301" s="1"/>
      <c r="D301" s="3" t="s">
        <v>20</v>
      </c>
      <c r="E301" s="3" t="s">
        <v>20</v>
      </c>
      <c r="F301" s="3" t="s">
        <v>423</v>
      </c>
      <c r="G301" s="3" t="s">
        <v>50</v>
      </c>
      <c r="H301" s="8">
        <f t="shared" si="90"/>
        <v>-1130.4</v>
      </c>
      <c r="I301" s="12">
        <f t="shared" si="97"/>
        <v>0</v>
      </c>
      <c r="J301" s="12">
        <f t="shared" si="97"/>
        <v>0</v>
      </c>
      <c r="K301" s="12">
        <f t="shared" si="97"/>
        <v>-1130.4</v>
      </c>
      <c r="L301" s="12">
        <f t="shared" si="97"/>
        <v>0</v>
      </c>
      <c r="M301" s="8">
        <f t="shared" si="95"/>
        <v>-1130.4</v>
      </c>
      <c r="N301" s="12">
        <f t="shared" si="97"/>
        <v>0</v>
      </c>
      <c r="O301" s="12">
        <f t="shared" si="97"/>
        <v>0</v>
      </c>
      <c r="P301" s="12">
        <f t="shared" si="97"/>
        <v>-1130.4</v>
      </c>
      <c r="Q301" s="12">
        <f t="shared" si="97"/>
        <v>0</v>
      </c>
    </row>
    <row r="302" spans="1:18" ht="25.5">
      <c r="A302" s="11"/>
      <c r="B302" s="1" t="s">
        <v>55</v>
      </c>
      <c r="C302" s="1"/>
      <c r="D302" s="3" t="s">
        <v>20</v>
      </c>
      <c r="E302" s="3" t="s">
        <v>20</v>
      </c>
      <c r="F302" s="3" t="s">
        <v>423</v>
      </c>
      <c r="G302" s="3" t="s">
        <v>48</v>
      </c>
      <c r="H302" s="8">
        <f t="shared" si="90"/>
        <v>-1130.4</v>
      </c>
      <c r="I302" s="12">
        <v>0</v>
      </c>
      <c r="J302" s="12">
        <v>0</v>
      </c>
      <c r="K302" s="12">
        <f>-1130.4</f>
        <v>-1130.4</v>
      </c>
      <c r="L302" s="12">
        <v>0</v>
      </c>
      <c r="M302" s="8">
        <f t="shared" si="95"/>
        <v>-1130.4</v>
      </c>
      <c r="N302" s="12">
        <v>0</v>
      </c>
      <c r="O302" s="12">
        <v>0</v>
      </c>
      <c r="P302" s="12">
        <f>-1130.4</f>
        <v>-1130.4</v>
      </c>
      <c r="Q302" s="12">
        <v>0</v>
      </c>
      <c r="R302" s="36"/>
    </row>
    <row r="303" spans="1:17" ht="76.5">
      <c r="A303" s="11"/>
      <c r="B303" s="1" t="s">
        <v>468</v>
      </c>
      <c r="C303" s="1"/>
      <c r="D303" s="3" t="s">
        <v>20</v>
      </c>
      <c r="E303" s="3" t="s">
        <v>20</v>
      </c>
      <c r="F303" s="3" t="s">
        <v>506</v>
      </c>
      <c r="G303" s="4"/>
      <c r="H303" s="8">
        <f>I303+J303+K303+L303</f>
        <v>1130.4</v>
      </c>
      <c r="I303" s="12">
        <f t="shared" si="97"/>
        <v>1130.4</v>
      </c>
      <c r="J303" s="12">
        <f t="shared" si="97"/>
        <v>0</v>
      </c>
      <c r="K303" s="12">
        <f t="shared" si="97"/>
        <v>0</v>
      </c>
      <c r="L303" s="12">
        <f t="shared" si="97"/>
        <v>0</v>
      </c>
      <c r="M303" s="8">
        <f>N303+O303+P303+Q303</f>
        <v>1130.4</v>
      </c>
      <c r="N303" s="12">
        <f t="shared" si="97"/>
        <v>1130.4</v>
      </c>
      <c r="O303" s="12">
        <f t="shared" si="97"/>
        <v>0</v>
      </c>
      <c r="P303" s="12">
        <f t="shared" si="97"/>
        <v>0</v>
      </c>
      <c r="Q303" s="12">
        <f t="shared" si="97"/>
        <v>0</v>
      </c>
    </row>
    <row r="304" spans="1:17" ht="39.75" customHeight="1">
      <c r="A304" s="11"/>
      <c r="B304" s="1" t="s">
        <v>51</v>
      </c>
      <c r="C304" s="1"/>
      <c r="D304" s="3" t="s">
        <v>20</v>
      </c>
      <c r="E304" s="3" t="s">
        <v>20</v>
      </c>
      <c r="F304" s="3" t="s">
        <v>506</v>
      </c>
      <c r="G304" s="3" t="s">
        <v>49</v>
      </c>
      <c r="H304" s="8">
        <f>I304+J304+K304+L304</f>
        <v>1130.4</v>
      </c>
      <c r="I304" s="12">
        <f>I305</f>
        <v>1130.4</v>
      </c>
      <c r="J304" s="12">
        <f t="shared" si="97"/>
        <v>0</v>
      </c>
      <c r="K304" s="12">
        <f t="shared" si="97"/>
        <v>0</v>
      </c>
      <c r="L304" s="12">
        <f t="shared" si="97"/>
        <v>0</v>
      </c>
      <c r="M304" s="8">
        <f>N304+O304+P304+Q304</f>
        <v>1130.4</v>
      </c>
      <c r="N304" s="12">
        <f>N305</f>
        <v>1130.4</v>
      </c>
      <c r="O304" s="12">
        <f t="shared" si="97"/>
        <v>0</v>
      </c>
      <c r="P304" s="12">
        <f t="shared" si="97"/>
        <v>0</v>
      </c>
      <c r="Q304" s="12">
        <f t="shared" si="97"/>
        <v>0</v>
      </c>
    </row>
    <row r="305" spans="1:17" ht="12.75">
      <c r="A305" s="11"/>
      <c r="B305" s="1" t="s">
        <v>52</v>
      </c>
      <c r="C305" s="1"/>
      <c r="D305" s="3" t="s">
        <v>20</v>
      </c>
      <c r="E305" s="3" t="s">
        <v>20</v>
      </c>
      <c r="F305" s="3" t="s">
        <v>506</v>
      </c>
      <c r="G305" s="3" t="s">
        <v>50</v>
      </c>
      <c r="H305" s="8">
        <f>I305+J305+K305+L305</f>
        <v>1130.4</v>
      </c>
      <c r="I305" s="12">
        <f t="shared" si="97"/>
        <v>1130.4</v>
      </c>
      <c r="J305" s="12">
        <f t="shared" si="97"/>
        <v>0</v>
      </c>
      <c r="K305" s="12">
        <f t="shared" si="97"/>
        <v>0</v>
      </c>
      <c r="L305" s="12">
        <f t="shared" si="97"/>
        <v>0</v>
      </c>
      <c r="M305" s="8">
        <f>N305+O305+P305+Q305</f>
        <v>1130.4</v>
      </c>
      <c r="N305" s="12">
        <f t="shared" si="97"/>
        <v>1130.4</v>
      </c>
      <c r="O305" s="12">
        <f t="shared" si="97"/>
        <v>0</v>
      </c>
      <c r="P305" s="12">
        <f t="shared" si="97"/>
        <v>0</v>
      </c>
      <c r="Q305" s="12">
        <f t="shared" si="97"/>
        <v>0</v>
      </c>
    </row>
    <row r="306" spans="1:18" ht="25.5">
      <c r="A306" s="11"/>
      <c r="B306" s="1" t="s">
        <v>55</v>
      </c>
      <c r="C306" s="1"/>
      <c r="D306" s="3" t="s">
        <v>20</v>
      </c>
      <c r="E306" s="3" t="s">
        <v>20</v>
      </c>
      <c r="F306" s="3" t="s">
        <v>506</v>
      </c>
      <c r="G306" s="3" t="s">
        <v>48</v>
      </c>
      <c r="H306" s="8">
        <f>I306+J306+K306+L306</f>
        <v>1130.4</v>
      </c>
      <c r="I306" s="12">
        <f>1130.4</f>
        <v>1130.4</v>
      </c>
      <c r="J306" s="12">
        <v>0</v>
      </c>
      <c r="K306" s="12">
        <v>0</v>
      </c>
      <c r="L306" s="12">
        <v>0</v>
      </c>
      <c r="M306" s="8">
        <f>N306+O306+P306+Q306</f>
        <v>1130.4</v>
      </c>
      <c r="N306" s="12">
        <f>1130.4</f>
        <v>1130.4</v>
      </c>
      <c r="O306" s="12">
        <v>0</v>
      </c>
      <c r="P306" s="12">
        <v>0</v>
      </c>
      <c r="Q306" s="12">
        <v>0</v>
      </c>
      <c r="R306" s="36"/>
    </row>
    <row r="307" spans="1:17" ht="12.75">
      <c r="A307" s="5"/>
      <c r="B307" s="2" t="s">
        <v>0</v>
      </c>
      <c r="C307" s="2"/>
      <c r="D307" s="4"/>
      <c r="E307" s="4"/>
      <c r="F307" s="4"/>
      <c r="G307" s="4"/>
      <c r="H307" s="8">
        <f>I307+J307+K307+L307</f>
        <v>0</v>
      </c>
      <c r="I307" s="8">
        <f aca="true" t="shared" si="98" ref="I307:Q307">I13+I261</f>
        <v>0</v>
      </c>
      <c r="J307" s="8">
        <f t="shared" si="98"/>
        <v>0</v>
      </c>
      <c r="K307" s="8">
        <f t="shared" si="98"/>
        <v>0</v>
      </c>
      <c r="L307" s="8">
        <f t="shared" si="98"/>
        <v>0</v>
      </c>
      <c r="M307" s="8">
        <f t="shared" si="98"/>
        <v>-9.059419880941277E-14</v>
      </c>
      <c r="N307" s="8">
        <f t="shared" si="98"/>
        <v>0</v>
      </c>
      <c r="O307" s="8">
        <f t="shared" si="98"/>
        <v>0</v>
      </c>
      <c r="P307" s="8">
        <f t="shared" si="98"/>
        <v>0</v>
      </c>
      <c r="Q307" s="8">
        <f t="shared" si="98"/>
        <v>0</v>
      </c>
    </row>
    <row r="308" spans="8:17" s="58" customFormat="1" ht="39.75" customHeight="1">
      <c r="H308" s="59"/>
      <c r="I308" s="59"/>
      <c r="J308" s="59"/>
      <c r="K308" s="59"/>
      <c r="L308" s="59"/>
      <c r="M308" s="59"/>
      <c r="N308" s="59"/>
      <c r="O308" s="59"/>
      <c r="P308" s="59"/>
      <c r="Q308" s="59"/>
    </row>
    <row r="309" spans="8:17" s="58" customFormat="1" ht="39.75" customHeight="1">
      <c r="H309" s="59"/>
      <c r="I309" s="59"/>
      <c r="J309" s="59"/>
      <c r="K309" s="59"/>
      <c r="L309" s="59"/>
      <c r="M309" s="59"/>
      <c r="N309" s="59"/>
      <c r="O309" s="59"/>
      <c r="P309" s="59"/>
      <c r="Q309" s="59"/>
    </row>
    <row r="310" s="58" customFormat="1" ht="39.75" customHeight="1">
      <c r="H310" s="59"/>
    </row>
    <row r="311" spans="8:17" s="58" customFormat="1" ht="39.75" customHeight="1">
      <c r="H311" s="59"/>
      <c r="M311" s="59"/>
      <c r="N311" s="59"/>
      <c r="O311" s="59"/>
      <c r="P311" s="59"/>
      <c r="Q311" s="59"/>
    </row>
    <row r="312" spans="8:17" s="58" customFormat="1" ht="39.75" customHeight="1">
      <c r="H312" s="59"/>
      <c r="M312" s="59"/>
      <c r="N312" s="59"/>
      <c r="O312" s="59"/>
      <c r="P312" s="59"/>
      <c r="Q312" s="59"/>
    </row>
    <row r="313" spans="8:17" s="58" customFormat="1" ht="39.75" customHeight="1">
      <c r="H313" s="59"/>
      <c r="M313" s="59"/>
      <c r="N313" s="59"/>
      <c r="O313" s="59"/>
      <c r="P313" s="59"/>
      <c r="Q313" s="59"/>
    </row>
    <row r="314" spans="8:17" s="58" customFormat="1" ht="39.75" customHeight="1">
      <c r="H314" s="59"/>
      <c r="M314" s="59"/>
      <c r="N314" s="59"/>
      <c r="O314" s="59"/>
      <c r="P314" s="59"/>
      <c r="Q314" s="59"/>
    </row>
    <row r="315" spans="8:17" s="58" customFormat="1" ht="39.75" customHeight="1">
      <c r="H315" s="59"/>
      <c r="M315" s="59"/>
      <c r="N315" s="59"/>
      <c r="O315" s="59"/>
      <c r="P315" s="59"/>
      <c r="Q315" s="59"/>
    </row>
    <row r="316" spans="8:17" s="58" customFormat="1" ht="39.75" customHeight="1">
      <c r="H316" s="59"/>
      <c r="M316" s="59"/>
      <c r="N316" s="59"/>
      <c r="O316" s="59"/>
      <c r="P316" s="59"/>
      <c r="Q316" s="59"/>
    </row>
    <row r="317" spans="8:12" ht="39.75" customHeight="1">
      <c r="H317" s="37"/>
      <c r="I317" s="38"/>
      <c r="J317" s="38"/>
      <c r="K317" s="38"/>
      <c r="L317" s="38"/>
    </row>
    <row r="318" spans="8:12" ht="39.75" customHeight="1">
      <c r="H318" s="37"/>
      <c r="I318" s="37"/>
      <c r="J318" s="37"/>
      <c r="K318" s="37"/>
      <c r="L318" s="37"/>
    </row>
    <row r="319" spans="8:12" ht="39.75" customHeight="1">
      <c r="H319" s="37"/>
      <c r="I319" s="37"/>
      <c r="J319" s="37"/>
      <c r="K319" s="37"/>
      <c r="L319" s="37"/>
    </row>
    <row r="320" spans="8:12" ht="39.75" customHeight="1">
      <c r="H320" s="37"/>
      <c r="I320" s="37"/>
      <c r="J320" s="37"/>
      <c r="K320" s="37"/>
      <c r="L320" s="37"/>
    </row>
    <row r="321" spans="8:12" ht="39.75" customHeight="1">
      <c r="H321" s="37"/>
      <c r="I321" s="38"/>
      <c r="J321" s="38"/>
      <c r="K321" s="38"/>
      <c r="L321" s="38"/>
    </row>
    <row r="322" spans="8:12" ht="39.75" customHeight="1">
      <c r="H322" s="37"/>
      <c r="I322" s="38"/>
      <c r="J322" s="37"/>
      <c r="K322" s="37"/>
      <c r="L322" s="37"/>
    </row>
  </sheetData>
  <sheetProtection/>
  <autoFilter ref="A12:X309"/>
  <mergeCells count="16">
    <mergeCell ref="A8:Q8"/>
    <mergeCell ref="P1:Q1"/>
    <mergeCell ref="O2:Q2"/>
    <mergeCell ref="P3:Q3"/>
    <mergeCell ref="G10:G11"/>
    <mergeCell ref="H10:L10"/>
    <mergeCell ref="M10:Q10"/>
    <mergeCell ref="A10:A11"/>
    <mergeCell ref="B10:B11"/>
    <mergeCell ref="C10:C11"/>
    <mergeCell ref="D10:D11"/>
    <mergeCell ref="E10:E11"/>
    <mergeCell ref="F10:F11"/>
    <mergeCell ref="A5:Q5"/>
    <mergeCell ref="A6:Q6"/>
    <mergeCell ref="A7:Q7"/>
  </mergeCells>
  <printOptions/>
  <pageMargins left="0.31496062992125984" right="0.31496062992125984" top="0.31496062992125984" bottom="0.1968503937007874" header="0.31496062992125984" footer="0.31496062992125984"/>
  <pageSetup fitToHeight="37" horizontalDpi="600" verticalDpi="600" orientation="landscape" scale="65" r:id="rId1"/>
  <rowBreaks count="5" manualBreakCount="5">
    <brk id="163" max="255" man="1"/>
    <brk id="190" max="23" man="1"/>
    <brk id="217" max="255" man="1"/>
    <brk id="252" max="23" man="1"/>
    <brk id="2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2015-01-20T08:43:23Z</cp:lastPrinted>
  <dcterms:created xsi:type="dcterms:W3CDTF">1996-10-08T23:32:33Z</dcterms:created>
  <dcterms:modified xsi:type="dcterms:W3CDTF">2015-01-20T11:34:35Z</dcterms:modified>
  <cp:category/>
  <cp:version/>
  <cp:contentType/>
  <cp:contentStatus/>
</cp:coreProperties>
</file>