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'Лист1'!$A$1:$Z$101</definedName>
  </definedNames>
  <calcPr fullCalcOnLoad="1"/>
</workbook>
</file>

<file path=xl/sharedStrings.xml><?xml version="1.0" encoding="utf-8"?>
<sst xmlns="http://schemas.openxmlformats.org/spreadsheetml/2006/main" count="221" uniqueCount="174">
  <si>
    <t xml:space="preserve">1. Инновационное развитие образования. 2.Стимулирование лидеров в рамках национального проекта «Образование». 3. Развитие дошкольного образования. 4.Методическая поддержка внедрения стандартов нового поколения. 5. Развитие предпрофильного, профильного и профессионального обучения. 6.Обеспечение комплексной безопасности и комфортных условий образовательного процесса. 7.Развитие материально-технической базы муниципальных образовательных учреждений. 8. Поддержка системы воспитания. 9.Развитие государственно-общественного управления в муниципальных образовательных учреждениях. 10. Организация отдыха детей в каникулярное время.  </t>
  </si>
  <si>
    <t>Реализация проекта "Городская образовательная интрасеть как инструмент социальной защиты населения города"</t>
  </si>
  <si>
    <t>Муниципальная программа "Реализация приоритетного национального проекта "Развитие агропромышленного комплекса" на территории города Урай"</t>
  </si>
  <si>
    <t>Министерство сельского хозяйства РФ</t>
  </si>
  <si>
    <t>Министерство образования и науки РФ</t>
  </si>
  <si>
    <t>Министерство транспорта РФ</t>
  </si>
  <si>
    <t>Министерство здравоохранения и социального развития РФ</t>
  </si>
  <si>
    <t>Муниципальная программа "Реализация приоритетного национального проекта "Здравоохранение" в городе Урай на 2008-2010 годы"</t>
  </si>
  <si>
    <t>Министерство  спорта, туризма и молодежной политики РФ</t>
  </si>
  <si>
    <t>Министерство природных ресурсов и экологии РФ</t>
  </si>
  <si>
    <t>Муниципальная программа "Энергосбережение и повышение энергетической эффективности в городе Урай на 2010 - 2015 годы"</t>
  </si>
  <si>
    <t>Финансовая поддержка малочисленных народов севера</t>
  </si>
  <si>
    <t>Министерство энергетики РФ</t>
  </si>
  <si>
    <t>Разработка и реализация мер экономического стимулирования энергосбережения и повышения энергетической эффективности;
проведение энергетических обследований и паспортизации потребителей энергетических ресурсов;
внедрение энергосберегающих технологий и энергетически эффективного оборудования в отраслях экономики и социальной сфере;
внедрение автоматизированных систем контроля и учета энергетических ресурсов в жилищно-коммунальном хозяйстве.</t>
  </si>
  <si>
    <t>Министерство культуры РФ</t>
  </si>
  <si>
    <t>Фонд содействия реформированию жилищно-комунального хозяйства</t>
  </si>
  <si>
    <t xml:space="preserve">Программа ХМАО - Югры "Улучшение жилищных условий населения ХМАО-Югры" на 2005-2015 гг., Муниципальная программа "Реализация приоритетного национального проекта "Доступное и комфортное жилье гражданам России в городе Урай" </t>
  </si>
  <si>
    <t>Министерство экономического развития РФ</t>
  </si>
  <si>
    <t>Министерство по делам гражданской обороны, чрезвычайным ситуациям и ликвидации последствий стихийных бедствий</t>
  </si>
  <si>
    <t>Долгосрочная целевая программа муниципального образования городской округ город Урай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2011 -2013 годы.</t>
  </si>
  <si>
    <t>Повышение уровня противопожарной защты объектов муниципальных учреждений и создание условий безопасной эвакуации людей в случае возникновения пожара.</t>
  </si>
  <si>
    <t>Проведение профилактических мероприятий по антитеррористической деятельности путем изготовления информационных материалов и преобретения переносных устройств, обеспечивающих антитеррористическую защиту населения. Проведение профилактических мероприятий по антиэкстремистской деятельности путем организации семенаров, олимпиад, конференций и т.д.</t>
  </si>
  <si>
    <t>Министерство промышленности  и торговли РФ</t>
  </si>
  <si>
    <t xml:space="preserve">Министерство регионального развития Российской Федерации </t>
  </si>
  <si>
    <t xml:space="preserve">Окружная целевая программа "Реализация приоритетного национального проекта "Образование" в Ханты-Мансийском автономном огруге-Югре" </t>
  </si>
  <si>
    <t xml:space="preserve">Долгосрочная целевая программа города Урай "Укрепление пожарной безопасности в г.Урай" 
</t>
  </si>
  <si>
    <t>Городская  целевая программа "Повышение безопасности дорожного движения в городе Урай  на 2008-2012 годы"</t>
  </si>
  <si>
    <t xml:space="preserve">Организация на территории города инновационного предприятия по внедрению экструзии по технологии "жидкое дерево" (возможность выдавливать из смеси измельченной древесины и пластика любые формы, по своим свойствам находящиеся посередине между пластмассой и деревом). Данная технология является перспективной по ряду причин: экологическая чистота материала, безопасность применения, возможность использования помимо древесины частично отходов переработки сельского хозяйства и любых термопластичных полимеров и их смесей, в том числе с использованием пластиковых промышленных и бытовых отходов, реализация принципов безотходного производства.
</t>
  </si>
  <si>
    <t xml:space="preserve">Поддержание в готовности существующих защитных сооружений гражданской обороны.
</t>
  </si>
  <si>
    <t>Содание рыбоводческого комплекса (садковое разведение). Проект находится в стадии разработки.</t>
  </si>
  <si>
    <t xml:space="preserve">Выполнение данных работ позволит:            
 - обеспечить надежную транспортную связь с городами Ханты-Мансийск, Нягань, Екатеринбург, Тюмень и далее с другими городами Ханты-Мансийского автономного округа и Российской Федерации.                                                                                      - обеспечить развитие междугородных пассажирских перевозок на автомобильном транспорте, что в свою очередь приведет к созданию дополнительных рабочих мест в г.Урай.
- снизить себестоимость грузовых перевозок и, как следствие, это позволит снизить стоимость грузов, в том числе продуктов, как для населения города, так и для предприятий и организаций
</t>
  </si>
  <si>
    <t xml:space="preserve">Строительство автомобильной дороги на участке пос.Мортка – пос.Кускургуль (протяженность около 110 км.). </t>
  </si>
  <si>
    <t>Создание птицефермы на 500-800 голов. На 2 –й год реализации проекта планируется расширение  до 1500 голов. Создание такой птицефермы в первый год развития даст городу 3-4 дополнительных рабочих места, во второй ещё 3-4 рабочих места. Если в среднем курица в год несет 290шт яиц, то поголовье в 800  голов в среднем в год  даст оборот 232000 яиц.</t>
  </si>
  <si>
    <t>Городская образовательная интрасеть представляет собой центральную в городе точку доступа к машинному залу на 100 компьютеров с подключением по ВОЛС к сети Интернет и городской Интрасети, а также  множество локальных точек доступа с возможностями удаленной работы в Интернете и Интрасети. В целом, образовательная интрасеть позволяет жителю города, при условии использования лицензионного программного обеспечения и прохождения соответствующей курсовой подготовки у опытного тьютора, самостоятельно обеспечить себя рабочим местом за счет использования возможностей Интернета (электронный магазин, услуги) и Интрасеть (удаленная работа на условиях аутсортинга).</t>
  </si>
  <si>
    <t>На территории муниципального учреждения "БВЛ" расположена скважина, выводящая минеральную воду, которая по компонентному составу относится к йодо-бромным хлоридно-натриевым водам. Вода может применяться для бальнеолечения при заболеваниях опорно-двигательного аппарата, сердечно-сосудистой  системы, болезнях и последствиях травм периферической нервной системы, гинекологических и кожных заболеваниях. Минеральная вода «Урайская» может использоваться при хронических гастритах  с нормальной и пониженной секреторной функцией желудка, хронических колитах  и энтероколитах,  хронических заболеваниях печени и желчевыводящих путей. В 30 км южнее города Урай Кондинского района расположено озеро Северное с запасом лечебных сапропелевых грязей. Лечебная грязь может использоваться при лечении заболеваний опорно-двигательного аппарата, периферической нервной системы, болезнях органов пищеварения, гинекологических и кожных заболеваниях.</t>
  </si>
  <si>
    <t>Проект "БВЛ 2 очередь (минеральная вода)"</t>
  </si>
  <si>
    <t xml:space="preserve">Строительство животноводческого комплекса на 400 голов беспривязным способом содержания с современной технологией доения коров. 
</t>
  </si>
  <si>
    <t>(млн. рублей)</t>
  </si>
  <si>
    <t>Наименование проекта программы</t>
  </si>
  <si>
    <t>Мероприятия</t>
  </si>
  <si>
    <t>Финансирование 2010 год - всего</t>
  </si>
  <si>
    <t>в том числе</t>
  </si>
  <si>
    <t xml:space="preserve"> средства федерального бюджета</t>
  </si>
  <si>
    <t>средства бюджета субъекта Российской Федерации</t>
  </si>
  <si>
    <t xml:space="preserve">средства областного бюджета </t>
  </si>
  <si>
    <t>средства муницпального бюджета</t>
  </si>
  <si>
    <t xml:space="preserve"> внебюджетные средства (собственные, привлеченные)</t>
  </si>
  <si>
    <t>Инвестиционный Фонд РФ</t>
  </si>
  <si>
    <t>ФЦП "Жилище", ФЦП  "Реформирование жилищного коммунального хозяйства"</t>
  </si>
  <si>
    <t>Наличие ПСД</t>
  </si>
  <si>
    <t>ФЦП "Развитие транспортной системы России (2010-2015 годы)"</t>
  </si>
  <si>
    <t>ФЦП "Электронная Россия (2002-2010 годы)"</t>
  </si>
  <si>
    <t>ИТОГО</t>
  </si>
  <si>
    <t>Комплекс мероприятий по завершению реструктуризации нерентабельных угледобывающих мероприятий</t>
  </si>
  <si>
    <t>Источник</t>
  </si>
  <si>
    <t>2010г.</t>
  </si>
  <si>
    <t>2011г.</t>
  </si>
  <si>
    <t>2012г.</t>
  </si>
  <si>
    <t>Инвестиционный фонд Российской Федерации</t>
  </si>
  <si>
    <t>ФЦП "Поддержка малого бизнеса"</t>
  </si>
  <si>
    <r>
      <t xml:space="preserve">Адресная целевая программа </t>
    </r>
    <r>
      <rPr>
        <sz val="14"/>
        <color indexed="8"/>
        <rFont val="Arial Cyr"/>
        <family val="0"/>
      </rPr>
      <t xml:space="preserve">"Дополнительныемероприятия по </t>
    </r>
    <r>
      <rPr>
        <sz val="14"/>
        <color indexed="8"/>
        <rFont val="Arial"/>
        <family val="2"/>
      </rPr>
      <t>содействию занятости населения, направленные на снижение напряженности на рынке труда Кемеровской области"</t>
    </r>
  </si>
  <si>
    <t>Итого</t>
  </si>
  <si>
    <t>Финансирование 2011-2012 гг. - всего</t>
  </si>
  <si>
    <t>Финансирование 2013-2020 гг. - всего</t>
  </si>
  <si>
    <t>Объем инвестиций, млн. руб.</t>
  </si>
  <si>
    <t>частные инвестиции</t>
  </si>
  <si>
    <t>СВОДНАЯ ИНФОРМАЦИЯ ПО ФИНАНСИРОВАНИЮ ПРОГРАММ И ПРОЕТОВ В РАМКАХ КИП НА 2010-2020 ГОДЫ, МЛН. РУБ.</t>
  </si>
  <si>
    <t>Наличие согласования с ФОИВ федерального финансрования в 2010 году</t>
  </si>
  <si>
    <t xml:space="preserve"> средства федерального бюджета*</t>
  </si>
  <si>
    <t>ФЦП "Жилище"</t>
  </si>
  <si>
    <t>"Обеспечение жильем ветеранов ВОВ, проживающих на территории города, независимо от срока подачи заявлений"</t>
  </si>
  <si>
    <t>Ведомственная целевая программа "Молодежь города Урай" на 2010 год</t>
  </si>
  <si>
    <t>Субсидии для отдельных категорий (ветераны, инвалиды, семьи, имеющие детей-инвалидов);</t>
  </si>
  <si>
    <t>Программа "Развитие и модернизация жилищно-коммунальнного комплекса ХМАО-Югры на 2005-2012г.г.</t>
  </si>
  <si>
    <t>Муниципальная программа «Реконструкция и модернизация жилищного фонда г. Урай» на 2006-2012 годы</t>
  </si>
  <si>
    <t>Муниципальная программа «Капитальный ремонт и реконструкция инженерных сетей города Урай» на 2006-2012 годы</t>
  </si>
  <si>
    <t xml:space="preserve">Адресная программа Ханты-Мансийского автономного округа-Югры по проведению капитального ремонта многоквартирных домов
на 2010 год
</t>
  </si>
  <si>
    <t>Муниципальная целевая программа «Обустройство городских лесов г.Урай на 2009 – 2018 годы»</t>
  </si>
  <si>
    <t>Муниципальная целевая программа «Использование и охрана земель муниципального образования г.Урай»</t>
  </si>
  <si>
    <t xml:space="preserve">1. Проведение детских спортивных и культурно-массовых    мероприятий;                                                                  2. Всероссийский конкурс "Учитель года России»;
3.  Конкурс  "Лучший педагог (преподаватель) общеобразовательного учреждения и муниципального общеобразовательного учреждения";
4. Вознаграждение за выполнение функций классного руководителя педагогическим работникам. 
</t>
  </si>
  <si>
    <t>Окружная целевая программа "Развитие образования Ханты-Мансийского автономного округа - Югры на 2008-2010 годы".</t>
  </si>
  <si>
    <t xml:space="preserve">1. Участие команды школьников в заключительном этапе всероссийской олимпиады школьников;  
2. Проведение государственной (итоговой) аттестации обучающихся, освоивших основные общеобразовательные программы основного общего (новая форма) среднего общего образования (ЕГЭ). 
</t>
  </si>
  <si>
    <t xml:space="preserve">1. Стимулирование внедрения инновационных программ общего и дополнительного образования;  2. Информатизация образования, внедрение и активное               использование информационных и коммуникационных технологий в обучении и управлении; 
3. Поддержка инициативных, способных и талантливых детей и подростков;
4. Повышение квалификации педагогических и управленческих кадров;  
5. Повышение качества воспитательной работы со школьниками.
</t>
  </si>
  <si>
    <t xml:space="preserve">Программа Ханты-Мансийского автономного округа - Югры "Содействие занятости населения" на 2008-2010гг." </t>
  </si>
  <si>
    <t xml:space="preserve">1. Обеспечение функционирования рынка труда.
2. Организация психологической поддержки, профессиональной подготовки, переподготовки и повышения квалификации граждан из числа незанятого населения;
3.  Оказание мер социальной поддержки безработным гражданам;
4. Стимулирование организации временных рабочих мест; 
5. Организация и проведение ярмарок вакансий и учебных рабочих мест.
</t>
  </si>
  <si>
    <t>Муниципальная целевая программа "Развитие муниципальной службы в городе Урай" на 2009-2011гг.</t>
  </si>
  <si>
    <t>Обучение муниципальных служащих</t>
  </si>
  <si>
    <t>Муниципальная целевая программа «Культура города Урай» на 2009-2011 годы</t>
  </si>
  <si>
    <t xml:space="preserve">1. Поддержка многообразия и богатства творческих  процессов;
2. Обеспечение  населения   доступными   и   качественными услугами в сфере культуры и искусства;
3. Создание условий для выявления, развития и осуществления поддержки одаренных детей и молодежи;  
4. Обеспечение  доступности  для  населения  информационных ресурсов, в том числе через библиотечное обслуживание;
5. Повышение квалификации кадров, работающих в отрасли;
6. Укрепление и модернизация  материально-технической  базы учреждений культуры и искусства
</t>
  </si>
  <si>
    <t>Муниципальная целевая программа «Молодежь города Урай» на 2011-2015 год</t>
  </si>
  <si>
    <t xml:space="preserve">1. Сохранение и развитие национальной культуры; 
2. Формирование духовно-нравственных ценностей молодежи; 
3. Формирование культуры межличностных отношений;
4. Разностороннее и своевременное развитие молодежи; 
5. Становление у молодых граждан положительной трудовой мотивации; 
6. Освоение молодыми людьми разнообразных социальных навыков и ролей, ответственности за собственное благосостояние и состояние общества.
</t>
  </si>
  <si>
    <t>Окружная целевая программа «Молодежь Югры» на 2009-2011 годы</t>
  </si>
  <si>
    <t>Окружная целевая программа «Дети Югры» на 2006-2010 годы</t>
  </si>
  <si>
    <t>Организация отдыха, оздоровления и занятости одаренных детей, имеющих способности в сфере культуры и искусства.</t>
  </si>
  <si>
    <t xml:space="preserve">Программа «Комплексные меры противодействия злоупотреблению наркотиками и их незаконному обороту» на 2008-2012 годы </t>
  </si>
  <si>
    <t>Межбюджетные трансферты на организацию деятельности молодежных трудовых отрядов в летний период.</t>
  </si>
  <si>
    <t xml:space="preserve">Иные межбюджетные трансферты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</si>
  <si>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образований.</t>
  </si>
  <si>
    <t xml:space="preserve">Муниципальная целевая программа
«Развитие физической культуры и спорта в городе Урай» на 2009-2011 годы
</t>
  </si>
  <si>
    <t xml:space="preserve">1. Организационно-правовые меры в сфере физической культуры и спорта – в том числе: проведение социологического исследования, издательская деятельность, подготовка кадров;
2. Развитие физической культура и массового спорта – в том числе: физкультурно-спортивные мероприятия с гражданами старшего поколения с инвалидами,   проведение спартакиады среди трудовых коллективов;
3. Организация физкультурно-спортивной  работы по месту жительства;
4. Физическая культура и спорт в системе образования -  в том числе спартакиада школьников «Олимпийская юность Югры»;
5. Развитие спортивно-технических видов спорта;
6. Развитие национальных видов спорта.
</t>
  </si>
  <si>
    <t>Совершенствование работы дорожного движения - повышение дисциплины водителей, профилактика детского и юношеского дорожно-транспортного травматизма, совершенствование технического обеспечения контрольно-надзорных органов, повышение эксплуатационной безопасности транспортных средств, укрепление материально-технической базы ГИБДД.</t>
  </si>
  <si>
    <t xml:space="preserve">Программа  Ханты-Мансийского автономного округа - Югры  "Совершенствование и развитие сети автомобильных дорог Ханты-Мансийского автономного округа - Югры" на 2006 - 2011 годы"  </t>
  </si>
  <si>
    <t>Реконструкция автомобильной дороги г.Урай  - г.Советский (до широтного корридора с мостовым переходом через р.Конда)</t>
  </si>
  <si>
    <t>Строительство автомобильной дороги г.Тюмень - п.Н.Тавда - пгт. Междуреченский (в т.ч. участок пос.Мортка - пос.Кускургуль (протяженность около 110км.).)</t>
  </si>
  <si>
    <t xml:space="preserve">Уменьшение протяженности сети автомобильных дорог, не соответствующих нормативным требованиям. </t>
  </si>
  <si>
    <t>Программа ХМАО –Югры «Государственная поддержка агропромышленного комплекса ХМАО –Югры» на 2008-2011 годы           Национальный проект «Развитие агропромышленного комплекса» в ХМАО - Югре</t>
  </si>
  <si>
    <t xml:space="preserve">Муниципальная целевая программа «Развитие субъектов малого и среднего предпринимательства в городе Урай» на 2008-2010 годы
</t>
  </si>
  <si>
    <t xml:space="preserve">Создание условий для устойчивого развития малого и среднего предприниматель-ства в Ханты-Мансийском автономном округе - Югре </t>
  </si>
  <si>
    <t>"Развитие МТБ учреждений здравоохранения ХМАО-Югры"</t>
  </si>
  <si>
    <t>Программа "Развитие материально-технической базы социальной сферы ХМАО - Югры" на 2006-2010 годы</t>
  </si>
  <si>
    <t>Субвенции для обеспечения жилыми помещениями детей - сирот и детей, оставшихся без попечения родителей</t>
  </si>
  <si>
    <t>Подпрограмма  Обеспечение жилыми помещениями граждан, проживающих в жилых помещениях, непригодных для проживания"</t>
  </si>
  <si>
    <t>Подпрограмма "Доступное и комфортное жилье молодым"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</si>
  <si>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</si>
  <si>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Подпрограмма "Проектирование и строительство инженерных сетей"</t>
  </si>
  <si>
    <t>Программа "Развитие материально-технической базы дошкольных образовательных учреждений ХМАО - Югры на 2007-2010 гг."</t>
  </si>
  <si>
    <t xml:space="preserve"> Развитие первичной медико-санитарной помощи населению, дооснощение ЦГБ медицинским оборудованием, подготовка и переподготовка медицинских  работников, информационное сопровождение проекта, оплата родовых сертификатов.</t>
  </si>
  <si>
    <t>Мероприятия направленные на снижение напряженности на рынке труда</t>
  </si>
  <si>
    <t>Программа "Социально-экономического развития коренных молочисленных народов Севера ХМАО - Югры" на 2008 - 2012 годы</t>
  </si>
  <si>
    <t>"Программа ХМАО - Югры по стабилизации ситуации на рынке труда ХМАО - Югры на 2010 год"</t>
  </si>
  <si>
    <t>Муниципальная целевая программа "Информатизация на 2009-2011 годы"</t>
  </si>
  <si>
    <t xml:space="preserve">ПРОЕКТ муниципальной целевой программы «Подготовка  и содержание в постоянной готовности защитных сооружений гражданской обороны муниципального образования город Урай в  2011-2020 гг.» </t>
  </si>
  <si>
    <t>1. Поддержка производства сельскохозяй-ственной продукции  субсидирование части затрат на производство и реализацию продукции животноводства с разбивкой по источникам финансирования, в том числе: мясо, молоко;                                                2. Организация и проведение выставочно-ярмарочных мероприятий сельскохозяйственной продукции.</t>
  </si>
  <si>
    <t>Совершенствование информационно-технической инфраструктуры, выравнивание технических условий, вормирование ситемы защиты информации, повышение квалификации ИКТ - специалистов</t>
  </si>
  <si>
    <t xml:space="preserve"> 1. Грант по итогам конкурса на подготовку граждан к военной службе; Укрепление материально-технической базы в учреждениях социальной сферы участвовавших в работе по гражданско-патриотическому воспитанию.
2. Реализация программы «Школа молодых родителей».
</t>
  </si>
  <si>
    <t xml:space="preserve">Формирование механизмов поддержки молодой семьи.              </t>
  </si>
  <si>
    <t xml:space="preserve">1. Реконструкция сетей водоснабжения 
Канализации;
2. Реконструкция сетей теплоснабжения; 
3. Реконструкция сетей электроснабжения; 
4.  Обследование и ремонт газопроводов.
</t>
  </si>
  <si>
    <t xml:space="preserve">1. Проведение   лесоустройства на 
территории  городских  лесов;
2. Противопожарная   охрана городских  лесов;
3. Межевание  городских лесов,  
постановка на  кадастровый учет;  
4. Разрубка   квартальных просек;
5.  Обустройство 10 мест массового отдыха;
6. Санитарное содержание мест   
массового отдыха.
</t>
  </si>
  <si>
    <t xml:space="preserve">1. Утепление фасадов; 
2. Капитальный ремонт кровель;  
3. Ремонт подъездов;  
4. Ремонт и окраска фасадов;
5.  Выборочный капитальный ремонт.
</t>
  </si>
  <si>
    <t xml:space="preserve">1. Проведение инвентаризации земель;  2. Формирование земельных участков по результатам инвентаризации (проект границ,  межевание, кадастровый учет, изъятие) в том числе под: - сады-огороды, ИЖС, гаражи.
3. Разработка проекта межевания г. Урай. 
4. Гидрогеологическое и гидрологическое обследование земель.
5. Разработка проекта под строительство проводящей, регулирующей и оградительной сетей (мелиорация).
6. Осушение земель посредством строительства открытой проводящей, регулирующей и оградительной сетей  (мелиорация).
7. Разработка и осуществление  проекта рекультивации земель.
8. Проведение комплексного мониторинга почвенного покрова в пределах территории города (геохимический анализ).
9. Организация выпуска информационных материалов, буклетов, обращений в СМИ.
</t>
  </si>
  <si>
    <t>Внедрение технологий переработки НПГ предусматривает создание прочной и эффективной наземной инфраструктуры, куда входит оборудование для очистки газа, разделения и сжижения углеводородных составляющих С3 и выше, выделение метан-этановой фракции газа, оборудование для хранения сжиженных углеводородных газов, оборудование для транспортирования продуктов переработки потребителю.</t>
  </si>
  <si>
    <t xml:space="preserve">Реконструкция автомобильной дороги г.Урай – г.Советский (до широтного коридора) с мостовым переходом через реку. </t>
  </si>
  <si>
    <t>Реализация проекта  по утилизации попутного газа на Мортымья-Тетеревском нефтяном месторождении.</t>
  </si>
  <si>
    <t>нет</t>
  </si>
  <si>
    <t>Создание завода по переработке ТБО</t>
  </si>
  <si>
    <t>Твёрдые бытовые отходы г. Урай вывозятся из города на полигон утилизации,  где производится захоронение в земляных картах. Эксплуатация полигона рассчитана на объём до 70 тыс.тонн/год на 25 лет. Эксплуатация полигона началась с 1995 года.  Таким образом, через 10 лет остро встанет вопрос об отведении площадей под новый полигон. А это - значительные площади. В процессе эксплуатации проектом предусматривается рекультивация земель. Но и проведя рекультивацию, земельный покров восстановится только через много лет. По данным ОАО «Дорожник» объём ТБО, принимаемый за рабочий день, составляет 350 м3/сут. Линия представляет собой ангар с зоной разгрузки, внутри ангара находятся сортировочные кабины. Оборудование: гидроманипулятор в зоне разгрузки, подающий конвейер и сортировочный конвейер, гидравлический пресс для брикетирования втор- сырья, реверсивный конвейер и контейнер для «хвостов», бункера для вторсырья. Мощность-40 тыс. тонн в год. Сортировка и брикетирование вторсырья.</t>
  </si>
  <si>
    <t>Организовать развитие объектов сервиса в границах муниципального образования г.Урай: автозаправочные станции, станции технического обслуживания, места для парковки транзитного автотранспорта и отдыха водителей (платные автостоянки, кемпинги), объектов общественного питания, объектов по складированию, хранению и перевозки грузов.Развитие объектов сервиса также приведет к созданию дополнительных рабочих мест в г.Урай. - повысить инвестиционную привлекательность города Урай, в том числе в рамках правительственной программы Урал Промышленный – Урал Полярный.</t>
  </si>
  <si>
    <t>Создание птицефермы на базе крестьянкого (фермерского хозяйства) "Евра"</t>
  </si>
  <si>
    <t>Создание тепличного хозяйства.</t>
  </si>
  <si>
    <t>Модель теплиц «Polo» - арочные с двойной кровлей, с пролетом 9 метров. Вертикальная нагрузка 20 кг/м2. Ветровая нагрузка до 120 км/час.  (Общая площадь теплиц по проекту -6000 м2).</t>
  </si>
  <si>
    <t>Создание агрохолдинга</t>
  </si>
  <si>
    <t>да</t>
  </si>
  <si>
    <t>Создание инновационного предприятия по внедрению экструзии по технологии "жидкое дерево"</t>
  </si>
  <si>
    <t xml:space="preserve">Капитальный ремонт 19 жилых домов общей площадью 79632,0 м2, в том числе по видам работ :
- ремонт инженерных сетей; 
- установка приборов учета; 
- ремонт кровель; 
- утепление фасадов.
</t>
  </si>
  <si>
    <t xml:space="preserve">Целевая программа Ханты-Мансийского автономного округа-Югры «Развитие физической культуры и спорта в Ханты-Мансийском  автономном округе –Югре на 2011-2013 годы»
</t>
  </si>
  <si>
    <t xml:space="preserve">Мероприятия программы направлены на устойчивое развитие и повышение эффективноти спортивной инфраструктуры, в том числе по городу Урай:                             1.Капитальный ремонт  Д/С «Старт» с плавательным бассейном;                 2.Строительство модульной лыжной базы.
</t>
  </si>
  <si>
    <t xml:space="preserve">Долгосрочная целевая программа муниципального образования городской округ город Урай "Развитие и совершенствование сети автомобильных дорог в городе Урай" на 2011-2015 года
</t>
  </si>
  <si>
    <t xml:space="preserve">ОАО "Агроника" Инвестиционный проект "Создание племенного животноводства"  </t>
  </si>
  <si>
    <t>Создание птицефермы  (строительство фермы и приобретение птицы). Инвестиционный проект "Птицеводческий комплекс".</t>
  </si>
  <si>
    <t>Создание фермы по выращиванию свиней. Инвестиционный проект "Свиноводческий комплекс".</t>
  </si>
  <si>
    <t>Поддержка и развитие кролиководческой  фермы. Инвестиционный проект "Кролиководство".</t>
  </si>
  <si>
    <t>Создание фермы по разведению гусей (строительство фермы  и приобретение птицы). Инвестиционный проект "Гусеводство".</t>
  </si>
  <si>
    <t>1.Финансовая поддержка   2.Информационная  поддержка малого и среднего предпринимательства  3.Поддержка в области подготовки, переподготовки и повышения квалификации кадров                4.Формирование благоприятного общественного мнения о МСП</t>
  </si>
  <si>
    <t>Долгосрочная целевая программа «Развитие субъектов малого и среднего предпринимательства в городе Урай» на 2011-2015 годы</t>
  </si>
  <si>
    <t>Программа развития малого и среднего предпринимательства в ХМАО – Югре на 2004-2010 годы</t>
  </si>
  <si>
    <t xml:space="preserve">Ведомственная целевая программа «Охрана окружающей среды в границах г.Урай» на 2011 год
</t>
  </si>
  <si>
    <t>1.Разработка проекта зоны санитарной охраны источника водоснабжения в составе трех поясов; 2.Устройство ограждения полигона ТБО;  3.Санитарная очистка и ликвидация несанкционированных свалок на территории города Урай;                                                              4. Санитарная очистка береговой линии р. Конда и р. Колосья;                                                                    5.Ликвидация безхозяйных брошенных судов и плавсредств.</t>
  </si>
  <si>
    <t>Муниципальная целевая программа "Внедрение информационной системы обеспечения градостроительной деятельности города Урай на 2009-2014 г.г.</t>
  </si>
  <si>
    <t>1 Этап. Внедрение информационной системы обеспечения градостроительной деятельности «Мониторинг». Автоматизация функций МБУ УГА. (первая очередь внедрения Системы)                                       2 этап. Внедрение автоматизи-рованных технологических процессов МБУ УГА.                             3 этап. Интеграция ИСОГД «Мониторинг» со смежными организациями.</t>
  </si>
  <si>
    <t>Ведомственная целевая программа «Обеспечение территории города Урай документами градостроительного регулирования на 2011-2013 годы»</t>
  </si>
  <si>
    <t>Муниципальная целевая программа "Реализация приоритетного национального проекта "Развитие агропромышленного комплекса" на территории города Урай" на 2008-2010 год.</t>
  </si>
  <si>
    <t>Долгосрочня целевая программа муниципального образования городской округ город Урай "Реализация приоритетного национального проекта "Развитие агропромышленного комплекса" на территории города Урай" на 2011-2015 годы.</t>
  </si>
  <si>
    <t>«Модернизация  здравоохранения муниципального образования городской округ город Урай на 2011 – 2012 годы</t>
  </si>
  <si>
    <t>1.Капитальный ремонт зданий МУ ЦГБ.                           2.Оснащение мед.оборудованием.                      3.Информатизация деятельности медицинских учреждений, в том числе с целью ведения электронной медицинской карты - оснащение медицинских учреждений оборудованием; организация локальных вычислительных сетей и каналов связи, внедрение медицинских информационных систем, автоматизирующих ведение листов ожидания и запись на приём к медицинскому работнику, учёт и анализ деятельности медицинских учреждений, оформление медицинской документации в электронном виде.</t>
  </si>
  <si>
    <t>ПРОЕКТ Муниципальная программа "Предупреждение и борьба с заболеваниями социального характера" на 2011-2013 гг.</t>
  </si>
  <si>
    <t>Подпрограмма "Профилактика сахарного диабета" на 2011-2013 гг.</t>
  </si>
  <si>
    <t>Подпрограмма "Профилактика заболеваний, передающихся половым путем" " на 2011-2013 гг.</t>
  </si>
  <si>
    <t>Подпрограмма "Неотложные меры борьбы с туберкулезом" на 2011-2013 гг.</t>
  </si>
  <si>
    <t>ПРОЕКТ Муниципальная программа «Реализация Приоритетного национального проекта «Здравоохранение» в городе Урай на 2011 – 2013 гг.»</t>
  </si>
  <si>
    <t>1. Развитие первичной медико-санитарной помощи населению муниципального образования                              '-Комплекс мероприятий, направленных на диагностику, лечение и контроль компенсации сахарного диабета;                                             '-Комплекс мероприятий, направленных на профилактику, диагностику и лечение артериальной гипертензии в учреждениях первичного звена;                             '-Мероприятия по профилактике, диагностике и лечению ВИЧ-инфекции, гепатитов В и С;                                '-Мероприятия по профилактике инфекционных заболеваний, иммунизации населения по эпидемическим показаниям;                                           '-Мероприятия по профилактике инфекционных заболеваний, иммунизации населения по эпидемическим показаниям;                                          '-Информационное сопровождение проекта.</t>
  </si>
  <si>
    <t>Муниципальная целевая программа "Реализация приоритетного национального проекта "Образование" в городе Урай" на 2008-2010 г.г.</t>
  </si>
  <si>
    <t>Долгосрочная целевая программа муниципального образования городской округ город Урай «Развитие образования города Урай» на 2011 – 2013 годы</t>
  </si>
  <si>
    <t>В 2011-2013 годах для создания комплексной системы управления развитием территории планируется осуществить следующие мероприятия: 1. Внесение изменений в генеральный план города Урай.
Внесение изменений в генеральный план города связано с необходимостью уточнения основных положений территориального планирования на основании разработанных проектов планировки территорий, внесения изменений в карту территориального зонирования, связанных с изменением функциональных зон, увеличения объемов малоэтажного  жилищного строительства, увеличения количества  земель сельскохозяйственного назначения. 2. В связи с внесением изменений в генеральный план города Урай внесение изменений в правила землепользования и застройки города Урай.
Внесение изменений в генеральный план  влечет за собой внесение изменений в правила землепользования и застройки. 3. Выполнение инженерных изысканий для разработки документации по планировке территорий.
Материалы инженерных изысканий необходимы для выявления застроенных и подлежащих застройке территорий на основе топографических материалов, выполненных в масштабе 1:500. Схемы топографических материалов с указанием вертикальных отметок и существующих подземных коммуникаций, результаты инженерно-геологических изысканий необходимы для разработки проектов вертикальной планировки и инженерной подготовки территорий, являющихся составной частью документации по планировке территорий города, рассмотрения возможности размещения объектов. 4. Разработка обосновывающих материалов для подготовки  документов территориального планирования  и  проектов схем  инженерной инфраструктуры города. Полноценная     качественная разработка документов территориального планирования и   проектов  планировок территорий   невозможна  без историко-культурного  исследования территории города  и  учета размещения объектов   развивающейся и реконструируемой  инженерной  и транспортной инфраструктуры.  5. Разработка  проектов планировки и межевания территорий города (градостроительные планы  включены в состав проектов межевания).</t>
  </si>
  <si>
    <t xml:space="preserve">средства окружного бюджета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</si>
</sst>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0.00000"/>
    <numFmt numFmtId="173" formatCode="0.000000"/>
  </numFmts>
  <fonts count="37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14"/>
      <color indexed="8"/>
      <name val="Arial"/>
      <family val="2"/>
    </font>
    <font>
      <b/>
      <sz val="10"/>
      <color indexed="9"/>
      <name val="Arial Cyr"/>
      <family val="0"/>
    </font>
    <font>
      <b/>
      <sz val="12"/>
      <color indexed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9"/>
      <name val="Times New Roman"/>
      <family val="1"/>
    </font>
    <font>
      <sz val="9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8" fillId="25" borderId="11" xfId="0" applyFont="1" applyFill="1" applyBorder="1" applyAlignment="1">
      <alignment horizontal="center" wrapText="1"/>
    </xf>
    <xf numFmtId="0" fontId="9" fillId="25" borderId="11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0" fontId="10" fillId="23" borderId="14" xfId="0" applyFont="1" applyFill="1" applyBorder="1" applyAlignment="1">
      <alignment wrapText="1"/>
    </xf>
    <xf numFmtId="0" fontId="7" fillId="23" borderId="14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 wrapText="1"/>
    </xf>
    <xf numFmtId="0" fontId="10" fillId="23" borderId="11" xfId="0" applyFont="1" applyFill="1" applyBorder="1" applyAlignment="1">
      <alignment wrapText="1"/>
    </xf>
    <xf numFmtId="0" fontId="7" fillId="23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wrapText="1"/>
    </xf>
    <xf numFmtId="0" fontId="11" fillId="25" borderId="13" xfId="0" applyFont="1" applyFill="1" applyBorder="1" applyAlignment="1">
      <alignment wrapText="1"/>
    </xf>
    <xf numFmtId="0" fontId="12" fillId="25" borderId="13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26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26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26" borderId="0" xfId="0" applyFont="1" applyFill="1" applyAlignment="1">
      <alignment horizontal="right" wrapText="1"/>
    </xf>
    <xf numFmtId="0" fontId="1" fillId="20" borderId="15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vertical="top" wrapText="1"/>
    </xf>
    <xf numFmtId="2" fontId="3" fillId="6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3" fillId="26" borderId="0" xfId="0" applyFont="1" applyFill="1" applyAlignment="1">
      <alignment horizontal="right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27" borderId="15" xfId="0" applyFont="1" applyFill="1" applyBorder="1" applyAlignment="1">
      <alignment horizontal="center" vertical="center" wrapText="1"/>
    </xf>
    <xf numFmtId="2" fontId="3" fillId="27" borderId="15" xfId="0" applyNumberFormat="1" applyFont="1" applyFill="1" applyBorder="1" applyAlignment="1">
      <alignment horizontal="center" vertical="top" wrapText="1"/>
    </xf>
    <xf numFmtId="165" fontId="3" fillId="27" borderId="10" xfId="0" applyNumberFormat="1" applyFont="1" applyFill="1" applyBorder="1" applyAlignment="1">
      <alignment horizontal="right" vertical="center" wrapText="1"/>
    </xf>
    <xf numFmtId="0" fontId="3" fillId="8" borderId="15" xfId="0" applyFont="1" applyFill="1" applyBorder="1" applyAlignment="1">
      <alignment horizontal="center" wrapText="1"/>
    </xf>
    <xf numFmtId="0" fontId="3" fillId="8" borderId="15" xfId="0" applyFont="1" applyFill="1" applyBorder="1" applyAlignment="1">
      <alignment horizontal="center" vertical="top"/>
    </xf>
    <xf numFmtId="2" fontId="3" fillId="8" borderId="15" xfId="0" applyNumberFormat="1" applyFont="1" applyFill="1" applyBorder="1" applyAlignment="1">
      <alignment horizontal="center" vertical="top" wrapText="1"/>
    </xf>
    <xf numFmtId="0" fontId="1" fillId="8" borderId="16" xfId="0" applyFont="1" applyFill="1" applyBorder="1" applyAlignment="1">
      <alignment horizontal="center" wrapText="1"/>
    </xf>
    <xf numFmtId="165" fontId="3" fillId="8" borderId="10" xfId="0" applyNumberFormat="1" applyFont="1" applyFill="1" applyBorder="1" applyAlignment="1">
      <alignment horizontal="right" vertical="center" wrapText="1"/>
    </xf>
    <xf numFmtId="2" fontId="1" fillId="8" borderId="15" xfId="0" applyNumberFormat="1" applyFont="1" applyFill="1" applyBorder="1" applyAlignment="1">
      <alignment horizontal="center" vertical="top" wrapText="1"/>
    </xf>
    <xf numFmtId="2" fontId="1" fillId="27" borderId="15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6" borderId="15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1" fillId="20" borderId="15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26" borderId="15" xfId="0" applyFont="1" applyFill="1" applyBorder="1" applyAlignment="1">
      <alignment horizontal="right" vertical="top" wrapText="1"/>
    </xf>
    <xf numFmtId="2" fontId="3" fillId="0" borderId="15" xfId="0" applyNumberFormat="1" applyFont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26" borderId="15" xfId="0" applyFont="1" applyFill="1" applyBorder="1" applyAlignment="1">
      <alignment horizontal="right" wrapText="1"/>
    </xf>
    <xf numFmtId="0" fontId="35" fillId="0" borderId="0" xfId="0" applyFont="1" applyFill="1" applyAlignment="1">
      <alignment horizontal="right" vertical="center" wrapText="1"/>
    </xf>
    <xf numFmtId="0" fontId="35" fillId="26" borderId="0" xfId="0" applyFont="1" applyFill="1" applyAlignment="1">
      <alignment horizontal="right" vertical="center" wrapText="1"/>
    </xf>
    <xf numFmtId="2" fontId="3" fillId="0" borderId="15" xfId="0" applyNumberFormat="1" applyFont="1" applyBorder="1" applyAlignment="1" applyProtection="1">
      <alignment horizontal="center" vertical="top"/>
      <protection locked="0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justify" vertical="center" wrapText="1"/>
    </xf>
    <xf numFmtId="2" fontId="35" fillId="0" borderId="0" xfId="0" applyNumberFormat="1" applyFont="1" applyFill="1" applyAlignment="1">
      <alignment horizontal="right" vertical="center" wrapText="1"/>
    </xf>
    <xf numFmtId="1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" fillId="27" borderId="16" xfId="0" applyFont="1" applyFill="1" applyBorder="1" applyAlignment="1">
      <alignment horizontal="center" wrapText="1"/>
    </xf>
    <xf numFmtId="4" fontId="1" fillId="6" borderId="18" xfId="0" applyNumberFormat="1" applyFont="1" applyFill="1" applyBorder="1" applyAlignment="1">
      <alignment vertical="top" wrapText="1"/>
    </xf>
    <xf numFmtId="2" fontId="3" fillId="0" borderId="18" xfId="0" applyNumberFormat="1" applyFont="1" applyFill="1" applyBorder="1" applyAlignment="1">
      <alignment horizontal="center" vertical="top" wrapText="1"/>
    </xf>
    <xf numFmtId="2" fontId="1" fillId="2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vertical="top" wrapText="1" shrinkToFi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vertical="top"/>
    </xf>
    <xf numFmtId="0" fontId="14" fillId="0" borderId="15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13" fillId="20" borderId="15" xfId="0" applyFont="1" applyFill="1" applyBorder="1" applyAlignment="1">
      <alignment vertical="top" wrapText="1"/>
    </xf>
    <xf numFmtId="2" fontId="3" fillId="0" borderId="15" xfId="0" applyNumberFormat="1" applyFont="1" applyBorder="1" applyAlignment="1">
      <alignment horizontal="right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1" fillId="27" borderId="18" xfId="0" applyFont="1" applyFill="1" applyBorder="1" applyAlignment="1">
      <alignment vertical="top" wrapText="1"/>
    </xf>
    <xf numFmtId="0" fontId="1" fillId="27" borderId="20" xfId="0" applyFont="1" applyFill="1" applyBorder="1" applyAlignment="1">
      <alignment vertical="top" wrapText="1"/>
    </xf>
    <xf numFmtId="0" fontId="1" fillId="8" borderId="18" xfId="0" applyFont="1" applyFill="1" applyBorder="1" applyAlignment="1">
      <alignment vertical="top" wrapText="1"/>
    </xf>
    <xf numFmtId="0" fontId="34" fillId="8" borderId="20" xfId="0" applyFont="1" applyFill="1" applyBorder="1" applyAlignment="1">
      <alignment vertical="top" wrapText="1"/>
    </xf>
    <xf numFmtId="0" fontId="1" fillId="27" borderId="15" xfId="0" applyFont="1" applyFill="1" applyBorder="1" applyAlignment="1">
      <alignment vertical="top" wrapText="1"/>
    </xf>
    <xf numFmtId="0" fontId="3" fillId="8" borderId="18" xfId="0" applyFont="1" applyFill="1" applyBorder="1" applyAlignment="1">
      <alignment vertical="top" wrapText="1"/>
    </xf>
    <xf numFmtId="0" fontId="0" fillId="8" borderId="20" xfId="0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27" borderId="15" xfId="0" applyFont="1" applyFill="1" applyBorder="1" applyAlignment="1">
      <alignment vertical="top" wrapText="1"/>
    </xf>
    <xf numFmtId="0" fontId="33" fillId="27" borderId="15" xfId="0" applyFont="1" applyFill="1" applyBorder="1" applyAlignment="1">
      <alignment vertical="top" wrapText="1"/>
    </xf>
    <xf numFmtId="0" fontId="32" fillId="27" borderId="15" xfId="0" applyFont="1" applyFill="1" applyBorder="1" applyAlignment="1">
      <alignment vertical="top" wrapText="1"/>
    </xf>
    <xf numFmtId="1" fontId="1" fillId="20" borderId="15" xfId="0" applyNumberFormat="1" applyFont="1" applyFill="1" applyBorder="1" applyAlignment="1">
      <alignment horizontal="center" vertical="center" wrapText="1"/>
    </xf>
    <xf numFmtId="0" fontId="32" fillId="20" borderId="15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vertical="top" wrapText="1"/>
    </xf>
    <xf numFmtId="0" fontId="1" fillId="8" borderId="15" xfId="0" applyFont="1" applyFill="1" applyBorder="1" applyAlignment="1">
      <alignment vertical="top" wrapText="1"/>
    </xf>
    <xf numFmtId="0" fontId="1" fillId="20" borderId="15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tabSelected="1" zoomScale="75" zoomScaleNormal="75" zoomScaleSheetLayoutView="100" workbookViewId="0" topLeftCell="A1">
      <pane xSplit="5" ySplit="4" topLeftCell="U10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00" sqref="E100"/>
    </sheetView>
  </sheetViews>
  <sheetFormatPr defaultColWidth="9.00390625" defaultRowHeight="12.75" outlineLevelCol="1"/>
  <cols>
    <col min="1" max="1" width="40.375" style="27" customWidth="1"/>
    <col min="2" max="2" width="51.375" style="50" customWidth="1"/>
    <col min="3" max="3" width="10.375" style="27" customWidth="1"/>
    <col min="4" max="5" width="12.375" style="27" customWidth="1"/>
    <col min="6" max="6" width="11.875" style="28" customWidth="1"/>
    <col min="7" max="7" width="11.875" style="29" customWidth="1"/>
    <col min="8" max="8" width="16.875" style="30" hidden="1" customWidth="1" outlineLevel="1"/>
    <col min="9" max="9" width="11.375" style="29" customWidth="1" collapsed="1"/>
    <col min="10" max="10" width="11.25390625" style="29" customWidth="1"/>
    <col min="11" max="11" width="14.625" style="29" hidden="1" customWidth="1"/>
    <col min="12" max="12" width="10.375" style="29" customWidth="1"/>
    <col min="13" max="13" width="11.25390625" style="28" customWidth="1"/>
    <col min="14" max="14" width="11.625" style="29" customWidth="1"/>
    <col min="15" max="15" width="4.00390625" style="30" hidden="1" customWidth="1" outlineLevel="1"/>
    <col min="16" max="16" width="12.00390625" style="29" customWidth="1" collapsed="1"/>
    <col min="17" max="17" width="11.00390625" style="29" customWidth="1"/>
    <col min="18" max="18" width="11.75390625" style="29" customWidth="1"/>
    <col min="19" max="19" width="9.875" style="29" customWidth="1"/>
    <col min="20" max="20" width="10.625" style="28" customWidth="1"/>
    <col min="21" max="21" width="11.875" style="29" customWidth="1"/>
    <col min="22" max="22" width="16.875" style="30" hidden="1" customWidth="1" outlineLevel="1"/>
    <col min="23" max="23" width="10.625" style="29" customWidth="1" collapsed="1"/>
    <col min="24" max="24" width="11.625" style="29" customWidth="1"/>
    <col min="25" max="25" width="10.125" style="29" customWidth="1"/>
    <col min="26" max="26" width="16.625" style="29" hidden="1" customWidth="1"/>
    <col min="27" max="27" width="11.125" style="91" bestFit="1" customWidth="1"/>
    <col min="28" max="29" width="9.125" style="91" customWidth="1"/>
    <col min="30" max="30" width="12.875" style="91" customWidth="1"/>
    <col min="31" max="31" width="16.25390625" style="91" customWidth="1"/>
    <col min="32" max="16384" width="9.125" style="91" customWidth="1"/>
  </cols>
  <sheetData>
    <row r="1" spans="1:26" ht="15.75">
      <c r="A1" s="22"/>
      <c r="B1" s="52" t="s">
        <v>66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3"/>
      <c r="Q1" s="23"/>
      <c r="R1" s="25"/>
      <c r="S1" s="25"/>
      <c r="T1" s="25"/>
      <c r="U1" s="25"/>
      <c r="V1" s="26"/>
      <c r="W1" s="25"/>
      <c r="X1" s="25"/>
      <c r="Y1" s="25"/>
      <c r="Z1" s="25"/>
    </row>
    <row r="2" spans="2:26" ht="30.75" thickBot="1">
      <c r="B2" s="49"/>
      <c r="C2" s="25"/>
      <c r="D2" s="25"/>
      <c r="E2" s="25"/>
      <c r="K2" s="29" t="s">
        <v>37</v>
      </c>
      <c r="R2" s="29" t="s">
        <v>37</v>
      </c>
      <c r="Z2" s="29" t="s">
        <v>37</v>
      </c>
    </row>
    <row r="3" spans="1:26" s="92" customFormat="1" ht="15">
      <c r="A3" s="128" t="s">
        <v>38</v>
      </c>
      <c r="B3" s="103" t="s">
        <v>39</v>
      </c>
      <c r="C3" s="122" t="s">
        <v>49</v>
      </c>
      <c r="D3" s="129" t="s">
        <v>67</v>
      </c>
      <c r="E3" s="122" t="s">
        <v>64</v>
      </c>
      <c r="F3" s="120" t="s">
        <v>40</v>
      </c>
      <c r="G3" s="123" t="s">
        <v>41</v>
      </c>
      <c r="H3" s="124"/>
      <c r="I3" s="124"/>
      <c r="J3" s="124"/>
      <c r="K3" s="124"/>
      <c r="L3" s="125"/>
      <c r="M3" s="120" t="s">
        <v>62</v>
      </c>
      <c r="N3" s="123" t="s">
        <v>41</v>
      </c>
      <c r="O3" s="124"/>
      <c r="P3" s="124"/>
      <c r="Q3" s="124"/>
      <c r="R3" s="124"/>
      <c r="S3" s="125"/>
      <c r="T3" s="120" t="s">
        <v>63</v>
      </c>
      <c r="U3" s="123" t="s">
        <v>41</v>
      </c>
      <c r="V3" s="124"/>
      <c r="W3" s="124"/>
      <c r="X3" s="124"/>
      <c r="Y3" s="125"/>
      <c r="Z3" s="84"/>
    </row>
    <row r="4" spans="1:26" s="93" customFormat="1" ht="313.5">
      <c r="A4" s="128"/>
      <c r="B4" s="103"/>
      <c r="C4" s="122"/>
      <c r="D4" s="130"/>
      <c r="E4" s="122"/>
      <c r="F4" s="120"/>
      <c r="G4" s="31" t="s">
        <v>68</v>
      </c>
      <c r="H4" s="31" t="s">
        <v>43</v>
      </c>
      <c r="I4" s="31" t="s">
        <v>44</v>
      </c>
      <c r="J4" s="31" t="s">
        <v>45</v>
      </c>
      <c r="K4" s="31" t="s">
        <v>46</v>
      </c>
      <c r="L4" s="31" t="s">
        <v>65</v>
      </c>
      <c r="M4" s="120"/>
      <c r="N4" s="31" t="s">
        <v>42</v>
      </c>
      <c r="O4" s="31" t="s">
        <v>43</v>
      </c>
      <c r="P4" s="31" t="s">
        <v>173</v>
      </c>
      <c r="Q4" s="31" t="s">
        <v>45</v>
      </c>
      <c r="R4" s="31" t="s">
        <v>46</v>
      </c>
      <c r="S4" s="31" t="s">
        <v>65</v>
      </c>
      <c r="T4" s="121"/>
      <c r="U4" s="31" t="s">
        <v>42</v>
      </c>
      <c r="V4" s="31" t="s">
        <v>43</v>
      </c>
      <c r="W4" s="31" t="s">
        <v>44</v>
      </c>
      <c r="X4" s="31" t="s">
        <v>45</v>
      </c>
      <c r="Y4" s="31" t="s">
        <v>65</v>
      </c>
      <c r="Z4" s="85" t="s">
        <v>46</v>
      </c>
    </row>
    <row r="5" spans="1:26" s="92" customFormat="1" ht="15">
      <c r="A5" s="108" t="s">
        <v>22</v>
      </c>
      <c r="B5" s="131"/>
      <c r="C5" s="32"/>
      <c r="D5" s="3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86"/>
    </row>
    <row r="6" spans="1:32" ht="15">
      <c r="A6" s="110" t="s">
        <v>47</v>
      </c>
      <c r="B6" s="110"/>
      <c r="C6" s="33"/>
      <c r="D6" s="3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87"/>
      <c r="AA6" s="94"/>
      <c r="AB6" s="94"/>
      <c r="AC6" s="94"/>
      <c r="AD6" s="94"/>
      <c r="AE6" s="94"/>
      <c r="AF6" s="94"/>
    </row>
    <row r="7" spans="1:32" ht="84">
      <c r="A7" s="34" t="s">
        <v>132</v>
      </c>
      <c r="B7" s="19" t="s">
        <v>130</v>
      </c>
      <c r="C7" s="54" t="s">
        <v>133</v>
      </c>
      <c r="D7" s="54" t="s">
        <v>133</v>
      </c>
      <c r="E7" s="36">
        <f>F7+M7</f>
        <v>500</v>
      </c>
      <c r="F7" s="35"/>
      <c r="G7" s="36"/>
      <c r="H7" s="36"/>
      <c r="I7" s="36"/>
      <c r="J7" s="36"/>
      <c r="K7" s="36"/>
      <c r="L7" s="36"/>
      <c r="M7" s="78">
        <f>N7+P7+Q7+R7+S7</f>
        <v>0</v>
      </c>
      <c r="N7" s="36">
        <v>350</v>
      </c>
      <c r="O7" s="36"/>
      <c r="P7" s="36">
        <v>25</v>
      </c>
      <c r="Q7" s="36">
        <f>M7*5%</f>
        <v>25</v>
      </c>
      <c r="R7" s="36"/>
      <c r="S7" s="36">
        <v>100</v>
      </c>
      <c r="T7" s="36"/>
      <c r="U7" s="36"/>
      <c r="V7" s="36"/>
      <c r="W7" s="36"/>
      <c r="X7" s="36"/>
      <c r="Y7" s="65"/>
      <c r="Z7" s="53"/>
      <c r="AA7" s="94"/>
      <c r="AB7" s="94"/>
      <c r="AC7" s="94"/>
      <c r="AD7" s="94"/>
      <c r="AE7" s="94"/>
      <c r="AF7" s="94"/>
    </row>
    <row r="8" spans="1:32" ht="144">
      <c r="A8" s="34" t="s">
        <v>142</v>
      </c>
      <c r="B8" s="20" t="s">
        <v>27</v>
      </c>
      <c r="C8" s="54" t="s">
        <v>133</v>
      </c>
      <c r="D8" s="54" t="s">
        <v>133</v>
      </c>
      <c r="E8" s="36">
        <f>F8+M8</f>
        <v>28</v>
      </c>
      <c r="F8" s="35"/>
      <c r="G8" s="36"/>
      <c r="H8" s="36"/>
      <c r="I8" s="36"/>
      <c r="J8" s="36"/>
      <c r="K8" s="36"/>
      <c r="L8" s="36"/>
      <c r="M8" s="36">
        <v>28</v>
      </c>
      <c r="N8" s="36"/>
      <c r="O8" s="36"/>
      <c r="P8" s="36">
        <f>M8*5%</f>
        <v>1.4000000000000001</v>
      </c>
      <c r="Q8" s="36">
        <f>M8*5%</f>
        <v>1.4000000000000001</v>
      </c>
      <c r="R8" s="65"/>
      <c r="S8" s="36">
        <v>25.2</v>
      </c>
      <c r="T8" s="69"/>
      <c r="U8" s="70"/>
      <c r="V8" s="71"/>
      <c r="W8" s="70"/>
      <c r="X8" s="70"/>
      <c r="Y8" s="70"/>
      <c r="Z8" s="53"/>
      <c r="AA8" s="94"/>
      <c r="AB8" s="94"/>
      <c r="AC8" s="94"/>
      <c r="AD8" s="94"/>
      <c r="AE8" s="94"/>
      <c r="AF8" s="94"/>
    </row>
    <row r="9" spans="1:32" ht="15">
      <c r="A9" s="127" t="s">
        <v>23</v>
      </c>
      <c r="B9" s="127"/>
      <c r="C9" s="58"/>
      <c r="D9" s="58"/>
      <c r="E9" s="63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3"/>
      <c r="Z9" s="61"/>
      <c r="AA9" s="94"/>
      <c r="AB9" s="94"/>
      <c r="AC9" s="94"/>
      <c r="AD9" s="94"/>
      <c r="AE9" s="94"/>
      <c r="AF9" s="94"/>
    </row>
    <row r="10" spans="1:26" s="95" customFormat="1" ht="15">
      <c r="A10" s="126" t="s">
        <v>69</v>
      </c>
      <c r="B10" s="126"/>
      <c r="C10" s="37"/>
      <c r="D10" s="37"/>
      <c r="E10" s="66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66"/>
      <c r="Z10" s="88" t="e">
        <f>SUM(#REF!)</f>
        <v>#REF!</v>
      </c>
    </row>
    <row r="11" spans="1:26" s="95" customFormat="1" ht="15">
      <c r="A11" s="110" t="s">
        <v>15</v>
      </c>
      <c r="B11" s="110"/>
      <c r="C11" s="55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7"/>
    </row>
    <row r="12" spans="1:26" s="95" customFormat="1" ht="90">
      <c r="A12" s="34" t="s">
        <v>76</v>
      </c>
      <c r="B12" s="20" t="s">
        <v>143</v>
      </c>
      <c r="C12" s="40"/>
      <c r="D12" s="40"/>
      <c r="E12" s="36">
        <f>F12+M12+T12</f>
        <v>145.25</v>
      </c>
      <c r="F12" s="36">
        <f>SUM(G12:L12)</f>
        <v>145.25</v>
      </c>
      <c r="G12" s="36">
        <v>101.17</v>
      </c>
      <c r="H12" s="36"/>
      <c r="I12" s="36">
        <v>25.58</v>
      </c>
      <c r="J12" s="36">
        <v>11.98</v>
      </c>
      <c r="K12" s="36"/>
      <c r="L12" s="36">
        <v>6.52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1"/>
    </row>
    <row r="13" spans="1:26" s="95" customFormat="1" ht="15">
      <c r="A13" s="110" t="s">
        <v>16</v>
      </c>
      <c r="B13" s="119"/>
      <c r="C13" s="55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7"/>
    </row>
    <row r="14" spans="1:26" s="95" customFormat="1" ht="60">
      <c r="A14" s="34" t="s">
        <v>111</v>
      </c>
      <c r="B14" s="20"/>
      <c r="C14" s="40"/>
      <c r="D14" s="40"/>
      <c r="E14" s="36">
        <f aca="true" t="shared" si="0" ref="E14:E78">F14+M14+T14</f>
        <v>36.870000000000005</v>
      </c>
      <c r="F14" s="36">
        <f aca="true" t="shared" si="1" ref="F14:F25">SUM(G14:L14)</f>
        <v>36.870000000000005</v>
      </c>
      <c r="G14" s="36"/>
      <c r="H14" s="36"/>
      <c r="I14" s="36">
        <v>27.85</v>
      </c>
      <c r="J14" s="36">
        <v>9.02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1"/>
    </row>
    <row r="15" spans="1:26" s="95" customFormat="1" ht="30">
      <c r="A15" s="34" t="s">
        <v>112</v>
      </c>
      <c r="B15" s="19"/>
      <c r="C15" s="40"/>
      <c r="D15" s="40"/>
      <c r="E15" s="36">
        <f t="shared" si="0"/>
        <v>1.3</v>
      </c>
      <c r="F15" s="36">
        <f t="shared" si="1"/>
        <v>1.3</v>
      </c>
      <c r="G15" s="36">
        <v>0.3</v>
      </c>
      <c r="H15" s="36"/>
      <c r="I15" s="36"/>
      <c r="J15" s="36">
        <v>1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1"/>
    </row>
    <row r="16" spans="1:26" s="95" customFormat="1" ht="75">
      <c r="A16" s="34" t="s">
        <v>113</v>
      </c>
      <c r="B16" s="19"/>
      <c r="C16" s="40"/>
      <c r="D16" s="40"/>
      <c r="E16" s="36">
        <f t="shared" si="0"/>
        <v>154.74</v>
      </c>
      <c r="F16" s="36">
        <f t="shared" si="1"/>
        <v>14.19</v>
      </c>
      <c r="G16" s="41"/>
      <c r="H16" s="36"/>
      <c r="I16" s="36">
        <v>12.77</v>
      </c>
      <c r="J16" s="36">
        <v>1.42</v>
      </c>
      <c r="K16" s="36"/>
      <c r="L16" s="36"/>
      <c r="M16" s="36">
        <f>SUM(N16:S16)</f>
        <v>52.14</v>
      </c>
      <c r="N16" s="36"/>
      <c r="O16" s="36"/>
      <c r="P16" s="36">
        <v>46.92</v>
      </c>
      <c r="Q16" s="36">
        <v>5.22</v>
      </c>
      <c r="R16" s="36"/>
      <c r="S16" s="36"/>
      <c r="T16" s="36">
        <f>SUM(U16:Y16)</f>
        <v>88.41</v>
      </c>
      <c r="U16" s="36"/>
      <c r="V16" s="36"/>
      <c r="W16" s="36">
        <v>79.57</v>
      </c>
      <c r="X16" s="36">
        <v>8.84</v>
      </c>
      <c r="Y16" s="36"/>
      <c r="Z16" s="1"/>
    </row>
    <row r="17" spans="1:26" s="95" customFormat="1" ht="45">
      <c r="A17" s="34" t="s">
        <v>72</v>
      </c>
      <c r="B17" s="19"/>
      <c r="C17" s="40"/>
      <c r="D17" s="40"/>
      <c r="E17" s="36">
        <f t="shared" si="0"/>
        <v>5.8</v>
      </c>
      <c r="F17" s="36">
        <f t="shared" si="1"/>
        <v>5.8</v>
      </c>
      <c r="G17" s="36">
        <v>5.8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1"/>
    </row>
    <row r="18" spans="1:26" s="95" customFormat="1" ht="45">
      <c r="A18" s="34" t="s">
        <v>70</v>
      </c>
      <c r="B18" s="19"/>
      <c r="C18" s="40"/>
      <c r="D18" s="40"/>
      <c r="E18" s="36">
        <f t="shared" si="0"/>
        <v>8.58</v>
      </c>
      <c r="F18" s="36">
        <f t="shared" si="1"/>
        <v>8.58</v>
      </c>
      <c r="G18" s="36">
        <v>6.57</v>
      </c>
      <c r="H18" s="36"/>
      <c r="I18" s="36">
        <v>2.01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1"/>
    </row>
    <row r="19" spans="1:26" s="95" customFormat="1" ht="45">
      <c r="A19" s="34" t="s">
        <v>110</v>
      </c>
      <c r="B19" s="19"/>
      <c r="C19" s="40"/>
      <c r="D19" s="40"/>
      <c r="E19" s="36">
        <f t="shared" si="0"/>
        <v>6.05</v>
      </c>
      <c r="F19" s="36">
        <f t="shared" si="1"/>
        <v>6.05</v>
      </c>
      <c r="G19" s="36">
        <v>6.05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1"/>
    </row>
    <row r="20" spans="1:26" s="95" customFormat="1" ht="30">
      <c r="A20" s="34" t="s">
        <v>114</v>
      </c>
      <c r="B20" s="19"/>
      <c r="C20" s="40"/>
      <c r="D20" s="40"/>
      <c r="E20" s="36">
        <f t="shared" si="0"/>
        <v>51.96</v>
      </c>
      <c r="F20" s="36">
        <f t="shared" si="1"/>
        <v>51.96</v>
      </c>
      <c r="G20" s="36"/>
      <c r="H20" s="36"/>
      <c r="I20" s="36">
        <v>46.76</v>
      </c>
      <c r="J20" s="36">
        <v>5.2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"/>
    </row>
    <row r="21" spans="1:26" s="95" customFormat="1" ht="45">
      <c r="A21" s="34" t="s">
        <v>73</v>
      </c>
      <c r="B21" s="19"/>
      <c r="C21" s="40"/>
      <c r="D21" s="40"/>
      <c r="E21" s="36">
        <f t="shared" si="0"/>
        <v>0.04</v>
      </c>
      <c r="F21" s="36">
        <f t="shared" si="1"/>
        <v>0.04</v>
      </c>
      <c r="G21" s="36"/>
      <c r="H21" s="36"/>
      <c r="I21" s="36">
        <v>0.04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1"/>
    </row>
    <row r="22" spans="1:26" s="95" customFormat="1" ht="72">
      <c r="A22" s="34" t="s">
        <v>75</v>
      </c>
      <c r="B22" s="20" t="s">
        <v>126</v>
      </c>
      <c r="C22" s="40"/>
      <c r="D22" s="40"/>
      <c r="E22" s="36">
        <f t="shared" si="0"/>
        <v>337.07000000000005</v>
      </c>
      <c r="F22" s="36">
        <f t="shared" si="1"/>
        <v>49.85</v>
      </c>
      <c r="G22" s="36"/>
      <c r="H22" s="36"/>
      <c r="I22" s="36"/>
      <c r="J22" s="36">
        <v>49.85</v>
      </c>
      <c r="K22" s="36"/>
      <c r="L22" s="36"/>
      <c r="M22" s="36">
        <v>287.22</v>
      </c>
      <c r="N22" s="36"/>
      <c r="O22" s="36"/>
      <c r="P22" s="36"/>
      <c r="Q22" s="36">
        <v>287.22</v>
      </c>
      <c r="R22" s="36"/>
      <c r="S22" s="36"/>
      <c r="T22" s="36"/>
      <c r="U22" s="36"/>
      <c r="V22" s="36"/>
      <c r="W22" s="36"/>
      <c r="X22" s="36"/>
      <c r="Y22" s="36"/>
      <c r="Z22" s="1"/>
    </row>
    <row r="23" spans="1:26" s="95" customFormat="1" ht="45">
      <c r="A23" s="96" t="s">
        <v>109</v>
      </c>
      <c r="B23" s="19" t="s">
        <v>108</v>
      </c>
      <c r="C23" s="40"/>
      <c r="D23" s="40"/>
      <c r="E23" s="36">
        <f t="shared" si="0"/>
        <v>49.68</v>
      </c>
      <c r="F23" s="36">
        <f t="shared" si="1"/>
        <v>49.68</v>
      </c>
      <c r="G23" s="36"/>
      <c r="H23" s="36"/>
      <c r="I23" s="36"/>
      <c r="J23" s="36"/>
      <c r="K23" s="36"/>
      <c r="L23" s="36">
        <v>49.68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1"/>
    </row>
    <row r="24" spans="1:26" s="95" customFormat="1" ht="72">
      <c r="A24" s="34" t="s">
        <v>74</v>
      </c>
      <c r="B24" s="19" t="s">
        <v>128</v>
      </c>
      <c r="C24" s="40"/>
      <c r="D24" s="40"/>
      <c r="E24" s="36">
        <f t="shared" si="0"/>
        <v>36.6</v>
      </c>
      <c r="F24" s="36">
        <f t="shared" si="1"/>
        <v>7.57</v>
      </c>
      <c r="G24" s="36"/>
      <c r="H24" s="36"/>
      <c r="I24" s="36"/>
      <c r="J24" s="36">
        <v>7.57</v>
      </c>
      <c r="K24" s="36"/>
      <c r="L24" s="36"/>
      <c r="M24" s="36">
        <f>SUM(N24:S24)</f>
        <v>29.03</v>
      </c>
      <c r="N24" s="36"/>
      <c r="O24" s="36"/>
      <c r="P24" s="36"/>
      <c r="Q24" s="36">
        <v>29.03</v>
      </c>
      <c r="R24" s="36"/>
      <c r="S24" s="36"/>
      <c r="T24" s="36"/>
      <c r="U24" s="36"/>
      <c r="V24" s="36"/>
      <c r="W24" s="36"/>
      <c r="X24" s="36"/>
      <c r="Y24" s="36"/>
      <c r="Z24" s="1"/>
    </row>
    <row r="25" spans="1:26" s="95" customFormat="1" ht="60">
      <c r="A25" s="34" t="s">
        <v>115</v>
      </c>
      <c r="B25" s="19"/>
      <c r="C25" s="40"/>
      <c r="D25" s="40"/>
      <c r="E25" s="36">
        <f t="shared" si="0"/>
        <v>164.24</v>
      </c>
      <c r="F25" s="36">
        <f t="shared" si="1"/>
        <v>164.24</v>
      </c>
      <c r="G25" s="36"/>
      <c r="H25" s="36"/>
      <c r="I25" s="36"/>
      <c r="J25" s="36"/>
      <c r="K25" s="36"/>
      <c r="L25" s="36">
        <v>164.24</v>
      </c>
      <c r="M25" s="54"/>
      <c r="N25" s="54"/>
      <c r="O25" s="54"/>
      <c r="P25" s="54"/>
      <c r="Q25" s="54"/>
      <c r="R25" s="36"/>
      <c r="S25" s="36"/>
      <c r="T25" s="36"/>
      <c r="U25" s="36"/>
      <c r="V25" s="36"/>
      <c r="W25" s="36"/>
      <c r="X25" s="36"/>
      <c r="Y25" s="36"/>
      <c r="Z25" s="1"/>
    </row>
    <row r="26" spans="1:26" s="95" customFormat="1" ht="15">
      <c r="A26" s="108" t="s">
        <v>18</v>
      </c>
      <c r="B26" s="109"/>
      <c r="C26" s="32"/>
      <c r="D26" s="32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2"/>
    </row>
    <row r="27" spans="1:26" s="95" customFormat="1" ht="90">
      <c r="A27" s="34" t="s">
        <v>121</v>
      </c>
      <c r="B27" s="19" t="s">
        <v>28</v>
      </c>
      <c r="C27" s="40"/>
      <c r="D27" s="40"/>
      <c r="E27" s="36">
        <f t="shared" si="0"/>
        <v>39.44</v>
      </c>
      <c r="F27" s="36"/>
      <c r="G27" s="36"/>
      <c r="H27" s="36"/>
      <c r="I27" s="36"/>
      <c r="J27" s="36"/>
      <c r="K27" s="36"/>
      <c r="L27" s="36"/>
      <c r="M27" s="36">
        <f>SUM(N27:S27)</f>
        <v>17</v>
      </c>
      <c r="N27" s="36"/>
      <c r="O27" s="36"/>
      <c r="P27" s="36"/>
      <c r="Q27" s="36">
        <v>17</v>
      </c>
      <c r="R27" s="36"/>
      <c r="S27" s="36"/>
      <c r="T27" s="36">
        <f>SUM(U27:Y27)</f>
        <v>22.44</v>
      </c>
      <c r="U27" s="36"/>
      <c r="V27" s="36"/>
      <c r="W27" s="36"/>
      <c r="X27" s="36">
        <v>22.44</v>
      </c>
      <c r="Y27" s="36"/>
      <c r="Z27" s="1"/>
    </row>
    <row r="28" spans="1:26" s="95" customFormat="1" ht="60">
      <c r="A28" s="34" t="s">
        <v>25</v>
      </c>
      <c r="B28" s="19" t="s">
        <v>20</v>
      </c>
      <c r="C28" s="40"/>
      <c r="D28" s="40"/>
      <c r="E28" s="36">
        <f t="shared" si="0"/>
        <v>69.42</v>
      </c>
      <c r="F28" s="36">
        <f>SUM(G28:L28)</f>
        <v>1.34</v>
      </c>
      <c r="G28" s="36"/>
      <c r="H28" s="36"/>
      <c r="I28" s="36">
        <v>1.34</v>
      </c>
      <c r="J28" s="36"/>
      <c r="K28" s="36"/>
      <c r="L28" s="36"/>
      <c r="M28" s="36">
        <f>SUM(N28:S28)</f>
        <v>45.91</v>
      </c>
      <c r="N28" s="36"/>
      <c r="O28" s="36"/>
      <c r="P28" s="36"/>
      <c r="Q28" s="36">
        <v>45.91</v>
      </c>
      <c r="R28" s="36"/>
      <c r="S28" s="36"/>
      <c r="T28" s="36">
        <f>SUM(U28:Y28)</f>
        <v>22.17</v>
      </c>
      <c r="U28" s="36"/>
      <c r="V28" s="36"/>
      <c r="W28" s="36"/>
      <c r="X28" s="36">
        <v>22.17</v>
      </c>
      <c r="Y28" s="36"/>
      <c r="Z28" s="1"/>
    </row>
    <row r="29" spans="1:26" s="95" customFormat="1" ht="120">
      <c r="A29" s="34" t="s">
        <v>19</v>
      </c>
      <c r="B29" s="19" t="s">
        <v>21</v>
      </c>
      <c r="C29" s="40"/>
      <c r="D29" s="40"/>
      <c r="E29" s="36">
        <f t="shared" si="0"/>
        <v>1.24</v>
      </c>
      <c r="F29" s="36"/>
      <c r="G29" s="36"/>
      <c r="H29" s="36"/>
      <c r="I29" s="36"/>
      <c r="J29" s="36"/>
      <c r="K29" s="36"/>
      <c r="L29" s="36"/>
      <c r="M29" s="36">
        <f>SUM(N29:S29)</f>
        <v>0.89</v>
      </c>
      <c r="N29" s="36"/>
      <c r="O29" s="36"/>
      <c r="P29" s="36"/>
      <c r="Q29" s="36">
        <v>0.89</v>
      </c>
      <c r="R29" s="36"/>
      <c r="S29" s="36"/>
      <c r="T29" s="36">
        <f>SUM(U29:Y29)</f>
        <v>0.35</v>
      </c>
      <c r="U29" s="36"/>
      <c r="V29" s="36"/>
      <c r="W29" s="36"/>
      <c r="X29" s="36">
        <v>0.35</v>
      </c>
      <c r="Y29" s="36"/>
      <c r="Z29" s="1"/>
    </row>
    <row r="30" spans="1:26" s="95" customFormat="1" ht="15">
      <c r="A30" s="108" t="s">
        <v>9</v>
      </c>
      <c r="B30" s="109"/>
      <c r="C30" s="32"/>
      <c r="D30" s="32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2"/>
    </row>
    <row r="31" spans="1:26" s="95" customFormat="1" ht="120">
      <c r="A31" s="34" t="s">
        <v>77</v>
      </c>
      <c r="B31" s="19" t="s">
        <v>127</v>
      </c>
      <c r="C31" s="40"/>
      <c r="D31" s="40"/>
      <c r="E31" s="36">
        <f t="shared" si="0"/>
        <v>58.18</v>
      </c>
      <c r="F31" s="36">
        <f>SUM(G31:L31)</f>
        <v>1.2</v>
      </c>
      <c r="G31" s="36"/>
      <c r="H31" s="36"/>
      <c r="I31" s="36"/>
      <c r="J31" s="36">
        <v>1.2</v>
      </c>
      <c r="K31" s="36"/>
      <c r="L31" s="36"/>
      <c r="M31" s="36">
        <f>SUM(N31:S31)</f>
        <v>10.65</v>
      </c>
      <c r="N31" s="36"/>
      <c r="O31" s="36"/>
      <c r="P31" s="36"/>
      <c r="Q31" s="36">
        <f>4.5+6.15</f>
        <v>10.65</v>
      </c>
      <c r="R31" s="36"/>
      <c r="S31" s="36"/>
      <c r="T31" s="36">
        <f>SUM(U31:Y31)</f>
        <v>46.33</v>
      </c>
      <c r="U31" s="36"/>
      <c r="V31" s="36"/>
      <c r="W31" s="36"/>
      <c r="X31" s="36">
        <v>46.33</v>
      </c>
      <c r="Y31" s="36"/>
      <c r="Z31" s="1"/>
    </row>
    <row r="32" spans="1:26" s="95" customFormat="1" ht="72">
      <c r="A32" s="34" t="s">
        <v>155</v>
      </c>
      <c r="B32" s="99" t="s">
        <v>156</v>
      </c>
      <c r="C32" s="40"/>
      <c r="D32" s="40"/>
      <c r="E32" s="36">
        <f t="shared" si="0"/>
        <v>4.35</v>
      </c>
      <c r="F32" s="36"/>
      <c r="G32" s="36"/>
      <c r="H32" s="36"/>
      <c r="I32" s="36"/>
      <c r="J32" s="36"/>
      <c r="K32" s="36"/>
      <c r="L32" s="36"/>
      <c r="M32" s="36">
        <f>N32+P32+Q32</f>
        <v>4.35</v>
      </c>
      <c r="N32" s="36"/>
      <c r="O32" s="36"/>
      <c r="P32" s="36"/>
      <c r="Q32" s="36">
        <v>4.35</v>
      </c>
      <c r="R32" s="36"/>
      <c r="S32" s="36"/>
      <c r="T32" s="36"/>
      <c r="U32" s="36"/>
      <c r="V32" s="36"/>
      <c r="W32" s="36"/>
      <c r="X32" s="36"/>
      <c r="Y32" s="36"/>
      <c r="Z32" s="1"/>
    </row>
    <row r="33" spans="1:26" s="95" customFormat="1" ht="75">
      <c r="A33" s="34" t="s">
        <v>157</v>
      </c>
      <c r="B33" s="99" t="s">
        <v>158</v>
      </c>
      <c r="C33" s="40"/>
      <c r="D33" s="40"/>
      <c r="E33" s="36">
        <f t="shared" si="0"/>
        <v>16</v>
      </c>
      <c r="F33" s="36">
        <f>I33+J33</f>
        <v>5.14</v>
      </c>
      <c r="G33" s="36"/>
      <c r="H33" s="36"/>
      <c r="I33" s="36">
        <v>0.88</v>
      </c>
      <c r="J33" s="36">
        <v>4.26</v>
      </c>
      <c r="K33" s="36"/>
      <c r="L33" s="36"/>
      <c r="M33" s="36">
        <f>P33+Q33</f>
        <v>5.36</v>
      </c>
      <c r="N33" s="36"/>
      <c r="O33" s="36"/>
      <c r="P33" s="36"/>
      <c r="Q33" s="36">
        <v>5.36</v>
      </c>
      <c r="R33" s="36"/>
      <c r="S33" s="36"/>
      <c r="T33" s="36">
        <f>W33+X33</f>
        <v>5.5</v>
      </c>
      <c r="U33" s="36"/>
      <c r="V33" s="36"/>
      <c r="W33" s="36"/>
      <c r="X33" s="36">
        <v>5.5</v>
      </c>
      <c r="Y33" s="36"/>
      <c r="Z33" s="1"/>
    </row>
    <row r="34" spans="1:26" s="95" customFormat="1" ht="240">
      <c r="A34" s="34" t="s">
        <v>159</v>
      </c>
      <c r="B34" s="99" t="s">
        <v>172</v>
      </c>
      <c r="C34" s="40"/>
      <c r="D34" s="40"/>
      <c r="E34" s="36">
        <f t="shared" si="0"/>
        <v>43.45</v>
      </c>
      <c r="F34" s="36"/>
      <c r="G34" s="36"/>
      <c r="H34" s="36"/>
      <c r="I34" s="36"/>
      <c r="J34" s="36"/>
      <c r="K34" s="36"/>
      <c r="L34" s="36"/>
      <c r="M34" s="36">
        <f>P34+Q34</f>
        <v>31.57</v>
      </c>
      <c r="N34" s="36"/>
      <c r="O34" s="36"/>
      <c r="P34" s="36"/>
      <c r="Q34" s="36">
        <v>31.57</v>
      </c>
      <c r="R34" s="36"/>
      <c r="S34" s="36"/>
      <c r="T34" s="36">
        <f>W34+X34</f>
        <v>11.88</v>
      </c>
      <c r="U34" s="36"/>
      <c r="V34" s="36"/>
      <c r="W34" s="36"/>
      <c r="X34" s="36">
        <v>11.88</v>
      </c>
      <c r="Y34" s="36"/>
      <c r="Z34" s="1"/>
    </row>
    <row r="35" spans="1:26" s="95" customFormat="1" ht="192">
      <c r="A35" s="34" t="s">
        <v>78</v>
      </c>
      <c r="B35" s="19" t="s">
        <v>129</v>
      </c>
      <c r="C35" s="40"/>
      <c r="D35" s="40"/>
      <c r="E35" s="36">
        <f t="shared" si="0"/>
        <v>81.8</v>
      </c>
      <c r="F35" s="36">
        <f>SUM(G35:L35)</f>
        <v>4.15</v>
      </c>
      <c r="G35" s="36"/>
      <c r="H35" s="36"/>
      <c r="I35" s="36"/>
      <c r="J35" s="36">
        <v>4.15</v>
      </c>
      <c r="K35" s="36"/>
      <c r="L35" s="36"/>
      <c r="M35" s="36">
        <f>SUM(N35:R35)</f>
        <v>46.96</v>
      </c>
      <c r="N35" s="36"/>
      <c r="O35" s="36"/>
      <c r="P35" s="36"/>
      <c r="Q35" s="36">
        <v>46.96</v>
      </c>
      <c r="R35" s="36"/>
      <c r="S35" s="36"/>
      <c r="T35" s="36">
        <f>SUM(U35:Y35)</f>
        <v>30.69</v>
      </c>
      <c r="U35" s="36"/>
      <c r="V35" s="36"/>
      <c r="W35" s="36"/>
      <c r="X35" s="36">
        <v>30.69</v>
      </c>
      <c r="Y35" s="36"/>
      <c r="Z35" s="1"/>
    </row>
    <row r="36" spans="1:32" ht="15">
      <c r="A36" s="106" t="s">
        <v>47</v>
      </c>
      <c r="B36" s="107"/>
      <c r="C36" s="33"/>
      <c r="D36" s="33"/>
      <c r="E36" s="56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87"/>
      <c r="AA36" s="94"/>
      <c r="AB36" s="94"/>
      <c r="AC36" s="94"/>
      <c r="AD36" s="94"/>
      <c r="AE36" s="94"/>
      <c r="AF36" s="94"/>
    </row>
    <row r="37" spans="1:32" ht="204">
      <c r="A37" s="34" t="s">
        <v>134</v>
      </c>
      <c r="B37" s="19" t="s">
        <v>135</v>
      </c>
      <c r="C37" s="54" t="s">
        <v>133</v>
      </c>
      <c r="D37" s="54" t="s">
        <v>133</v>
      </c>
      <c r="E37" s="36">
        <f t="shared" si="0"/>
        <v>310</v>
      </c>
      <c r="F37" s="54"/>
      <c r="G37" s="54"/>
      <c r="H37" s="54"/>
      <c r="I37" s="54"/>
      <c r="J37" s="54"/>
      <c r="K37" s="54"/>
      <c r="L37" s="54"/>
      <c r="M37" s="36">
        <f>N37+P37+Q37+S37</f>
        <v>310</v>
      </c>
      <c r="N37" s="36">
        <v>217</v>
      </c>
      <c r="O37" s="36"/>
      <c r="P37" s="36">
        <v>15.5</v>
      </c>
      <c r="Q37" s="36">
        <v>15.5</v>
      </c>
      <c r="R37" s="36"/>
      <c r="S37" s="36">
        <v>62</v>
      </c>
      <c r="T37" s="36"/>
      <c r="U37" s="36"/>
      <c r="V37" s="36"/>
      <c r="W37" s="36"/>
      <c r="X37" s="36"/>
      <c r="Y37" s="65"/>
      <c r="Z37" s="53"/>
      <c r="AA37" s="94"/>
      <c r="AB37" s="94"/>
      <c r="AC37" s="94"/>
      <c r="AD37" s="94"/>
      <c r="AE37" s="94"/>
      <c r="AF37" s="94"/>
    </row>
    <row r="38" spans="1:26" s="95" customFormat="1" ht="15">
      <c r="A38" s="108" t="s">
        <v>4</v>
      </c>
      <c r="B38" s="109"/>
      <c r="C38" s="32"/>
      <c r="D38" s="3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2"/>
    </row>
    <row r="39" spans="1:26" s="95" customFormat="1" ht="108">
      <c r="A39" s="34" t="s">
        <v>24</v>
      </c>
      <c r="B39" s="19" t="s">
        <v>79</v>
      </c>
      <c r="C39" s="40"/>
      <c r="D39" s="40"/>
      <c r="E39" s="36">
        <f t="shared" si="0"/>
        <v>6.66</v>
      </c>
      <c r="F39" s="36">
        <f>SUM(G39:L39)</f>
        <v>6.66</v>
      </c>
      <c r="G39" s="36">
        <v>3.72</v>
      </c>
      <c r="H39" s="36"/>
      <c r="I39" s="36">
        <v>2.94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1"/>
    </row>
    <row r="40" spans="1:26" s="95" customFormat="1" ht="84">
      <c r="A40" s="34" t="s">
        <v>80</v>
      </c>
      <c r="B40" s="19" t="s">
        <v>81</v>
      </c>
      <c r="C40" s="40"/>
      <c r="D40" s="40"/>
      <c r="E40" s="36">
        <f t="shared" si="0"/>
        <v>0.22</v>
      </c>
      <c r="F40" s="36">
        <f>SUM(G40:L40)</f>
        <v>0.22</v>
      </c>
      <c r="G40" s="36"/>
      <c r="H40" s="36"/>
      <c r="I40" s="36">
        <v>0.22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"/>
    </row>
    <row r="41" spans="1:26" s="95" customFormat="1" ht="120">
      <c r="A41" s="34" t="s">
        <v>170</v>
      </c>
      <c r="B41" s="19" t="s">
        <v>82</v>
      </c>
      <c r="C41" s="40"/>
      <c r="D41" s="40"/>
      <c r="E41" s="36">
        <f>F41+M41+T41</f>
        <v>3.2</v>
      </c>
      <c r="F41" s="36">
        <f>SUM(G41:L41)</f>
        <v>3.2</v>
      </c>
      <c r="G41" s="36"/>
      <c r="H41" s="36"/>
      <c r="I41" s="36"/>
      <c r="J41" s="36">
        <v>3.2</v>
      </c>
      <c r="K41" s="36"/>
      <c r="L41" s="36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"/>
    </row>
    <row r="42" spans="1:26" s="95" customFormat="1" ht="132">
      <c r="A42" s="34" t="s">
        <v>171</v>
      </c>
      <c r="B42" s="19" t="s">
        <v>0</v>
      </c>
      <c r="C42" s="40"/>
      <c r="D42" s="40"/>
      <c r="E42" s="36">
        <f>F42+M42+T42</f>
        <v>24.310000000000002</v>
      </c>
      <c r="F42" s="36"/>
      <c r="G42" s="36"/>
      <c r="H42" s="36"/>
      <c r="I42" s="36"/>
      <c r="J42" s="36"/>
      <c r="K42" s="36"/>
      <c r="L42" s="36"/>
      <c r="M42" s="36">
        <f>SUM(N42:R42)</f>
        <v>16.21</v>
      </c>
      <c r="N42" s="36"/>
      <c r="O42" s="36"/>
      <c r="P42" s="36"/>
      <c r="Q42" s="36">
        <v>16.21</v>
      </c>
      <c r="R42" s="36"/>
      <c r="S42" s="36"/>
      <c r="T42" s="36">
        <f>SUM(U42:Y42)</f>
        <v>8.1</v>
      </c>
      <c r="U42" s="36"/>
      <c r="V42" s="36"/>
      <c r="W42" s="36"/>
      <c r="X42" s="36">
        <v>8.1</v>
      </c>
      <c r="Y42" s="36"/>
      <c r="Z42" s="1"/>
    </row>
    <row r="43" spans="1:26" s="95" customFormat="1" ht="48">
      <c r="A43" s="34" t="s">
        <v>120</v>
      </c>
      <c r="B43" s="20" t="s">
        <v>123</v>
      </c>
      <c r="C43" s="40"/>
      <c r="D43" s="40"/>
      <c r="E43" s="36">
        <f t="shared" si="0"/>
        <v>28</v>
      </c>
      <c r="F43" s="36">
        <f>SUM(G43:L43)</f>
        <v>14</v>
      </c>
      <c r="G43" s="36"/>
      <c r="H43" s="36"/>
      <c r="I43" s="36">
        <v>7</v>
      </c>
      <c r="J43" s="36">
        <v>7</v>
      </c>
      <c r="K43" s="36"/>
      <c r="L43" s="36"/>
      <c r="M43" s="36">
        <f>SUM(N43:S43)</f>
        <v>14</v>
      </c>
      <c r="N43" s="36"/>
      <c r="O43" s="36"/>
      <c r="P43" s="36">
        <v>7</v>
      </c>
      <c r="Q43" s="36">
        <v>7</v>
      </c>
      <c r="R43" s="36"/>
      <c r="S43" s="36"/>
      <c r="T43" s="36"/>
      <c r="U43" s="36"/>
      <c r="V43" s="36"/>
      <c r="W43" s="36"/>
      <c r="X43" s="36"/>
      <c r="Y43" s="36"/>
      <c r="Z43" s="1"/>
    </row>
    <row r="44" spans="1:32" ht="15">
      <c r="A44" s="110" t="s">
        <v>47</v>
      </c>
      <c r="B44" s="110"/>
      <c r="C44" s="33"/>
      <c r="D44" s="33"/>
      <c r="E44" s="56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87"/>
      <c r="AA44" s="94"/>
      <c r="AB44" s="94"/>
      <c r="AC44" s="94"/>
      <c r="AD44" s="94"/>
      <c r="AE44" s="94"/>
      <c r="AF44" s="94"/>
    </row>
    <row r="45" spans="1:32" ht="132">
      <c r="A45" s="34" t="s">
        <v>1</v>
      </c>
      <c r="B45" s="20" t="s">
        <v>33</v>
      </c>
      <c r="C45" s="54" t="s">
        <v>133</v>
      </c>
      <c r="D45" s="54" t="s">
        <v>133</v>
      </c>
      <c r="E45" s="36">
        <f t="shared" si="0"/>
        <v>46.230000000000004</v>
      </c>
      <c r="F45" s="41"/>
      <c r="G45" s="54"/>
      <c r="H45" s="54"/>
      <c r="I45" s="54"/>
      <c r="J45" s="54"/>
      <c r="K45" s="54"/>
      <c r="L45" s="54"/>
      <c r="M45" s="36">
        <f>SUM(N45:S45)</f>
        <v>3.53</v>
      </c>
      <c r="N45" s="36"/>
      <c r="O45" s="36"/>
      <c r="P45" s="36">
        <v>2.38</v>
      </c>
      <c r="Q45" s="36">
        <v>1.12</v>
      </c>
      <c r="R45" s="36"/>
      <c r="S45" s="36">
        <v>0.03</v>
      </c>
      <c r="T45" s="36">
        <f>SUM(U45:Y45)</f>
        <v>42.7</v>
      </c>
      <c r="U45" s="36"/>
      <c r="V45" s="36"/>
      <c r="W45" s="36">
        <v>14.5</v>
      </c>
      <c r="X45" s="36">
        <f>23.9+4.3</f>
        <v>28.2</v>
      </c>
      <c r="Y45" s="36"/>
      <c r="Z45" s="89">
        <v>0.3</v>
      </c>
      <c r="AA45" s="94"/>
      <c r="AB45" s="94"/>
      <c r="AC45" s="94"/>
      <c r="AD45" s="94"/>
      <c r="AE45" s="94"/>
      <c r="AF45" s="94"/>
    </row>
    <row r="46" spans="1:26" s="95" customFormat="1" ht="15">
      <c r="A46" s="108" t="s">
        <v>14</v>
      </c>
      <c r="B46" s="109"/>
      <c r="C46" s="32"/>
      <c r="D46" s="32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2"/>
    </row>
    <row r="47" spans="1:26" s="95" customFormat="1" ht="132">
      <c r="A47" s="34" t="s">
        <v>87</v>
      </c>
      <c r="B47" s="19" t="s">
        <v>88</v>
      </c>
      <c r="C47" s="40"/>
      <c r="D47" s="40"/>
      <c r="E47" s="36">
        <f t="shared" si="0"/>
        <v>10.61</v>
      </c>
      <c r="F47" s="36">
        <f>SUM(G47:L47)</f>
        <v>0.1</v>
      </c>
      <c r="G47" s="36"/>
      <c r="H47" s="36"/>
      <c r="I47" s="36"/>
      <c r="J47" s="36">
        <v>0.1</v>
      </c>
      <c r="K47" s="36"/>
      <c r="L47" s="36"/>
      <c r="M47" s="36">
        <f>SUM(N47:S47)</f>
        <v>10.51</v>
      </c>
      <c r="N47" s="36"/>
      <c r="O47" s="36"/>
      <c r="P47" s="36"/>
      <c r="Q47" s="36">
        <v>10.51</v>
      </c>
      <c r="R47" s="36"/>
      <c r="S47" s="36"/>
      <c r="T47" s="36"/>
      <c r="U47" s="36"/>
      <c r="V47" s="36"/>
      <c r="W47" s="36"/>
      <c r="X47" s="36"/>
      <c r="Y47" s="36"/>
      <c r="Z47" s="1"/>
    </row>
    <row r="48" spans="1:26" s="95" customFormat="1" ht="30">
      <c r="A48" s="34" t="s">
        <v>92</v>
      </c>
      <c r="B48" s="19" t="s">
        <v>93</v>
      </c>
      <c r="C48" s="40"/>
      <c r="D48" s="40"/>
      <c r="E48" s="36">
        <f t="shared" si="0"/>
        <v>0.1</v>
      </c>
      <c r="F48" s="36">
        <f>SUM(G48:L48)</f>
        <v>0.1</v>
      </c>
      <c r="G48" s="36"/>
      <c r="H48" s="36"/>
      <c r="I48" s="36">
        <v>0.1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1"/>
    </row>
    <row r="49" spans="1:26" s="95" customFormat="1" ht="36">
      <c r="A49" s="34" t="s">
        <v>96</v>
      </c>
      <c r="B49" s="19" t="s">
        <v>97</v>
      </c>
      <c r="C49" s="40"/>
      <c r="D49" s="40"/>
      <c r="E49" s="36">
        <f t="shared" si="0"/>
        <v>0.1</v>
      </c>
      <c r="F49" s="36">
        <f>SUM(G49:L49)</f>
        <v>0.1</v>
      </c>
      <c r="G49" s="36">
        <v>0.1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1"/>
    </row>
    <row r="50" spans="1:26" s="95" customFormat="1" ht="15">
      <c r="A50" s="108" t="s">
        <v>8</v>
      </c>
      <c r="B50" s="109"/>
      <c r="C50" s="32"/>
      <c r="D50" s="32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2"/>
    </row>
    <row r="51" spans="1:26" s="95" customFormat="1" ht="168">
      <c r="A51" s="34" t="s">
        <v>98</v>
      </c>
      <c r="B51" s="19" t="s">
        <v>99</v>
      </c>
      <c r="C51" s="40"/>
      <c r="D51" s="40"/>
      <c r="E51" s="36">
        <f t="shared" si="0"/>
        <v>2.4</v>
      </c>
      <c r="F51" s="36">
        <f>SUM(G51:L51)</f>
        <v>1.2</v>
      </c>
      <c r="G51" s="36"/>
      <c r="H51" s="36"/>
      <c r="I51" s="36"/>
      <c r="J51" s="36">
        <v>1.2</v>
      </c>
      <c r="K51" s="36"/>
      <c r="L51" s="36"/>
      <c r="M51" s="36">
        <f>SUM(N51:S51)</f>
        <v>1.2</v>
      </c>
      <c r="N51" s="36"/>
      <c r="O51" s="36"/>
      <c r="P51" s="36"/>
      <c r="Q51" s="36">
        <v>1.2</v>
      </c>
      <c r="R51" s="36"/>
      <c r="S51" s="36"/>
      <c r="T51" s="36"/>
      <c r="U51" s="36"/>
      <c r="V51" s="36"/>
      <c r="W51" s="36"/>
      <c r="X51" s="36"/>
      <c r="Y51" s="36"/>
      <c r="Z51" s="1"/>
    </row>
    <row r="52" spans="1:26" s="95" customFormat="1" ht="90">
      <c r="A52" s="34" t="s">
        <v>144</v>
      </c>
      <c r="B52" s="19" t="s">
        <v>145</v>
      </c>
      <c r="C52" s="40"/>
      <c r="D52" s="40"/>
      <c r="E52" s="36">
        <f t="shared" si="0"/>
        <v>36.019999999999996</v>
      </c>
      <c r="F52" s="36"/>
      <c r="G52" s="36"/>
      <c r="H52" s="36"/>
      <c r="I52" s="36"/>
      <c r="J52" s="36"/>
      <c r="K52" s="36"/>
      <c r="L52" s="36"/>
      <c r="M52" s="36">
        <f>N52+P52+Q52</f>
        <v>25.59</v>
      </c>
      <c r="N52" s="36"/>
      <c r="O52" s="36"/>
      <c r="P52" s="36">
        <v>23.61</v>
      </c>
      <c r="Q52" s="36">
        <v>1.98</v>
      </c>
      <c r="R52" s="36"/>
      <c r="S52" s="36"/>
      <c r="T52" s="36">
        <f>U52+W52+X52</f>
        <v>10.43</v>
      </c>
      <c r="U52" s="36"/>
      <c r="V52" s="36"/>
      <c r="W52" s="36">
        <v>9.61</v>
      </c>
      <c r="X52" s="36">
        <v>0.82</v>
      </c>
      <c r="Y52" s="36"/>
      <c r="Z52" s="1"/>
    </row>
    <row r="53" spans="1:26" s="95" customFormat="1" ht="120">
      <c r="A53" s="34" t="s">
        <v>89</v>
      </c>
      <c r="B53" s="19" t="s">
        <v>90</v>
      </c>
      <c r="C53" s="40"/>
      <c r="D53" s="40"/>
      <c r="E53" s="36">
        <f>F53+M53+T53</f>
        <v>28.559999999999995</v>
      </c>
      <c r="F53" s="36"/>
      <c r="G53" s="36"/>
      <c r="H53" s="36"/>
      <c r="I53" s="36"/>
      <c r="J53" s="36"/>
      <c r="K53" s="36"/>
      <c r="L53" s="36"/>
      <c r="M53" s="36">
        <f>N53+P53+Q53</f>
        <v>12.759999999999998</v>
      </c>
      <c r="N53" s="36"/>
      <c r="O53" s="36"/>
      <c r="P53" s="36"/>
      <c r="Q53" s="36">
        <f>8.04+4.72</f>
        <v>12.759999999999998</v>
      </c>
      <c r="R53" s="36"/>
      <c r="S53" s="36"/>
      <c r="T53" s="36">
        <f>U53+W53+X53</f>
        <v>15.799999999999999</v>
      </c>
      <c r="U53" s="36"/>
      <c r="V53" s="36"/>
      <c r="W53" s="36"/>
      <c r="X53" s="36">
        <f>4.9+5.3+5.6</f>
        <v>15.799999999999999</v>
      </c>
      <c r="Y53" s="36"/>
      <c r="Z53" s="1"/>
    </row>
    <row r="54" spans="1:26" s="95" customFormat="1" ht="72">
      <c r="A54" s="34" t="s">
        <v>91</v>
      </c>
      <c r="B54" s="19" t="s">
        <v>124</v>
      </c>
      <c r="C54" s="40"/>
      <c r="D54" s="40"/>
      <c r="E54" s="36">
        <f>F54+M54+T54</f>
        <v>0.45</v>
      </c>
      <c r="F54" s="36">
        <f>SUM(G54:L54)</f>
        <v>0.45</v>
      </c>
      <c r="G54" s="36"/>
      <c r="H54" s="36"/>
      <c r="I54" s="36">
        <v>0.45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1"/>
    </row>
    <row r="55" spans="1:26" s="95" customFormat="1" ht="60">
      <c r="A55" s="34" t="s">
        <v>94</v>
      </c>
      <c r="B55" s="19" t="s">
        <v>95</v>
      </c>
      <c r="C55" s="40"/>
      <c r="D55" s="40"/>
      <c r="E55" s="36">
        <f>F55+M55+T55</f>
        <v>0.13</v>
      </c>
      <c r="F55" s="36">
        <f>SUM(G55:L55)</f>
        <v>0.13</v>
      </c>
      <c r="G55" s="36"/>
      <c r="H55" s="36"/>
      <c r="I55" s="36">
        <v>0.13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1"/>
    </row>
    <row r="56" spans="1:26" s="95" customFormat="1" ht="30">
      <c r="A56" s="34" t="s">
        <v>71</v>
      </c>
      <c r="B56" s="19" t="s">
        <v>125</v>
      </c>
      <c r="C56" s="40"/>
      <c r="D56" s="40"/>
      <c r="E56" s="36">
        <f>F56+M56+T56</f>
        <v>3.9</v>
      </c>
      <c r="F56" s="36">
        <f>SUM(G56:L56)</f>
        <v>3.9</v>
      </c>
      <c r="G56" s="36"/>
      <c r="H56" s="36"/>
      <c r="I56" s="36"/>
      <c r="J56" s="36">
        <v>3.9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1"/>
    </row>
    <row r="57" spans="1:26" s="95" customFormat="1" ht="15">
      <c r="A57" s="108" t="s">
        <v>5</v>
      </c>
      <c r="B57" s="109"/>
      <c r="C57" s="32"/>
      <c r="D57" s="32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2"/>
    </row>
    <row r="58" spans="1:26" s="95" customFormat="1" ht="72">
      <c r="A58" s="34" t="s">
        <v>26</v>
      </c>
      <c r="B58" s="19" t="s">
        <v>100</v>
      </c>
      <c r="C58" s="40"/>
      <c r="D58" s="40"/>
      <c r="E58" s="36">
        <f t="shared" si="0"/>
        <v>46.050000000000004</v>
      </c>
      <c r="F58" s="36">
        <f>SUM(G58:L58)</f>
        <v>0.46</v>
      </c>
      <c r="G58" s="36"/>
      <c r="H58" s="36"/>
      <c r="I58" s="36"/>
      <c r="J58" s="36">
        <v>0.46</v>
      </c>
      <c r="K58" s="36"/>
      <c r="L58" s="36"/>
      <c r="M58" s="36">
        <f>N58+P58+Q58</f>
        <v>45.59</v>
      </c>
      <c r="N58" s="36"/>
      <c r="O58" s="36"/>
      <c r="P58" s="36"/>
      <c r="Q58" s="36">
        <v>45.59</v>
      </c>
      <c r="R58" s="36"/>
      <c r="S58" s="36"/>
      <c r="T58" s="36"/>
      <c r="U58" s="36"/>
      <c r="V58" s="36"/>
      <c r="W58" s="36"/>
      <c r="X58" s="36"/>
      <c r="Y58" s="36"/>
      <c r="Z58" s="1"/>
    </row>
    <row r="59" spans="1:26" s="95" customFormat="1" ht="24">
      <c r="A59" s="116" t="s">
        <v>101</v>
      </c>
      <c r="B59" s="19" t="s">
        <v>102</v>
      </c>
      <c r="C59" s="40"/>
      <c r="D59" s="40"/>
      <c r="E59" s="36">
        <f t="shared" si="0"/>
        <v>396.40999999999997</v>
      </c>
      <c r="F59" s="36">
        <f>SUM(G59:L59)</f>
        <v>19.09</v>
      </c>
      <c r="G59" s="36"/>
      <c r="H59" s="36"/>
      <c r="I59" s="36">
        <v>19.09</v>
      </c>
      <c r="J59" s="36"/>
      <c r="K59" s="36"/>
      <c r="L59" s="36"/>
      <c r="M59" s="36">
        <f>N59+P59</f>
        <v>377.32</v>
      </c>
      <c r="N59" s="36"/>
      <c r="O59" s="36"/>
      <c r="P59" s="36">
        <v>377.32</v>
      </c>
      <c r="Q59" s="36"/>
      <c r="R59" s="36"/>
      <c r="S59" s="36"/>
      <c r="T59" s="36"/>
      <c r="U59" s="36"/>
      <c r="V59" s="36"/>
      <c r="W59" s="36"/>
      <c r="X59" s="36"/>
      <c r="Y59" s="36"/>
      <c r="Z59" s="1"/>
    </row>
    <row r="60" spans="1:26" s="95" customFormat="1" ht="36">
      <c r="A60" s="116"/>
      <c r="B60" s="19" t="s">
        <v>103</v>
      </c>
      <c r="C60" s="40"/>
      <c r="D60" s="40"/>
      <c r="E60" s="36">
        <f t="shared" si="0"/>
        <v>581.28</v>
      </c>
      <c r="F60" s="36">
        <f>SUM(G60:L60)</f>
        <v>581.28</v>
      </c>
      <c r="G60" s="36"/>
      <c r="H60" s="36"/>
      <c r="I60" s="36">
        <v>581.28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1"/>
    </row>
    <row r="61" spans="1:26" s="95" customFormat="1" ht="90">
      <c r="A61" s="34" t="s">
        <v>146</v>
      </c>
      <c r="B61" s="19" t="s">
        <v>104</v>
      </c>
      <c r="C61" s="40"/>
      <c r="D61" s="40"/>
      <c r="E61" s="36">
        <f t="shared" si="0"/>
        <v>389.78999999999996</v>
      </c>
      <c r="F61" s="36"/>
      <c r="G61" s="36"/>
      <c r="H61" s="36"/>
      <c r="I61" s="36"/>
      <c r="J61" s="36"/>
      <c r="K61" s="36"/>
      <c r="L61" s="36"/>
      <c r="M61" s="36">
        <f>Q61+S61</f>
        <v>244.28</v>
      </c>
      <c r="N61" s="36"/>
      <c r="O61" s="36"/>
      <c r="P61" s="36"/>
      <c r="Q61" s="36">
        <v>39.28</v>
      </c>
      <c r="R61" s="36"/>
      <c r="S61" s="36">
        <v>205</v>
      </c>
      <c r="T61" s="36">
        <f>SUM(U61:Y61)</f>
        <v>145.51</v>
      </c>
      <c r="U61" s="36"/>
      <c r="V61" s="36"/>
      <c r="W61" s="36"/>
      <c r="X61" s="36">
        <f>100.51+45</f>
        <v>145.51</v>
      </c>
      <c r="Y61" s="36"/>
      <c r="Z61" s="1"/>
    </row>
    <row r="62" spans="1:32" ht="15">
      <c r="A62" s="110" t="s">
        <v>47</v>
      </c>
      <c r="B62" s="110"/>
      <c r="C62" s="33"/>
      <c r="D62" s="33"/>
      <c r="E62" s="56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87"/>
      <c r="AA62" s="94"/>
      <c r="AB62" s="94"/>
      <c r="AC62" s="94"/>
      <c r="AD62" s="94"/>
      <c r="AE62" s="94"/>
      <c r="AF62" s="94"/>
    </row>
    <row r="63" spans="1:32" ht="144">
      <c r="A63" s="34" t="s">
        <v>131</v>
      </c>
      <c r="B63" s="19" t="s">
        <v>30</v>
      </c>
      <c r="C63" s="54" t="s">
        <v>133</v>
      </c>
      <c r="D63" s="54" t="s">
        <v>133</v>
      </c>
      <c r="E63" s="36">
        <f t="shared" si="0"/>
        <v>2536</v>
      </c>
      <c r="F63" s="54"/>
      <c r="G63" s="54"/>
      <c r="H63" s="54"/>
      <c r="I63" s="54"/>
      <c r="J63" s="54"/>
      <c r="K63" s="54"/>
      <c r="L63" s="54"/>
      <c r="M63" s="36">
        <v>2536</v>
      </c>
      <c r="N63" s="36"/>
      <c r="O63" s="36"/>
      <c r="P63" s="36"/>
      <c r="Q63" s="36">
        <f>M63*5%</f>
        <v>126.80000000000001</v>
      </c>
      <c r="R63" s="36">
        <v>2409.2</v>
      </c>
      <c r="S63" s="36"/>
      <c r="T63" s="36"/>
      <c r="U63" s="36"/>
      <c r="V63" s="36"/>
      <c r="W63" s="36"/>
      <c r="X63" s="36"/>
      <c r="Y63" s="65"/>
      <c r="Z63" s="53"/>
      <c r="AA63" s="94"/>
      <c r="AB63" s="94"/>
      <c r="AC63" s="94"/>
      <c r="AD63" s="94"/>
      <c r="AE63" s="94"/>
      <c r="AF63" s="94"/>
    </row>
    <row r="64" spans="1:32" ht="132">
      <c r="A64" s="34" t="s">
        <v>31</v>
      </c>
      <c r="B64" s="19" t="s">
        <v>136</v>
      </c>
      <c r="C64" s="54" t="s">
        <v>133</v>
      </c>
      <c r="D64" s="54" t="s">
        <v>133</v>
      </c>
      <c r="E64" s="36">
        <f t="shared" si="0"/>
        <v>3850</v>
      </c>
      <c r="F64" s="54"/>
      <c r="G64" s="54"/>
      <c r="H64" s="54"/>
      <c r="I64" s="54"/>
      <c r="J64" s="54"/>
      <c r="K64" s="54"/>
      <c r="L64" s="54"/>
      <c r="M64" s="36">
        <v>3850</v>
      </c>
      <c r="N64" s="36"/>
      <c r="O64" s="36"/>
      <c r="P64" s="36"/>
      <c r="Q64" s="36">
        <v>192.5</v>
      </c>
      <c r="R64" s="36">
        <v>3657.5</v>
      </c>
      <c r="S64" s="36"/>
      <c r="T64" s="36"/>
      <c r="U64" s="36"/>
      <c r="V64" s="36"/>
      <c r="W64" s="36"/>
      <c r="X64" s="36"/>
      <c r="Y64" s="65"/>
      <c r="Z64" s="53"/>
      <c r="AA64" s="94"/>
      <c r="AB64" s="94"/>
      <c r="AC64" s="94"/>
      <c r="AD64" s="94"/>
      <c r="AE64" s="94"/>
      <c r="AF64" s="94"/>
    </row>
    <row r="65" spans="1:26" s="95" customFormat="1" ht="15">
      <c r="A65" s="111" t="s">
        <v>3</v>
      </c>
      <c r="B65" s="112"/>
      <c r="C65" s="32"/>
      <c r="D65" s="32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2"/>
    </row>
    <row r="66" spans="1:26" s="95" customFormat="1" ht="15">
      <c r="A66" s="117" t="s">
        <v>105</v>
      </c>
      <c r="B66" s="118"/>
      <c r="C66" s="55"/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pans="1:26" s="95" customFormat="1" ht="15">
      <c r="A67" s="117" t="s">
        <v>2</v>
      </c>
      <c r="B67" s="118"/>
      <c r="C67" s="55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7"/>
    </row>
    <row r="68" spans="1:26" s="95" customFormat="1" ht="75">
      <c r="A68" s="34" t="s">
        <v>160</v>
      </c>
      <c r="B68" s="132" t="s">
        <v>122</v>
      </c>
      <c r="C68" s="40"/>
      <c r="D68" s="40"/>
      <c r="E68" s="36">
        <f>F68+M68+T68</f>
        <v>27.41</v>
      </c>
      <c r="F68" s="36">
        <f>I68+J68</f>
        <v>27.41</v>
      </c>
      <c r="G68" s="36"/>
      <c r="H68" s="36"/>
      <c r="I68" s="36">
        <v>26.66</v>
      </c>
      <c r="J68" s="36">
        <v>0.75</v>
      </c>
      <c r="K68" s="36"/>
      <c r="L68" s="36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"/>
    </row>
    <row r="69" spans="1:26" s="95" customFormat="1" ht="105">
      <c r="A69" s="102" t="s">
        <v>161</v>
      </c>
      <c r="B69" s="133"/>
      <c r="C69" s="40"/>
      <c r="D69" s="40"/>
      <c r="E69" s="36">
        <f>F69+M69+T69</f>
        <v>5.4</v>
      </c>
      <c r="F69" s="36"/>
      <c r="G69" s="36"/>
      <c r="H69" s="36"/>
      <c r="I69" s="36"/>
      <c r="J69" s="36"/>
      <c r="K69" s="36"/>
      <c r="L69" s="36"/>
      <c r="M69" s="36">
        <f>N69+P69+Q69+S69</f>
        <v>1.5</v>
      </c>
      <c r="N69" s="36"/>
      <c r="O69" s="36"/>
      <c r="P69" s="36"/>
      <c r="Q69" s="36">
        <f>0.5+1</f>
        <v>1.5</v>
      </c>
      <c r="R69" s="36"/>
      <c r="S69" s="36"/>
      <c r="T69" s="36">
        <f>SUM(U69:Y69)</f>
        <v>3.9</v>
      </c>
      <c r="U69" s="36"/>
      <c r="V69" s="36"/>
      <c r="W69" s="36"/>
      <c r="X69" s="36">
        <f>1.2+1.3+1.4</f>
        <v>3.9</v>
      </c>
      <c r="Y69" s="36"/>
      <c r="Z69" s="1"/>
    </row>
    <row r="70" spans="1:32" ht="15">
      <c r="A70" s="110" t="s">
        <v>47</v>
      </c>
      <c r="B70" s="110"/>
      <c r="C70" s="33"/>
      <c r="D70" s="33"/>
      <c r="E70" s="56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87"/>
      <c r="AA70" s="94"/>
      <c r="AB70" s="94"/>
      <c r="AC70" s="94"/>
      <c r="AD70" s="94"/>
      <c r="AE70" s="94"/>
      <c r="AF70" s="94"/>
    </row>
    <row r="71" spans="1:32" ht="72">
      <c r="A71" s="34" t="s">
        <v>137</v>
      </c>
      <c r="B71" s="19" t="s">
        <v>32</v>
      </c>
      <c r="C71" s="54" t="s">
        <v>133</v>
      </c>
      <c r="D71" s="54" t="s">
        <v>133</v>
      </c>
      <c r="E71" s="36">
        <f t="shared" si="0"/>
        <v>2.1</v>
      </c>
      <c r="F71" s="36"/>
      <c r="G71" s="36"/>
      <c r="H71" s="36"/>
      <c r="I71" s="36"/>
      <c r="J71" s="36"/>
      <c r="K71" s="36"/>
      <c r="L71" s="36"/>
      <c r="M71" s="72">
        <v>2.1</v>
      </c>
      <c r="N71" s="36">
        <v>1.4</v>
      </c>
      <c r="O71" s="36"/>
      <c r="P71" s="36">
        <v>0.2</v>
      </c>
      <c r="Q71" s="36">
        <v>0.1</v>
      </c>
      <c r="R71" s="36"/>
      <c r="S71" s="36">
        <v>0.4</v>
      </c>
      <c r="T71" s="36"/>
      <c r="U71" s="36"/>
      <c r="V71" s="36"/>
      <c r="W71" s="36"/>
      <c r="X71" s="36"/>
      <c r="Y71" s="65"/>
      <c r="Z71" s="53"/>
      <c r="AA71" s="94"/>
      <c r="AB71" s="94"/>
      <c r="AC71" s="94"/>
      <c r="AD71" s="94"/>
      <c r="AE71" s="94"/>
      <c r="AF71" s="94"/>
    </row>
    <row r="72" spans="1:32" ht="48">
      <c r="A72" s="34" t="s">
        <v>147</v>
      </c>
      <c r="B72" s="19" t="s">
        <v>36</v>
      </c>
      <c r="C72" s="54" t="s">
        <v>133</v>
      </c>
      <c r="D72" s="54" t="s">
        <v>133</v>
      </c>
      <c r="E72" s="36">
        <f t="shared" si="0"/>
        <v>45</v>
      </c>
      <c r="F72" s="36"/>
      <c r="G72" s="36"/>
      <c r="H72" s="36"/>
      <c r="I72" s="36"/>
      <c r="J72" s="36"/>
      <c r="K72" s="36"/>
      <c r="L72" s="36"/>
      <c r="M72" s="72">
        <f>N72+P72+Q72+S72</f>
        <v>45</v>
      </c>
      <c r="N72" s="36"/>
      <c r="O72" s="36"/>
      <c r="P72" s="36">
        <v>45</v>
      </c>
      <c r="Q72" s="36"/>
      <c r="R72" s="36"/>
      <c r="S72" s="36"/>
      <c r="T72" s="36"/>
      <c r="U72" s="36"/>
      <c r="V72" s="36"/>
      <c r="W72" s="36"/>
      <c r="X72" s="36"/>
      <c r="Y72" s="65"/>
      <c r="Z72" s="53"/>
      <c r="AA72" s="94"/>
      <c r="AB72" s="94"/>
      <c r="AC72" s="94"/>
      <c r="AD72" s="94"/>
      <c r="AE72" s="94"/>
      <c r="AF72" s="94"/>
    </row>
    <row r="73" spans="1:32" ht="36">
      <c r="A73" s="34" t="s">
        <v>138</v>
      </c>
      <c r="B73" s="19" t="s">
        <v>139</v>
      </c>
      <c r="C73" s="54" t="s">
        <v>133</v>
      </c>
      <c r="D73" s="54" t="s">
        <v>133</v>
      </c>
      <c r="E73" s="36">
        <f t="shared" si="0"/>
        <v>15</v>
      </c>
      <c r="F73" s="36"/>
      <c r="G73" s="54"/>
      <c r="H73" s="54"/>
      <c r="I73" s="54"/>
      <c r="J73" s="54"/>
      <c r="K73" s="54"/>
      <c r="L73" s="54"/>
      <c r="M73" s="72">
        <v>15</v>
      </c>
      <c r="N73" s="36">
        <v>11</v>
      </c>
      <c r="O73" s="36"/>
      <c r="P73" s="36">
        <f>M73*10%</f>
        <v>1.5</v>
      </c>
      <c r="Q73" s="36">
        <f>M73*5%</f>
        <v>0.75</v>
      </c>
      <c r="R73" s="36"/>
      <c r="S73" s="36">
        <v>1.75</v>
      </c>
      <c r="T73" s="36"/>
      <c r="U73" s="36"/>
      <c r="V73" s="36"/>
      <c r="W73" s="36"/>
      <c r="X73" s="36"/>
      <c r="Y73" s="65"/>
      <c r="Z73" s="53"/>
      <c r="AA73" s="94"/>
      <c r="AB73" s="94"/>
      <c r="AC73" s="94"/>
      <c r="AD73" s="94"/>
      <c r="AE73" s="94"/>
      <c r="AF73" s="94"/>
    </row>
    <row r="74" spans="1:32" ht="24">
      <c r="A74" s="113" t="s">
        <v>140</v>
      </c>
      <c r="B74" s="19" t="s">
        <v>148</v>
      </c>
      <c r="C74" s="54" t="s">
        <v>133</v>
      </c>
      <c r="D74" s="54" t="s">
        <v>133</v>
      </c>
      <c r="E74" s="36">
        <f t="shared" si="0"/>
        <v>71.25</v>
      </c>
      <c r="F74" s="36"/>
      <c r="G74" s="54"/>
      <c r="H74" s="54"/>
      <c r="I74" s="54"/>
      <c r="J74" s="54"/>
      <c r="K74" s="54"/>
      <c r="L74" s="54"/>
      <c r="M74" s="72">
        <f>N74+P74+Q74+S74</f>
        <v>71.25</v>
      </c>
      <c r="N74" s="104">
        <v>49.64</v>
      </c>
      <c r="O74" s="36"/>
      <c r="P74" s="36">
        <v>7.1</v>
      </c>
      <c r="Q74" s="36">
        <v>1.4</v>
      </c>
      <c r="R74" s="36"/>
      <c r="S74" s="36">
        <v>13.11</v>
      </c>
      <c r="T74" s="36"/>
      <c r="U74" s="36"/>
      <c r="V74" s="36"/>
      <c r="W74" s="36"/>
      <c r="X74" s="36"/>
      <c r="Y74" s="65"/>
      <c r="Z74" s="53"/>
      <c r="AA74" s="94"/>
      <c r="AB74" s="94"/>
      <c r="AC74" s="94"/>
      <c r="AD74" s="94"/>
      <c r="AE74" s="94"/>
      <c r="AF74" s="94"/>
    </row>
    <row r="75" spans="1:32" ht="24">
      <c r="A75" s="114"/>
      <c r="B75" s="19" t="s">
        <v>149</v>
      </c>
      <c r="C75" s="54" t="s">
        <v>133</v>
      </c>
      <c r="D75" s="54" t="s">
        <v>133</v>
      </c>
      <c r="E75" s="36">
        <f t="shared" si="0"/>
        <v>74.5</v>
      </c>
      <c r="F75" s="36"/>
      <c r="G75" s="54"/>
      <c r="H75" s="54"/>
      <c r="I75" s="54"/>
      <c r="J75" s="54"/>
      <c r="K75" s="54"/>
      <c r="L75" s="54"/>
      <c r="M75" s="72">
        <f>N75+P75+Q75+S75</f>
        <v>74.5</v>
      </c>
      <c r="N75" s="36">
        <v>52.4</v>
      </c>
      <c r="O75" s="36"/>
      <c r="P75" s="36">
        <v>7.5</v>
      </c>
      <c r="Q75" s="36">
        <v>1</v>
      </c>
      <c r="R75" s="36"/>
      <c r="S75" s="36">
        <v>13.6</v>
      </c>
      <c r="T75" s="36"/>
      <c r="U75" s="36"/>
      <c r="V75" s="36"/>
      <c r="W75" s="36"/>
      <c r="X75" s="36"/>
      <c r="Y75" s="65"/>
      <c r="Z75" s="53"/>
      <c r="AA75" s="94"/>
      <c r="AB75" s="94"/>
      <c r="AC75" s="94"/>
      <c r="AD75" s="94"/>
      <c r="AE75" s="94"/>
      <c r="AF75" s="94"/>
    </row>
    <row r="76" spans="1:32" ht="24">
      <c r="A76" s="114"/>
      <c r="B76" s="20" t="s">
        <v>150</v>
      </c>
      <c r="C76" s="54" t="s">
        <v>133</v>
      </c>
      <c r="D76" s="54" t="s">
        <v>133</v>
      </c>
      <c r="E76" s="36">
        <f t="shared" si="0"/>
        <v>10</v>
      </c>
      <c r="F76" s="36"/>
      <c r="G76" s="54"/>
      <c r="H76" s="54"/>
      <c r="I76" s="54"/>
      <c r="J76" s="54"/>
      <c r="K76" s="54"/>
      <c r="L76" s="54"/>
      <c r="M76" s="72">
        <f>N76+P76+Q76+S76</f>
        <v>10</v>
      </c>
      <c r="N76" s="36">
        <v>6</v>
      </c>
      <c r="O76" s="36"/>
      <c r="P76" s="36">
        <v>1</v>
      </c>
      <c r="Q76" s="36">
        <v>1</v>
      </c>
      <c r="R76" s="36"/>
      <c r="S76" s="36">
        <v>2</v>
      </c>
      <c r="T76" s="36"/>
      <c r="U76" s="36"/>
      <c r="V76" s="36"/>
      <c r="W76" s="36"/>
      <c r="X76" s="36"/>
      <c r="Y76" s="65"/>
      <c r="Z76" s="53"/>
      <c r="AA76" s="94"/>
      <c r="AB76" s="94"/>
      <c r="AC76" s="94"/>
      <c r="AD76" s="94"/>
      <c r="AE76" s="94"/>
      <c r="AF76" s="94"/>
    </row>
    <row r="77" spans="1:32" ht="24">
      <c r="A77" s="114"/>
      <c r="B77" s="20" t="s">
        <v>151</v>
      </c>
      <c r="C77" s="54" t="s">
        <v>133</v>
      </c>
      <c r="D77" s="54" t="s">
        <v>133</v>
      </c>
      <c r="E77" s="36">
        <f t="shared" si="0"/>
        <v>10</v>
      </c>
      <c r="F77" s="36"/>
      <c r="G77" s="54"/>
      <c r="H77" s="54"/>
      <c r="I77" s="54"/>
      <c r="J77" s="54"/>
      <c r="K77" s="54"/>
      <c r="L77" s="54"/>
      <c r="M77" s="72">
        <f>N77+P77+Q77+S77</f>
        <v>10</v>
      </c>
      <c r="N77" s="36">
        <v>6</v>
      </c>
      <c r="O77" s="36"/>
      <c r="P77" s="36">
        <v>1</v>
      </c>
      <c r="Q77" s="36">
        <v>1</v>
      </c>
      <c r="R77" s="36"/>
      <c r="S77" s="36">
        <v>2</v>
      </c>
      <c r="T77" s="36"/>
      <c r="U77" s="36"/>
      <c r="V77" s="36"/>
      <c r="W77" s="36"/>
      <c r="X77" s="36"/>
      <c r="Y77" s="65"/>
      <c r="Z77" s="53"/>
      <c r="AA77" s="94"/>
      <c r="AB77" s="94"/>
      <c r="AC77" s="94"/>
      <c r="AD77" s="94"/>
      <c r="AE77" s="94"/>
      <c r="AF77" s="94"/>
    </row>
    <row r="78" spans="1:32" ht="24">
      <c r="A78" s="115"/>
      <c r="B78" s="19" t="s">
        <v>29</v>
      </c>
      <c r="C78" s="54" t="s">
        <v>133</v>
      </c>
      <c r="D78" s="54" t="s">
        <v>133</v>
      </c>
      <c r="E78" s="36">
        <f t="shared" si="0"/>
        <v>657.15</v>
      </c>
      <c r="F78" s="36"/>
      <c r="G78" s="36"/>
      <c r="H78" s="36"/>
      <c r="I78" s="36"/>
      <c r="J78" s="36"/>
      <c r="K78" s="36"/>
      <c r="L78" s="36"/>
      <c r="M78" s="72">
        <f>S78+Q78+P78+N78</f>
        <v>657.15</v>
      </c>
      <c r="N78" s="105">
        <v>454.83</v>
      </c>
      <c r="O78" s="105"/>
      <c r="P78" s="105">
        <v>39.88</v>
      </c>
      <c r="Q78" s="105">
        <v>32.49</v>
      </c>
      <c r="R78" s="105"/>
      <c r="S78" s="105">
        <v>129.95</v>
      </c>
      <c r="T78" s="36"/>
      <c r="U78" s="36"/>
      <c r="V78" s="36"/>
      <c r="W78" s="36"/>
      <c r="X78" s="36"/>
      <c r="Y78" s="65"/>
      <c r="Z78" s="53"/>
      <c r="AA78" s="94"/>
      <c r="AB78" s="94"/>
      <c r="AC78" s="94"/>
      <c r="AD78" s="94"/>
      <c r="AE78" s="94"/>
      <c r="AF78" s="94"/>
    </row>
    <row r="79" spans="1:26" s="95" customFormat="1" ht="15">
      <c r="A79" s="108" t="s">
        <v>17</v>
      </c>
      <c r="B79" s="109"/>
      <c r="C79" s="32"/>
      <c r="D79" s="32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2"/>
    </row>
    <row r="80" spans="1:26" s="95" customFormat="1" ht="90">
      <c r="A80" s="34" t="s">
        <v>106</v>
      </c>
      <c r="B80" s="138" t="s">
        <v>152</v>
      </c>
      <c r="C80" s="40"/>
      <c r="D80" s="40"/>
      <c r="E80" s="36">
        <f aca="true" t="shared" si="2" ref="E80:E98">F80+M80+T80</f>
        <v>1.42</v>
      </c>
      <c r="F80" s="36">
        <f>SUM(G80:L80)</f>
        <v>1.42</v>
      </c>
      <c r="G80" s="36"/>
      <c r="H80" s="36"/>
      <c r="I80" s="36">
        <f>0.15+0.58</f>
        <v>0.73</v>
      </c>
      <c r="J80" s="36">
        <v>0.69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1"/>
    </row>
    <row r="81" spans="1:26" s="95" customFormat="1" ht="60">
      <c r="A81" s="97" t="s">
        <v>153</v>
      </c>
      <c r="B81" s="139"/>
      <c r="C81" s="40"/>
      <c r="D81" s="40"/>
      <c r="E81" s="36">
        <f t="shared" si="2"/>
        <v>13.600000000000001</v>
      </c>
      <c r="F81" s="36"/>
      <c r="G81" s="36"/>
      <c r="H81" s="36"/>
      <c r="I81" s="36"/>
      <c r="J81" s="36"/>
      <c r="K81" s="36"/>
      <c r="L81" s="36"/>
      <c r="M81" s="36">
        <f>N81+P81+Q81+S81</f>
        <v>3.8</v>
      </c>
      <c r="N81" s="36"/>
      <c r="O81" s="36"/>
      <c r="P81" s="36">
        <f>0.5+1.4</f>
        <v>1.9</v>
      </c>
      <c r="Q81" s="36">
        <f>0.5+1.4</f>
        <v>1.9</v>
      </c>
      <c r="R81" s="36"/>
      <c r="S81" s="36"/>
      <c r="T81" s="36">
        <f>U81+W81+X81+Z81</f>
        <v>9.8</v>
      </c>
      <c r="U81" s="36"/>
      <c r="V81" s="36"/>
      <c r="W81" s="36">
        <f>1.5+1.6+1.8</f>
        <v>4.9</v>
      </c>
      <c r="X81" s="36">
        <f>1.5+1.6+1.8</f>
        <v>4.9</v>
      </c>
      <c r="Y81" s="36"/>
      <c r="Z81" s="1"/>
    </row>
    <row r="82" spans="1:26" s="95" customFormat="1" ht="45">
      <c r="A82" s="34" t="s">
        <v>154</v>
      </c>
      <c r="B82" s="20" t="s">
        <v>107</v>
      </c>
      <c r="C82" s="40"/>
      <c r="D82" s="40"/>
      <c r="E82" s="36">
        <f t="shared" si="2"/>
        <v>1.38</v>
      </c>
      <c r="F82" s="36">
        <f>SUM(G82:L82)</f>
        <v>1.38</v>
      </c>
      <c r="G82" s="36"/>
      <c r="H82" s="36"/>
      <c r="I82" s="36">
        <v>0.69</v>
      </c>
      <c r="J82" s="36">
        <v>0.69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1"/>
    </row>
    <row r="83" spans="1:26" s="95" customFormat="1" ht="15">
      <c r="A83" s="108" t="s">
        <v>6</v>
      </c>
      <c r="B83" s="109"/>
      <c r="C83" s="32"/>
      <c r="D83" s="32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2"/>
    </row>
    <row r="84" spans="1:26" s="95" customFormat="1" ht="60">
      <c r="A84" s="34" t="s">
        <v>7</v>
      </c>
      <c r="B84" s="19" t="s">
        <v>116</v>
      </c>
      <c r="C84" s="40"/>
      <c r="D84" s="40"/>
      <c r="E84" s="36">
        <f t="shared" si="2"/>
        <v>40.120000000000005</v>
      </c>
      <c r="F84" s="36">
        <f>SUM(G84:L84)</f>
        <v>40.120000000000005</v>
      </c>
      <c r="G84" s="36">
        <v>39.45</v>
      </c>
      <c r="H84" s="36"/>
      <c r="I84" s="36">
        <v>0.17</v>
      </c>
      <c r="J84" s="36">
        <v>0.5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1"/>
    </row>
    <row r="85" spans="1:26" s="95" customFormat="1" ht="60">
      <c r="A85" s="34" t="s">
        <v>118</v>
      </c>
      <c r="B85" s="20" t="s">
        <v>11</v>
      </c>
      <c r="C85" s="40"/>
      <c r="D85" s="40"/>
      <c r="E85" s="36">
        <f t="shared" si="2"/>
        <v>0.13</v>
      </c>
      <c r="F85" s="36">
        <f>SUM(G85:L85)</f>
        <v>0.13</v>
      </c>
      <c r="G85" s="36"/>
      <c r="H85" s="36"/>
      <c r="I85" s="36">
        <v>0.13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1"/>
    </row>
    <row r="86" spans="1:26" s="95" customFormat="1" ht="108">
      <c r="A86" s="34" t="s">
        <v>83</v>
      </c>
      <c r="B86" s="19" t="s">
        <v>84</v>
      </c>
      <c r="C86" s="40"/>
      <c r="D86" s="40"/>
      <c r="E86" s="36">
        <f t="shared" si="2"/>
        <v>6.449999999999999</v>
      </c>
      <c r="F86" s="36">
        <f>SUM(G86:L86)</f>
        <v>6.449999999999999</v>
      </c>
      <c r="G86" s="36">
        <v>2.94</v>
      </c>
      <c r="H86" s="36"/>
      <c r="I86" s="36">
        <v>3.51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1"/>
    </row>
    <row r="87" spans="1:26" s="95" customFormat="1" ht="45">
      <c r="A87" s="34" t="s">
        <v>119</v>
      </c>
      <c r="B87" s="19" t="s">
        <v>117</v>
      </c>
      <c r="C87" s="40"/>
      <c r="D87" s="40"/>
      <c r="E87" s="36">
        <f t="shared" si="2"/>
        <v>6.489999999999999</v>
      </c>
      <c r="F87" s="36">
        <f>SUM(G87:L87)</f>
        <v>6.489999999999999</v>
      </c>
      <c r="G87" s="36">
        <v>6.02</v>
      </c>
      <c r="H87" s="36"/>
      <c r="I87" s="36">
        <v>0.47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1"/>
    </row>
    <row r="88" spans="1:26" s="95" customFormat="1" ht="45">
      <c r="A88" s="34" t="s">
        <v>85</v>
      </c>
      <c r="B88" s="19" t="s">
        <v>86</v>
      </c>
      <c r="C88" s="40"/>
      <c r="D88" s="40"/>
      <c r="E88" s="36">
        <f t="shared" si="2"/>
        <v>0.85</v>
      </c>
      <c r="F88" s="36">
        <f>SUM(G88:L88)</f>
        <v>0.85</v>
      </c>
      <c r="G88" s="36"/>
      <c r="H88" s="36"/>
      <c r="I88" s="36"/>
      <c r="J88" s="36">
        <v>0.85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1"/>
    </row>
    <row r="89" spans="1:26" s="95" customFormat="1" ht="120">
      <c r="A89" s="34" t="s">
        <v>162</v>
      </c>
      <c r="B89" s="99" t="s">
        <v>163</v>
      </c>
      <c r="C89" s="40"/>
      <c r="D89" s="40"/>
      <c r="E89" s="36">
        <f t="shared" si="2"/>
        <v>58</v>
      </c>
      <c r="F89" s="36"/>
      <c r="G89" s="36"/>
      <c r="H89" s="36"/>
      <c r="I89" s="36"/>
      <c r="J89" s="36"/>
      <c r="K89" s="36"/>
      <c r="L89" s="36"/>
      <c r="M89" s="36">
        <f>N89+P89+Q89</f>
        <v>58</v>
      </c>
      <c r="N89" s="36">
        <v>18</v>
      </c>
      <c r="O89" s="36"/>
      <c r="P89" s="36"/>
      <c r="Q89" s="36">
        <v>40</v>
      </c>
      <c r="R89" s="36"/>
      <c r="S89" s="36"/>
      <c r="T89" s="36"/>
      <c r="U89" s="36"/>
      <c r="V89" s="36"/>
      <c r="W89" s="36"/>
      <c r="X89" s="36"/>
      <c r="Y89" s="36"/>
      <c r="Z89" s="1"/>
    </row>
    <row r="90" spans="1:26" s="95" customFormat="1" ht="15">
      <c r="A90" s="134" t="s">
        <v>164</v>
      </c>
      <c r="B90" s="135"/>
      <c r="C90" s="40"/>
      <c r="D90" s="40"/>
      <c r="E90" s="6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1"/>
    </row>
    <row r="91" spans="1:26" s="95" customFormat="1" ht="30">
      <c r="A91" s="34" t="s">
        <v>165</v>
      </c>
      <c r="B91" s="99"/>
      <c r="C91" s="40"/>
      <c r="D91" s="40"/>
      <c r="E91" s="36">
        <f t="shared" si="2"/>
        <v>3.8699999999999997</v>
      </c>
      <c r="F91" s="36"/>
      <c r="G91" s="36"/>
      <c r="H91" s="36"/>
      <c r="I91" s="36"/>
      <c r="J91" s="36"/>
      <c r="K91" s="36"/>
      <c r="L91" s="36"/>
      <c r="M91" s="36">
        <f>N91+P91+Q91</f>
        <v>3.05</v>
      </c>
      <c r="N91" s="36"/>
      <c r="O91" s="36"/>
      <c r="P91" s="36"/>
      <c r="Q91" s="36">
        <v>3.05</v>
      </c>
      <c r="R91" s="36"/>
      <c r="S91" s="36"/>
      <c r="T91" s="36">
        <f>U91+W91+X91</f>
        <v>0.82</v>
      </c>
      <c r="U91" s="36"/>
      <c r="V91" s="36"/>
      <c r="W91" s="36"/>
      <c r="X91" s="36">
        <v>0.82</v>
      </c>
      <c r="Y91" s="36"/>
      <c r="Z91" s="1"/>
    </row>
    <row r="92" spans="1:26" s="95" customFormat="1" ht="45">
      <c r="A92" s="34" t="s">
        <v>166</v>
      </c>
      <c r="B92" s="99"/>
      <c r="C92" s="40"/>
      <c r="D92" s="40"/>
      <c r="E92" s="36">
        <f t="shared" si="2"/>
        <v>1.87</v>
      </c>
      <c r="F92" s="36"/>
      <c r="G92" s="36"/>
      <c r="H92" s="36"/>
      <c r="I92" s="36"/>
      <c r="J92" s="36"/>
      <c r="K92" s="36"/>
      <c r="L92" s="36"/>
      <c r="M92" s="36">
        <f>N92+P92+Q92</f>
        <v>1.27</v>
      </c>
      <c r="N92" s="36"/>
      <c r="O92" s="36"/>
      <c r="P92" s="36"/>
      <c r="Q92" s="36">
        <v>1.27</v>
      </c>
      <c r="R92" s="36"/>
      <c r="S92" s="36"/>
      <c r="T92" s="36">
        <f>U92+W92+X92</f>
        <v>0.6</v>
      </c>
      <c r="U92" s="36"/>
      <c r="V92" s="36"/>
      <c r="W92" s="36"/>
      <c r="X92" s="36">
        <v>0.6</v>
      </c>
      <c r="Y92" s="36"/>
      <c r="Z92" s="1"/>
    </row>
    <row r="93" spans="1:26" s="95" customFormat="1" ht="30">
      <c r="A93" s="34" t="s">
        <v>167</v>
      </c>
      <c r="B93" s="99"/>
      <c r="C93" s="40"/>
      <c r="D93" s="40"/>
      <c r="E93" s="36">
        <f t="shared" si="2"/>
        <v>2.5999999999999996</v>
      </c>
      <c r="F93" s="36"/>
      <c r="G93" s="36"/>
      <c r="H93" s="36"/>
      <c r="I93" s="36"/>
      <c r="J93" s="36"/>
      <c r="K93" s="36"/>
      <c r="L93" s="36"/>
      <c r="M93" s="36">
        <f>N93+P93+Q93</f>
        <v>1.88</v>
      </c>
      <c r="N93" s="36"/>
      <c r="O93" s="36"/>
      <c r="P93" s="36"/>
      <c r="Q93" s="36">
        <v>1.88</v>
      </c>
      <c r="R93" s="36"/>
      <c r="S93" s="36"/>
      <c r="T93" s="36">
        <f>U93+W93+X93</f>
        <v>0.72</v>
      </c>
      <c r="U93" s="36"/>
      <c r="V93" s="36"/>
      <c r="W93" s="36"/>
      <c r="X93" s="36">
        <v>0.72</v>
      </c>
      <c r="Y93" s="36"/>
      <c r="Z93" s="1"/>
    </row>
    <row r="94" spans="1:26" s="95" customFormat="1" ht="168">
      <c r="A94" s="101" t="s">
        <v>168</v>
      </c>
      <c r="B94" s="99" t="s">
        <v>169</v>
      </c>
      <c r="C94" s="40"/>
      <c r="D94" s="40"/>
      <c r="E94" s="36">
        <f t="shared" si="2"/>
        <v>12.23</v>
      </c>
      <c r="F94" s="36"/>
      <c r="G94" s="36"/>
      <c r="H94" s="36"/>
      <c r="I94" s="36"/>
      <c r="J94" s="36"/>
      <c r="K94" s="36"/>
      <c r="L94" s="36"/>
      <c r="M94" s="36">
        <f>N94+P94+Q94</f>
        <v>8.2</v>
      </c>
      <c r="N94" s="36"/>
      <c r="O94" s="36"/>
      <c r="P94" s="36"/>
      <c r="Q94" s="36">
        <v>8.2</v>
      </c>
      <c r="R94" s="36"/>
      <c r="S94" s="36"/>
      <c r="T94" s="36">
        <f>U94+W94+X94</f>
        <v>4.03</v>
      </c>
      <c r="U94" s="36"/>
      <c r="V94" s="36"/>
      <c r="W94" s="36"/>
      <c r="X94" s="36">
        <v>4.03</v>
      </c>
      <c r="Y94" s="36"/>
      <c r="Z94" s="1"/>
    </row>
    <row r="95" spans="1:32" ht="15">
      <c r="A95" s="110" t="s">
        <v>47</v>
      </c>
      <c r="B95" s="110"/>
      <c r="C95" s="33"/>
      <c r="D95" s="33"/>
      <c r="E95" s="56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87"/>
      <c r="AA95" s="94"/>
      <c r="AB95" s="94"/>
      <c r="AC95" s="94"/>
      <c r="AD95" s="94"/>
      <c r="AE95" s="94"/>
      <c r="AF95" s="94"/>
    </row>
    <row r="96" spans="1:32" ht="204">
      <c r="A96" s="98" t="s">
        <v>35</v>
      </c>
      <c r="B96" s="20" t="s">
        <v>34</v>
      </c>
      <c r="C96" s="54" t="s">
        <v>141</v>
      </c>
      <c r="D96" s="54" t="s">
        <v>133</v>
      </c>
      <c r="E96" s="36">
        <f t="shared" si="2"/>
        <v>1690</v>
      </c>
      <c r="F96" s="73"/>
      <c r="G96" s="74"/>
      <c r="H96" s="75"/>
      <c r="I96" s="74"/>
      <c r="J96" s="74"/>
      <c r="K96" s="74"/>
      <c r="L96" s="74"/>
      <c r="M96" s="72">
        <v>490</v>
      </c>
      <c r="N96" s="36">
        <f>M96*80%</f>
        <v>392</v>
      </c>
      <c r="O96" s="36"/>
      <c r="P96" s="36">
        <f>M96*15%</f>
        <v>73.5</v>
      </c>
      <c r="Q96" s="36">
        <f>M96*5%</f>
        <v>24.5</v>
      </c>
      <c r="R96" s="36"/>
      <c r="S96" s="36"/>
      <c r="T96" s="36">
        <v>1200</v>
      </c>
      <c r="U96" s="36">
        <f>T96*80%</f>
        <v>960</v>
      </c>
      <c r="V96" s="36"/>
      <c r="W96" s="36">
        <f>T96*15%</f>
        <v>180</v>
      </c>
      <c r="X96" s="36">
        <f>T96*5%</f>
        <v>60</v>
      </c>
      <c r="Y96" s="65"/>
      <c r="Z96" s="53"/>
      <c r="AA96" s="94"/>
      <c r="AB96" s="94"/>
      <c r="AC96" s="94"/>
      <c r="AD96" s="94"/>
      <c r="AE96" s="94"/>
      <c r="AF96" s="94"/>
    </row>
    <row r="97" spans="1:26" s="95" customFormat="1" ht="15">
      <c r="A97" s="111" t="s">
        <v>12</v>
      </c>
      <c r="B97" s="112"/>
      <c r="C97" s="32"/>
      <c r="D97" s="32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2"/>
    </row>
    <row r="98" spans="1:26" s="95" customFormat="1" ht="108">
      <c r="A98" s="34" t="s">
        <v>10</v>
      </c>
      <c r="B98" s="20" t="s">
        <v>13</v>
      </c>
      <c r="C98" s="40"/>
      <c r="D98" s="40"/>
      <c r="E98" s="36">
        <f t="shared" si="2"/>
        <v>2566.08</v>
      </c>
      <c r="F98" s="36">
        <f>G98+I98+J98+L98</f>
        <v>1.17</v>
      </c>
      <c r="G98" s="36"/>
      <c r="H98" s="36"/>
      <c r="I98" s="36"/>
      <c r="J98" s="36">
        <v>1.17</v>
      </c>
      <c r="K98" s="36"/>
      <c r="L98" s="36"/>
      <c r="M98" s="36">
        <f>N98+P98+Q98+S98</f>
        <v>807.47</v>
      </c>
      <c r="N98" s="36"/>
      <c r="O98" s="36"/>
      <c r="P98" s="36">
        <v>32.35</v>
      </c>
      <c r="Q98" s="36">
        <v>55.43</v>
      </c>
      <c r="R98" s="36"/>
      <c r="S98" s="36">
        <v>719.69</v>
      </c>
      <c r="T98" s="36">
        <f>SUM(U98:Y98)</f>
        <v>1757.4399999999998</v>
      </c>
      <c r="U98" s="36"/>
      <c r="V98" s="36"/>
      <c r="W98" s="36">
        <v>70.3</v>
      </c>
      <c r="X98" s="36">
        <v>123.02</v>
      </c>
      <c r="Y98" s="36">
        <v>1564.12</v>
      </c>
      <c r="Z98" s="1"/>
    </row>
    <row r="99" spans="1:26" s="43" customFormat="1" ht="15">
      <c r="A99" s="21"/>
      <c r="B99" s="20"/>
      <c r="C99" s="21"/>
      <c r="D99" s="21"/>
      <c r="E99" s="36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42"/>
    </row>
    <row r="100" spans="1:26" s="44" customFormat="1" ht="14.25">
      <c r="A100" s="136" t="s">
        <v>52</v>
      </c>
      <c r="B100" s="137"/>
      <c r="C100" s="31"/>
      <c r="D100" s="31"/>
      <c r="E100" s="68">
        <f>F100+M100+T100</f>
        <v>15463.379999999997</v>
      </c>
      <c r="F100" s="68">
        <f>SUM(F5:F99)</f>
        <v>1269.520000000001</v>
      </c>
      <c r="G100" s="68">
        <f aca="true" t="shared" si="3" ref="G100:Y100">SUM(G5:G99)</f>
        <v>172.12</v>
      </c>
      <c r="H100" s="68">
        <f t="shared" si="3"/>
        <v>0</v>
      </c>
      <c r="I100" s="68">
        <f t="shared" si="3"/>
        <v>760.8</v>
      </c>
      <c r="J100" s="68">
        <f t="shared" si="3"/>
        <v>116.16</v>
      </c>
      <c r="K100" s="68">
        <f t="shared" si="3"/>
        <v>0</v>
      </c>
      <c r="L100" s="68">
        <f t="shared" si="3"/>
        <v>220.44</v>
      </c>
      <c r="M100" s="68">
        <f t="shared" si="3"/>
        <v>10766.239999999998</v>
      </c>
      <c r="N100" s="68">
        <f t="shared" si="3"/>
        <v>1558.27</v>
      </c>
      <c r="O100" s="68">
        <f t="shared" si="3"/>
        <v>0</v>
      </c>
      <c r="P100" s="68">
        <f t="shared" si="3"/>
        <v>710.06</v>
      </c>
      <c r="Q100" s="68">
        <f t="shared" si="3"/>
        <v>1156.4800000000002</v>
      </c>
      <c r="R100" s="68">
        <f t="shared" si="3"/>
        <v>6066.7</v>
      </c>
      <c r="S100" s="68">
        <f t="shared" si="3"/>
        <v>1274.73</v>
      </c>
      <c r="T100" s="68">
        <f>SUM(T5:T99)</f>
        <v>3427.62</v>
      </c>
      <c r="U100" s="68">
        <f t="shared" si="3"/>
        <v>960</v>
      </c>
      <c r="V100" s="68">
        <f t="shared" si="3"/>
        <v>0</v>
      </c>
      <c r="W100" s="68">
        <f t="shared" si="3"/>
        <v>358.88</v>
      </c>
      <c r="X100" s="68">
        <f t="shared" si="3"/>
        <v>544.62</v>
      </c>
      <c r="Y100" s="68">
        <f t="shared" si="3"/>
        <v>1564.12</v>
      </c>
      <c r="Z100" s="90" t="e">
        <f>SUM(Z5:Z85)</f>
        <v>#REF!</v>
      </c>
    </row>
    <row r="101" spans="1:26" s="83" customFormat="1" ht="15">
      <c r="A101" s="45"/>
      <c r="B101" s="80"/>
      <c r="C101" s="79"/>
      <c r="D101" s="79"/>
      <c r="E101" s="81">
        <f>SUM(E5:E99)-E100</f>
        <v>0</v>
      </c>
      <c r="F101" s="82"/>
      <c r="G101" s="76"/>
      <c r="H101" s="77"/>
      <c r="I101" s="76"/>
      <c r="J101" s="76"/>
      <c r="K101" s="76"/>
      <c r="L101" s="81">
        <f>SUM(G100:L100)-F100</f>
        <v>0</v>
      </c>
      <c r="M101" s="82"/>
      <c r="N101" s="76"/>
      <c r="O101" s="77"/>
      <c r="P101" s="76"/>
      <c r="Q101" s="76"/>
      <c r="R101" s="76"/>
      <c r="S101" s="81">
        <f>SUM(N100:S100)-M100</f>
        <v>1.5050000000010186</v>
      </c>
      <c r="T101" s="81"/>
      <c r="U101" s="76"/>
      <c r="V101" s="77"/>
      <c r="W101" s="76"/>
      <c r="X101" s="76"/>
      <c r="Y101" s="81">
        <f>SUM(U100:Y100)-T100</f>
        <v>0</v>
      </c>
      <c r="Z101" s="76"/>
    </row>
    <row r="102" spans="1:26" s="95" customFormat="1" ht="15">
      <c r="A102" s="39"/>
      <c r="B102" s="51"/>
      <c r="C102" s="45"/>
      <c r="D102" s="45"/>
      <c r="E102" s="48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39"/>
    </row>
    <row r="103" spans="1:26" s="95" customFormat="1" ht="15">
      <c r="A103" s="45"/>
      <c r="B103" s="50"/>
      <c r="C103" s="45"/>
      <c r="D103" s="45"/>
      <c r="E103" s="39"/>
      <c r="F103" s="46"/>
      <c r="G103" s="48"/>
      <c r="H103" s="39"/>
      <c r="I103" s="48"/>
      <c r="J103" s="48"/>
      <c r="K103" s="39"/>
      <c r="L103" s="48"/>
      <c r="M103" s="46"/>
      <c r="N103" s="39"/>
      <c r="O103" s="47"/>
      <c r="P103" s="39"/>
      <c r="Q103" s="39"/>
      <c r="R103" s="39"/>
      <c r="S103" s="39"/>
      <c r="T103" s="46"/>
      <c r="U103" s="39"/>
      <c r="V103" s="47"/>
      <c r="W103" s="39"/>
      <c r="X103" s="39"/>
      <c r="Y103" s="39"/>
      <c r="Z103" s="39"/>
    </row>
    <row r="104" spans="1:26" s="95" customFormat="1" ht="15">
      <c r="A104" s="45"/>
      <c r="B104" s="50"/>
      <c r="C104" s="45"/>
      <c r="D104" s="45"/>
      <c r="E104" s="39"/>
      <c r="F104" s="46"/>
      <c r="G104" s="48"/>
      <c r="H104" s="47"/>
      <c r="I104" s="39"/>
      <c r="J104" s="39"/>
      <c r="K104" s="39"/>
      <c r="L104" s="39"/>
      <c r="M104" s="46"/>
      <c r="N104" s="39"/>
      <c r="O104" s="47"/>
      <c r="P104" s="39"/>
      <c r="Q104" s="39"/>
      <c r="R104" s="39"/>
      <c r="S104" s="39"/>
      <c r="T104" s="46"/>
      <c r="U104" s="39"/>
      <c r="V104" s="47"/>
      <c r="W104" s="39"/>
      <c r="X104" s="39"/>
      <c r="Y104" s="39"/>
      <c r="Z104" s="39"/>
    </row>
    <row r="105" spans="1:26" s="95" customFormat="1" ht="15">
      <c r="A105" s="45"/>
      <c r="B105" s="50"/>
      <c r="C105" s="45"/>
      <c r="D105" s="45"/>
      <c r="E105" s="39"/>
      <c r="F105" s="46"/>
      <c r="G105" s="48"/>
      <c r="H105" s="47"/>
      <c r="I105" s="39"/>
      <c r="J105" s="39"/>
      <c r="K105" s="39"/>
      <c r="L105" s="39"/>
      <c r="M105" s="46"/>
      <c r="N105" s="39"/>
      <c r="O105" s="47"/>
      <c r="P105" s="39"/>
      <c r="Q105" s="39"/>
      <c r="R105" s="39"/>
      <c r="S105" s="39"/>
      <c r="T105" s="46"/>
      <c r="U105" s="39"/>
      <c r="V105" s="47"/>
      <c r="W105" s="39"/>
      <c r="X105" s="39"/>
      <c r="Y105" s="39"/>
      <c r="Z105" s="39"/>
    </row>
    <row r="106" spans="1:26" s="95" customFormat="1" ht="15">
      <c r="A106" s="45"/>
      <c r="B106" s="50"/>
      <c r="C106" s="45"/>
      <c r="D106" s="45"/>
      <c r="E106" s="39"/>
      <c r="F106" s="46"/>
      <c r="G106" s="39"/>
      <c r="H106" s="47"/>
      <c r="I106" s="39"/>
      <c r="J106" s="39"/>
      <c r="K106" s="39"/>
      <c r="L106" s="39"/>
      <c r="M106" s="46"/>
      <c r="N106" s="39"/>
      <c r="O106" s="47"/>
      <c r="P106" s="39"/>
      <c r="Q106" s="39"/>
      <c r="R106" s="39"/>
      <c r="S106" s="39"/>
      <c r="T106" s="46"/>
      <c r="U106" s="39"/>
      <c r="V106" s="47"/>
      <c r="W106" s="39"/>
      <c r="X106" s="39"/>
      <c r="Y106" s="39"/>
      <c r="Z106" s="39"/>
    </row>
    <row r="107" spans="1:26" s="95" customFormat="1" ht="15">
      <c r="A107" s="45"/>
      <c r="B107" s="50"/>
      <c r="C107" s="45"/>
      <c r="D107" s="45"/>
      <c r="E107" s="39"/>
      <c r="F107" s="46"/>
      <c r="G107" s="39"/>
      <c r="H107" s="47"/>
      <c r="I107" s="39"/>
      <c r="J107" s="39"/>
      <c r="K107" s="39"/>
      <c r="L107" s="39"/>
      <c r="M107" s="46"/>
      <c r="N107" s="39"/>
      <c r="O107" s="47"/>
      <c r="P107" s="39"/>
      <c r="Q107" s="39"/>
      <c r="R107" s="39"/>
      <c r="S107" s="39"/>
      <c r="T107" s="46"/>
      <c r="U107" s="39"/>
      <c r="V107" s="47"/>
      <c r="W107" s="39"/>
      <c r="X107" s="39"/>
      <c r="Y107" s="39"/>
      <c r="Z107" s="39"/>
    </row>
    <row r="108" spans="1:26" s="95" customFormat="1" ht="15">
      <c r="A108" s="45"/>
      <c r="B108" s="50"/>
      <c r="C108" s="45"/>
      <c r="D108" s="45"/>
      <c r="E108" s="39"/>
      <c r="F108" s="46"/>
      <c r="G108" s="39"/>
      <c r="H108" s="47"/>
      <c r="I108" s="39"/>
      <c r="J108" s="39"/>
      <c r="K108" s="39"/>
      <c r="L108" s="39"/>
      <c r="M108" s="46"/>
      <c r="N108" s="39"/>
      <c r="O108" s="47"/>
      <c r="P108" s="39"/>
      <c r="Q108" s="39"/>
      <c r="R108" s="39"/>
      <c r="S108" s="39"/>
      <c r="T108" s="46"/>
      <c r="U108" s="39"/>
      <c r="V108" s="47"/>
      <c r="W108" s="39"/>
      <c r="X108" s="39"/>
      <c r="Y108" s="39"/>
      <c r="Z108" s="39"/>
    </row>
    <row r="109" spans="1:26" s="95" customFormat="1" ht="15">
      <c r="A109" s="45"/>
      <c r="B109" s="50"/>
      <c r="C109" s="45"/>
      <c r="D109" s="45"/>
      <c r="E109" s="39"/>
      <c r="F109" s="46"/>
      <c r="G109" s="39"/>
      <c r="H109" s="47"/>
      <c r="I109" s="39"/>
      <c r="J109" s="39"/>
      <c r="K109" s="39"/>
      <c r="L109" s="39"/>
      <c r="M109" s="46"/>
      <c r="N109" s="39"/>
      <c r="O109" s="47"/>
      <c r="P109" s="39"/>
      <c r="Q109" s="39"/>
      <c r="R109" s="39"/>
      <c r="S109" s="39"/>
      <c r="T109" s="46"/>
      <c r="U109" s="39"/>
      <c r="V109" s="47"/>
      <c r="W109" s="39"/>
      <c r="X109" s="39"/>
      <c r="Y109" s="39"/>
      <c r="Z109" s="39"/>
    </row>
    <row r="110" spans="1:26" s="95" customFormat="1" ht="15">
      <c r="A110" s="45"/>
      <c r="B110" s="50"/>
      <c r="C110" s="45"/>
      <c r="D110" s="45"/>
      <c r="E110" s="39"/>
      <c r="F110" s="46"/>
      <c r="G110" s="39"/>
      <c r="H110" s="47"/>
      <c r="I110" s="39"/>
      <c r="J110" s="39"/>
      <c r="K110" s="39"/>
      <c r="L110" s="39"/>
      <c r="M110" s="46"/>
      <c r="N110" s="39"/>
      <c r="O110" s="47"/>
      <c r="P110" s="39"/>
      <c r="Q110" s="39"/>
      <c r="R110" s="39"/>
      <c r="S110" s="39"/>
      <c r="T110" s="46"/>
      <c r="U110" s="39"/>
      <c r="V110" s="47"/>
      <c r="W110" s="39"/>
      <c r="X110" s="39"/>
      <c r="Y110" s="39"/>
      <c r="Z110" s="39"/>
    </row>
    <row r="111" spans="1:26" s="95" customFormat="1" ht="15">
      <c r="A111" s="45"/>
      <c r="B111" s="50"/>
      <c r="C111" s="45"/>
      <c r="D111" s="45"/>
      <c r="E111" s="39"/>
      <c r="F111" s="46"/>
      <c r="G111" s="39"/>
      <c r="H111" s="47"/>
      <c r="I111" s="39"/>
      <c r="J111" s="39"/>
      <c r="K111" s="39"/>
      <c r="L111" s="39"/>
      <c r="M111" s="46"/>
      <c r="N111" s="39"/>
      <c r="O111" s="47"/>
      <c r="P111" s="39"/>
      <c r="Q111" s="39"/>
      <c r="R111" s="39"/>
      <c r="S111" s="39"/>
      <c r="T111" s="46"/>
      <c r="U111" s="39"/>
      <c r="V111" s="47"/>
      <c r="W111" s="39"/>
      <c r="X111" s="39"/>
      <c r="Y111" s="39"/>
      <c r="Z111" s="39"/>
    </row>
    <row r="112" spans="1:26" s="95" customFormat="1" ht="15">
      <c r="A112" s="45"/>
      <c r="B112" s="50"/>
      <c r="C112" s="45"/>
      <c r="D112" s="45"/>
      <c r="E112" s="39"/>
      <c r="F112" s="46"/>
      <c r="G112" s="39"/>
      <c r="H112" s="47"/>
      <c r="I112" s="39"/>
      <c r="J112" s="39"/>
      <c r="K112" s="39"/>
      <c r="L112" s="39"/>
      <c r="M112" s="46"/>
      <c r="N112" s="39"/>
      <c r="O112" s="47"/>
      <c r="P112" s="39"/>
      <c r="Q112" s="39"/>
      <c r="R112" s="39"/>
      <c r="S112" s="39"/>
      <c r="T112" s="46"/>
      <c r="U112" s="39"/>
      <c r="V112" s="47"/>
      <c r="W112" s="39"/>
      <c r="X112" s="39"/>
      <c r="Y112" s="39"/>
      <c r="Z112" s="39"/>
    </row>
    <row r="113" spans="1:26" s="95" customFormat="1" ht="15">
      <c r="A113" s="45"/>
      <c r="B113" s="50"/>
      <c r="C113" s="45"/>
      <c r="D113" s="45"/>
      <c r="E113" s="39"/>
      <c r="F113" s="46"/>
      <c r="G113" s="39"/>
      <c r="H113" s="47"/>
      <c r="I113" s="39"/>
      <c r="J113" s="39"/>
      <c r="K113" s="39"/>
      <c r="L113" s="39"/>
      <c r="M113" s="46"/>
      <c r="N113" s="39"/>
      <c r="O113" s="47"/>
      <c r="P113" s="39"/>
      <c r="Q113" s="39"/>
      <c r="R113" s="39"/>
      <c r="S113" s="39"/>
      <c r="T113" s="46"/>
      <c r="U113" s="39"/>
      <c r="V113" s="47"/>
      <c r="W113" s="39"/>
      <c r="X113" s="39"/>
      <c r="Y113" s="39"/>
      <c r="Z113" s="39"/>
    </row>
    <row r="114" spans="1:26" s="95" customFormat="1" ht="15">
      <c r="A114" s="45"/>
      <c r="B114" s="50"/>
      <c r="C114" s="45"/>
      <c r="D114" s="45"/>
      <c r="E114" s="39"/>
      <c r="F114" s="46"/>
      <c r="G114" s="39"/>
      <c r="H114" s="47"/>
      <c r="I114" s="39"/>
      <c r="J114" s="39"/>
      <c r="K114" s="39"/>
      <c r="L114" s="39"/>
      <c r="M114" s="46"/>
      <c r="N114" s="39"/>
      <c r="O114" s="47"/>
      <c r="P114" s="39"/>
      <c r="Q114" s="39"/>
      <c r="R114" s="39"/>
      <c r="S114" s="39"/>
      <c r="T114" s="46"/>
      <c r="U114" s="39"/>
      <c r="V114" s="47"/>
      <c r="W114" s="39"/>
      <c r="X114" s="39"/>
      <c r="Y114" s="39"/>
      <c r="Z114" s="39"/>
    </row>
    <row r="115" spans="1:26" s="95" customFormat="1" ht="15">
      <c r="A115" s="45"/>
      <c r="B115" s="50"/>
      <c r="C115" s="45"/>
      <c r="D115" s="45"/>
      <c r="E115" s="39"/>
      <c r="F115" s="46"/>
      <c r="G115" s="39"/>
      <c r="H115" s="47"/>
      <c r="I115" s="39"/>
      <c r="J115" s="39"/>
      <c r="K115" s="39"/>
      <c r="L115" s="39"/>
      <c r="M115" s="46"/>
      <c r="N115" s="39"/>
      <c r="O115" s="47"/>
      <c r="P115" s="39"/>
      <c r="Q115" s="39"/>
      <c r="R115" s="39"/>
      <c r="S115" s="39"/>
      <c r="T115" s="46"/>
      <c r="U115" s="39"/>
      <c r="V115" s="47"/>
      <c r="W115" s="39"/>
      <c r="X115" s="39"/>
      <c r="Y115" s="39"/>
      <c r="Z115" s="39"/>
    </row>
    <row r="116" spans="1:26" s="95" customFormat="1" ht="15">
      <c r="A116" s="45"/>
      <c r="B116" s="50"/>
      <c r="C116" s="45"/>
      <c r="D116" s="45"/>
      <c r="E116" s="39"/>
      <c r="F116" s="46"/>
      <c r="G116" s="39"/>
      <c r="H116" s="47"/>
      <c r="I116" s="39"/>
      <c r="J116" s="39"/>
      <c r="K116" s="39"/>
      <c r="L116" s="39"/>
      <c r="M116" s="46"/>
      <c r="N116" s="39"/>
      <c r="O116" s="47"/>
      <c r="P116" s="39"/>
      <c r="Q116" s="39"/>
      <c r="R116" s="39"/>
      <c r="S116" s="39"/>
      <c r="T116" s="46"/>
      <c r="U116" s="39"/>
      <c r="V116" s="47"/>
      <c r="W116" s="39"/>
      <c r="X116" s="39"/>
      <c r="Y116" s="39"/>
      <c r="Z116" s="39"/>
    </row>
    <row r="117" spans="1:26" s="95" customFormat="1" ht="15">
      <c r="A117" s="45"/>
      <c r="B117" s="50"/>
      <c r="C117" s="45"/>
      <c r="D117" s="45"/>
      <c r="E117" s="39"/>
      <c r="F117" s="46"/>
      <c r="G117" s="39"/>
      <c r="H117" s="47"/>
      <c r="I117" s="39"/>
      <c r="J117" s="39"/>
      <c r="K117" s="39"/>
      <c r="L117" s="39"/>
      <c r="M117" s="46"/>
      <c r="N117" s="39"/>
      <c r="O117" s="47"/>
      <c r="P117" s="39"/>
      <c r="Q117" s="39"/>
      <c r="R117" s="39"/>
      <c r="S117" s="39"/>
      <c r="T117" s="46"/>
      <c r="U117" s="39"/>
      <c r="V117" s="47"/>
      <c r="W117" s="39"/>
      <c r="X117" s="39"/>
      <c r="Y117" s="39"/>
      <c r="Z117" s="39"/>
    </row>
    <row r="118" spans="1:26" s="95" customFormat="1" ht="15">
      <c r="A118" s="45"/>
      <c r="B118" s="50"/>
      <c r="C118" s="45"/>
      <c r="D118" s="45"/>
      <c r="E118" s="39"/>
      <c r="F118" s="46"/>
      <c r="G118" s="39"/>
      <c r="H118" s="47"/>
      <c r="I118" s="39"/>
      <c r="J118" s="39"/>
      <c r="K118" s="39"/>
      <c r="L118" s="39"/>
      <c r="M118" s="46"/>
      <c r="N118" s="39"/>
      <c r="O118" s="47"/>
      <c r="P118" s="39"/>
      <c r="Q118" s="39"/>
      <c r="R118" s="39"/>
      <c r="S118" s="39"/>
      <c r="T118" s="46"/>
      <c r="U118" s="39"/>
      <c r="V118" s="47"/>
      <c r="W118" s="39"/>
      <c r="X118" s="39"/>
      <c r="Y118" s="39"/>
      <c r="Z118" s="39"/>
    </row>
    <row r="119" spans="1:26" s="95" customFormat="1" ht="15">
      <c r="A119" s="45"/>
      <c r="B119" s="50"/>
      <c r="C119" s="45"/>
      <c r="D119" s="45"/>
      <c r="E119" s="39"/>
      <c r="F119" s="46"/>
      <c r="G119" s="39"/>
      <c r="H119" s="47"/>
      <c r="I119" s="39"/>
      <c r="J119" s="39"/>
      <c r="K119" s="39"/>
      <c r="L119" s="39"/>
      <c r="M119" s="46"/>
      <c r="N119" s="39"/>
      <c r="O119" s="47"/>
      <c r="P119" s="39"/>
      <c r="Q119" s="39"/>
      <c r="R119" s="39"/>
      <c r="S119" s="39"/>
      <c r="T119" s="46"/>
      <c r="U119" s="39"/>
      <c r="V119" s="47"/>
      <c r="W119" s="39"/>
      <c r="X119" s="39"/>
      <c r="Y119" s="39"/>
      <c r="Z119" s="39"/>
    </row>
    <row r="120" spans="1:26" s="95" customFormat="1" ht="15">
      <c r="A120" s="45"/>
      <c r="B120" s="50"/>
      <c r="C120" s="45"/>
      <c r="D120" s="45"/>
      <c r="E120" s="39"/>
      <c r="F120" s="46"/>
      <c r="G120" s="39"/>
      <c r="H120" s="47"/>
      <c r="I120" s="39"/>
      <c r="J120" s="39"/>
      <c r="K120" s="39"/>
      <c r="L120" s="39"/>
      <c r="M120" s="46"/>
      <c r="N120" s="39"/>
      <c r="O120" s="47"/>
      <c r="P120" s="39"/>
      <c r="Q120" s="39"/>
      <c r="R120" s="39"/>
      <c r="S120" s="39"/>
      <c r="T120" s="46"/>
      <c r="U120" s="39"/>
      <c r="V120" s="47"/>
      <c r="W120" s="39"/>
      <c r="X120" s="39"/>
      <c r="Y120" s="39"/>
      <c r="Z120" s="39"/>
    </row>
    <row r="121" spans="1:26" s="95" customFormat="1" ht="15">
      <c r="A121" s="45"/>
      <c r="B121" s="50"/>
      <c r="C121" s="45"/>
      <c r="D121" s="45"/>
      <c r="E121" s="39"/>
      <c r="F121" s="46"/>
      <c r="G121" s="39"/>
      <c r="H121" s="47"/>
      <c r="I121" s="39"/>
      <c r="J121" s="39"/>
      <c r="K121" s="39"/>
      <c r="L121" s="39"/>
      <c r="M121" s="46"/>
      <c r="N121" s="39"/>
      <c r="O121" s="47"/>
      <c r="P121" s="39"/>
      <c r="Q121" s="39"/>
      <c r="R121" s="39"/>
      <c r="S121" s="39"/>
      <c r="T121" s="46"/>
      <c r="U121" s="39"/>
      <c r="V121" s="47"/>
      <c r="W121" s="39"/>
      <c r="X121" s="39"/>
      <c r="Y121" s="39"/>
      <c r="Z121" s="39"/>
    </row>
    <row r="122" spans="1:26" s="92" customFormat="1" ht="15">
      <c r="A122" s="45"/>
      <c r="B122" s="50"/>
      <c r="C122" s="45"/>
      <c r="D122" s="45"/>
      <c r="E122" s="45"/>
      <c r="F122" s="46"/>
      <c r="G122" s="39"/>
      <c r="H122" s="47"/>
      <c r="I122" s="39"/>
      <c r="J122" s="39"/>
      <c r="K122" s="39"/>
      <c r="L122" s="39"/>
      <c r="M122" s="46"/>
      <c r="N122" s="39"/>
      <c r="O122" s="47"/>
      <c r="P122" s="39"/>
      <c r="Q122" s="39"/>
      <c r="R122" s="39"/>
      <c r="S122" s="39"/>
      <c r="T122" s="46"/>
      <c r="U122" s="39"/>
      <c r="V122" s="47"/>
      <c r="W122" s="39"/>
      <c r="X122" s="39"/>
      <c r="Y122" s="39"/>
      <c r="Z122" s="39"/>
    </row>
  </sheetData>
  <sheetProtection/>
  <mergeCells count="40">
    <mergeCell ref="B68:B69"/>
    <mergeCell ref="A90:B90"/>
    <mergeCell ref="A50:B50"/>
    <mergeCell ref="A100:B100"/>
    <mergeCell ref="B80:B81"/>
    <mergeCell ref="A67:B67"/>
    <mergeCell ref="A83:B83"/>
    <mergeCell ref="A57:B57"/>
    <mergeCell ref="A62:B62"/>
    <mergeCell ref="U3:Y3"/>
    <mergeCell ref="A10:B10"/>
    <mergeCell ref="A6:B6"/>
    <mergeCell ref="A9:B9"/>
    <mergeCell ref="A3:A4"/>
    <mergeCell ref="B3:B4"/>
    <mergeCell ref="D3:D4"/>
    <mergeCell ref="A5:B5"/>
    <mergeCell ref="A13:B13"/>
    <mergeCell ref="T3:T4"/>
    <mergeCell ref="E3:E4"/>
    <mergeCell ref="F3:F4"/>
    <mergeCell ref="C3:C4"/>
    <mergeCell ref="M3:M4"/>
    <mergeCell ref="G3:L3"/>
    <mergeCell ref="N3:S3"/>
    <mergeCell ref="A11:B11"/>
    <mergeCell ref="A44:B44"/>
    <mergeCell ref="A97:B97"/>
    <mergeCell ref="A79:B79"/>
    <mergeCell ref="A46:B46"/>
    <mergeCell ref="A70:B70"/>
    <mergeCell ref="A74:A78"/>
    <mergeCell ref="A95:B95"/>
    <mergeCell ref="A59:A60"/>
    <mergeCell ref="A66:B66"/>
    <mergeCell ref="A65:B65"/>
    <mergeCell ref="A36:B36"/>
    <mergeCell ref="A30:B30"/>
    <mergeCell ref="A26:B26"/>
    <mergeCell ref="A38:B38"/>
  </mergeCells>
  <printOptions/>
  <pageMargins left="0.22" right="0.17" top="0.3937007874015748" bottom="0.3937007874015748" header="0.5118110236220472" footer="0.5118110236220472"/>
  <pageSetup fitToHeight="12" fitToWidth="1" horizontalDpi="600" verticalDpi="600" orientation="landscape" paperSize="9" scale="48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9">
      <selection activeCell="G30" sqref="G30"/>
    </sheetView>
  </sheetViews>
  <sheetFormatPr defaultColWidth="9.00390625" defaultRowHeight="12.75"/>
  <cols>
    <col min="1" max="1" width="60.75390625" style="0" customWidth="1"/>
  </cols>
  <sheetData>
    <row r="2" spans="2:3" ht="13.5" thickBot="1">
      <c r="B2">
        <f>B3+B4+B5</f>
        <v>1369.24</v>
      </c>
      <c r="C2">
        <f>C3+C4+C5</f>
        <v>297.54</v>
      </c>
    </row>
    <row r="3" spans="2:3" ht="18.75" thickBot="1">
      <c r="B3" s="2">
        <v>718.24</v>
      </c>
      <c r="C3" s="2">
        <v>202.45</v>
      </c>
    </row>
    <row r="4" spans="2:3" ht="19.5" thickBot="1" thickTop="1">
      <c r="B4" s="3">
        <v>380.3</v>
      </c>
      <c r="C4" s="3">
        <v>70.79</v>
      </c>
    </row>
    <row r="5" spans="2:3" ht="19.5" thickBot="1" thickTop="1">
      <c r="B5" s="4">
        <v>270.7</v>
      </c>
      <c r="C5" s="4">
        <v>24.3</v>
      </c>
    </row>
    <row r="18" ht="13.5" thickBot="1"/>
    <row r="19" spans="1:4" ht="36.75" thickBot="1">
      <c r="A19" s="5" t="s">
        <v>54</v>
      </c>
      <c r="B19" s="6" t="s">
        <v>55</v>
      </c>
      <c r="C19" s="6" t="s">
        <v>56</v>
      </c>
      <c r="D19" s="6" t="s">
        <v>57</v>
      </c>
    </row>
    <row r="20" spans="1:4" ht="37.5" thickBot="1" thickTop="1">
      <c r="A20" s="7" t="s">
        <v>50</v>
      </c>
      <c r="B20" s="8">
        <v>4.2</v>
      </c>
      <c r="C20" s="8">
        <v>85</v>
      </c>
      <c r="D20" s="8">
        <v>80.7</v>
      </c>
    </row>
    <row r="21" spans="1:4" ht="36.75" thickBot="1">
      <c r="A21" s="9" t="s">
        <v>58</v>
      </c>
      <c r="B21" s="10">
        <v>207</v>
      </c>
      <c r="C21" s="10">
        <v>0</v>
      </c>
      <c r="D21" s="10">
        <v>0</v>
      </c>
    </row>
    <row r="22" spans="1:4" ht="36.75" thickBot="1">
      <c r="A22" s="11" t="s">
        <v>48</v>
      </c>
      <c r="B22" s="12">
        <v>373.12</v>
      </c>
      <c r="C22" s="12">
        <v>80</v>
      </c>
      <c r="D22" s="12">
        <v>0</v>
      </c>
    </row>
    <row r="23" spans="1:4" ht="18.75" thickBot="1">
      <c r="A23" s="9" t="s">
        <v>59</v>
      </c>
      <c r="B23" s="10">
        <v>95</v>
      </c>
      <c r="C23" s="10">
        <v>190</v>
      </c>
      <c r="D23" s="10">
        <v>190</v>
      </c>
    </row>
    <row r="24" spans="1:4" ht="18.75" thickBot="1">
      <c r="A24" s="11" t="s">
        <v>51</v>
      </c>
      <c r="B24" s="12">
        <v>4.05</v>
      </c>
      <c r="C24" s="12">
        <v>4.05</v>
      </c>
      <c r="D24" s="12">
        <v>0</v>
      </c>
    </row>
    <row r="25" spans="1:4" ht="54.75" thickBot="1">
      <c r="A25" s="13" t="s">
        <v>53</v>
      </c>
      <c r="B25" s="14">
        <v>988.5</v>
      </c>
      <c r="C25" s="14">
        <v>0</v>
      </c>
      <c r="D25" s="14">
        <v>0</v>
      </c>
    </row>
    <row r="26" spans="1:4" ht="91.5" thickBot="1" thickTop="1">
      <c r="A26" s="15" t="s">
        <v>60</v>
      </c>
      <c r="B26" s="16">
        <v>34.87</v>
      </c>
      <c r="C26" s="16">
        <v>21.25</v>
      </c>
      <c r="D26" s="16">
        <v>0</v>
      </c>
    </row>
    <row r="27" spans="1:4" ht="17.25" thickBot="1" thickTop="1">
      <c r="A27" s="17" t="s">
        <v>61</v>
      </c>
      <c r="B27" s="18">
        <f>SUM(B20:B26)</f>
        <v>1706.7399999999998</v>
      </c>
      <c r="C27" s="18">
        <f>SUM(C20:C26)</f>
        <v>380.3</v>
      </c>
      <c r="D27" s="18">
        <f>SUM(D20:D26)</f>
        <v>270.7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2011-01-17T11:56:10Z</cp:lastPrinted>
  <dcterms:created xsi:type="dcterms:W3CDTF">2010-01-19T15:02:34Z</dcterms:created>
  <dcterms:modified xsi:type="dcterms:W3CDTF">2011-01-18T06:34:24Z</dcterms:modified>
  <cp:category/>
  <cp:version/>
  <cp:contentType/>
  <cp:contentStatus/>
</cp:coreProperties>
</file>