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капремонт 2010" sheetId="1" r:id="rId1"/>
    <sheet name="пожарная безопасности" sheetId="2" r:id="rId2"/>
    <sheet name="Капстрой с кор. финанс.  в 2010" sheetId="3" r:id="rId3"/>
  </sheets>
  <definedNames>
    <definedName name="_xlnm.Print_Titles" localSheetId="2">'Капстрой с кор. финанс.  в 2010'!$A:$B,'Капстрой с кор. финанс.  в 2010'!$3:$5</definedName>
    <definedName name="_xlnm.Print_Titles" localSheetId="1">'пожарная безопасности'!$A:$B,'пожарная безопасности'!$3:$11</definedName>
  </definedNames>
  <calcPr fullCalcOnLoad="1" fullPrecision="0"/>
</workbook>
</file>

<file path=xl/sharedStrings.xml><?xml version="1.0" encoding="utf-8"?>
<sst xmlns="http://schemas.openxmlformats.org/spreadsheetml/2006/main" count="786" uniqueCount="366">
  <si>
    <t>ЛК</t>
  </si>
  <si>
    <t>Обеспечение жилыми помещениями граждан, проживающих в помещениях, непригодных для проживания</t>
  </si>
  <si>
    <t>Жилой дом по ул. Ленина-Толстого, Островского</t>
  </si>
  <si>
    <t>Долевое строительство</t>
  </si>
  <si>
    <t>Строительство и приобретение жилых помещениях на сулових социального найма</t>
  </si>
  <si>
    <t>16-ти квартирные жилые дома в мкр. Лесной №№ 1,2</t>
  </si>
  <si>
    <t>Обеспечение жилыми помещениями детей-сирот, оставшихся без попечения родителей</t>
  </si>
  <si>
    <t xml:space="preserve">Жилье, 9-эт., 162-кв.в мкр 1-Б, 3секц. </t>
  </si>
  <si>
    <t>"Проектирование и строительство инж.сетей</t>
  </si>
  <si>
    <t>Наружные инж. Сети к 16-ти кв.ж.д. в мкр. Лесной</t>
  </si>
  <si>
    <t>Теплотрасса, 2 очередь</t>
  </si>
  <si>
    <t xml:space="preserve">«Первоочередные меры по использованию и охране водных объектов или их частей бассейна реки Обь на территории ХМАО – Югры на 2008-2010 годы» </t>
  </si>
  <si>
    <t>Берегоукрепление р. Конда</t>
  </si>
  <si>
    <t>"Совершенствование и развитие сети автомобильных дорог ХМАО-Югры на 2006-2010 г.г."</t>
  </si>
  <si>
    <t xml:space="preserve">Программа "Реконструкция газонаполнительной станции города Урай II этап" </t>
  </si>
  <si>
    <t>Газонаполнительная станция</t>
  </si>
  <si>
    <t>Развитие материально-технической базы учреждений социальной сферы</t>
  </si>
  <si>
    <t xml:space="preserve">"Развитие МТБ дошкольных образовательных учреждений ХМАО - Югры" </t>
  </si>
  <si>
    <t>Д/сад в мкр.1А на 280 м.</t>
  </si>
  <si>
    <t>Программа "Развитие образования  Ханты-Мансийского автономного округа-Югры" на 2008-2010 годы</t>
  </si>
  <si>
    <t xml:space="preserve">"Развитие МТБ учреждений культурыХМАО - Югры" </t>
  </si>
  <si>
    <t>Школа искусств</t>
  </si>
  <si>
    <t>Стационар с прачечной</t>
  </si>
  <si>
    <t xml:space="preserve">"Развитие МТБ учреждений физкультуры и спорта ХМАО - Югры" </t>
  </si>
  <si>
    <t>Спортивный центр с плавательным бассейном</t>
  </si>
  <si>
    <t>Лыжная база</t>
  </si>
  <si>
    <t>"Повышение безопасности дор.дв-ния в ХМАО-Югре" на 2004-2010 годы"</t>
  </si>
  <si>
    <t>Детский автогородок</t>
  </si>
  <si>
    <t>НЕПРОГРАММНЫЕ ИНВЕСТИЦИИ</t>
  </si>
  <si>
    <t>Устройство тротуара вдоль проезда от ул.Узб.до мкр.1</t>
  </si>
  <si>
    <t>Бл-во каре ж/домов №91, 91А по ул.Ленина</t>
  </si>
  <si>
    <t>Наружные сети в мкр. 2А-1</t>
  </si>
  <si>
    <t>Городское кладбище</t>
  </si>
  <si>
    <t>Непрграммные объекты сельского хозяйства</t>
  </si>
  <si>
    <t>Ветеринарная станция</t>
  </si>
  <si>
    <t>Непрграммные объекты образования</t>
  </si>
  <si>
    <t>Восвресная школа</t>
  </si>
  <si>
    <t>Строительство объектов социальной сферы</t>
  </si>
  <si>
    <t>Спец.дом для одиноких и престарелых</t>
  </si>
  <si>
    <t>Другие непрограммные объекты</t>
  </si>
  <si>
    <t>Инж.сети пос.Лесной. 2 очередь</t>
  </si>
  <si>
    <t>Бл-во каре ДДТ</t>
  </si>
  <si>
    <t>Жилой дом Д-32</t>
  </si>
  <si>
    <t>Встроеннное нежилое помещение (прокуратура)</t>
  </si>
  <si>
    <t>Инженерные сети к ж.д. по ул. Ленина-Толстого, Островского</t>
  </si>
  <si>
    <t>Инженерные сети к ж.д. в мкр.1 (МУ УКС)</t>
  </si>
  <si>
    <t>Магистральный водовод от горводозабора до мкр.Солнечный - АЗС. 2 очередь.</t>
  </si>
  <si>
    <t>Рек-ция пищеблока  школы № 12</t>
  </si>
  <si>
    <t>Реконструкция пищеблока детского сада № 1</t>
  </si>
  <si>
    <t>Футбольное поле школы № 5</t>
  </si>
  <si>
    <t>Футбольное поле школы №12</t>
  </si>
  <si>
    <t>Бл-во каре 32-38, 51-53 в мкр.3</t>
  </si>
  <si>
    <t>16-ти квартирные жилые дома в мкр. Лесной №№ 3,4</t>
  </si>
  <si>
    <t>Реконструкция водозаборных  и водоочистных сооружений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</si>
  <si>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</si>
  <si>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</si>
  <si>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</si>
  <si>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</si>
  <si>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</si>
  <si>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</si>
  <si>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</si>
  <si>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</si>
  <si>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</si>
  <si>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</si>
  <si>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</si>
  <si>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</si>
  <si>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</si>
  <si>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</si>
  <si>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</si>
  <si>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</si>
  <si>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Механиков, 29</t>
  </si>
  <si>
    <t>17</t>
  </si>
  <si>
    <t>Прочие затраты по вводу</t>
  </si>
  <si>
    <t>Наименование объектов</t>
  </si>
  <si>
    <t>План 2009, 2 вар.</t>
  </si>
  <si>
    <t>В т.ч. по источникам</t>
  </si>
  <si>
    <t>Ожид.ст-ть</t>
  </si>
  <si>
    <t>Факт.фин.на 1.01.09</t>
  </si>
  <si>
    <t>Примечание</t>
  </si>
  <si>
    <t>ОБ</t>
  </si>
  <si>
    <t>МБ</t>
  </si>
  <si>
    <t>средства предпр.</t>
  </si>
  <si>
    <t>кредиты</t>
  </si>
  <si>
    <t>Жилищное стр-во</t>
  </si>
  <si>
    <t xml:space="preserve"> - берегоукрепление</t>
  </si>
  <si>
    <t xml:space="preserve">без пляжа, 2010-88529 </t>
  </si>
  <si>
    <t>83362*3*=250085+40000=290085</t>
  </si>
  <si>
    <t xml:space="preserve">"Развитие материально-технической базы учреждений образования ХМАО - Югры" </t>
  </si>
  <si>
    <t>Развитие МТБ учреждений здравоохранения ХМАО</t>
  </si>
  <si>
    <t xml:space="preserve"> - БВЛ, 2 оч., 2 пк</t>
  </si>
  <si>
    <t xml:space="preserve"> - ФСК с ледовой ареной</t>
  </si>
  <si>
    <t>Спец.комплекс адм. здания и сооружений г. Урай</t>
  </si>
  <si>
    <t>ИТОГО</t>
  </si>
  <si>
    <t xml:space="preserve">контр.цифры </t>
  </si>
  <si>
    <t>Добавить в план "+", уменьшить план "-"</t>
  </si>
  <si>
    <t>Цел.фед.програм.</t>
  </si>
  <si>
    <t>Непрограммные</t>
  </si>
  <si>
    <t>Жилой дом  Д- 32</t>
  </si>
  <si>
    <t>Объездная автомобильная дорога г. Урай, искусственные сооружения, наружные инженерные сети</t>
  </si>
  <si>
    <t>280 мест</t>
  </si>
  <si>
    <t>240 мест</t>
  </si>
  <si>
    <t>БВЛ. 2 очередь. 1 пк.</t>
  </si>
  <si>
    <t>ФСК с игровым залом</t>
  </si>
  <si>
    <t xml:space="preserve">Коммунальное строительство </t>
  </si>
  <si>
    <t>Жилой дом по ул. Ленина-Толстого, Островского. 1 п.к.</t>
  </si>
  <si>
    <t>Застр.Юго-Вост.мкр. (1 и 2 оч.)</t>
  </si>
  <si>
    <t>Бл-во каре мкр. 2 (МАК-8)</t>
  </si>
  <si>
    <t>Бл-во каре ж.д. 1,2,3 в мкр.3</t>
  </si>
  <si>
    <t>Объекты УО (упр.образ.)</t>
  </si>
  <si>
    <t>16-ти квартирные жилые дома в мкр. Лесной №№ 5,6</t>
  </si>
  <si>
    <t>Дефицит на 1.01.09</t>
  </si>
  <si>
    <t>Потребность в фин-нии после 2012 года</t>
  </si>
  <si>
    <t>Программные инвестиции</t>
  </si>
  <si>
    <t>План финансирования на 1.01.2010</t>
  </si>
  <si>
    <t>Мощность</t>
  </si>
  <si>
    <t>остаток на дофинансирование</t>
  </si>
  <si>
    <t>Жилой дом по ул. Ленина-Толстого, Островского. 2 п.к.</t>
  </si>
  <si>
    <t>План на  2013 год</t>
  </si>
  <si>
    <t>План на  2014 год</t>
  </si>
  <si>
    <t>План на  2015 год</t>
  </si>
  <si>
    <t>Жилой дом по ул. Ленина-Толстого, Островского. 3 п.к.</t>
  </si>
  <si>
    <t>5,12 км</t>
  </si>
  <si>
    <t>Потребность в фин-нии после 2015 года</t>
  </si>
  <si>
    <t>КНС</t>
  </si>
  <si>
    <t>весь комплекс инж.сетей</t>
  </si>
  <si>
    <t>Инженерные сети к строящимся жилым домам</t>
  </si>
  <si>
    <t xml:space="preserve">по потребности </t>
  </si>
  <si>
    <t>Жилой мкр. Солнечный. Инженерные сети  (эл-ка)</t>
  </si>
  <si>
    <t>35631,2*3,039*1,18*1,113=1422123+1000=143213</t>
  </si>
  <si>
    <t>42620,14*3,207*1,18=*1,113=179511</t>
  </si>
  <si>
    <t xml:space="preserve">Завод по утилизации ТБО </t>
  </si>
  <si>
    <t>159315,241-17144,950+137392,653=279563</t>
  </si>
  <si>
    <t>Инженерные сети к детксому саду на 280 мест в мкр. 1 "А"</t>
  </si>
  <si>
    <t>Инженерные сети к детксому саду на 240 мест в мкр. "Центральный"</t>
  </si>
  <si>
    <t>3070,9кв.м*45=   138191</t>
  </si>
  <si>
    <t>Реконструкция школы №4</t>
  </si>
  <si>
    <t>30 коек, 7761.18 кв.м.</t>
  </si>
  <si>
    <t>72 койки, 7360.300</t>
  </si>
  <si>
    <t>по расчету техн. Оборуд. -100068</t>
  </si>
  <si>
    <t>Непрограммные инвестиции по жилищному строительству - "Доходные дома"</t>
  </si>
  <si>
    <t>Благоустройство территории города</t>
  </si>
  <si>
    <t>План 2012</t>
  </si>
  <si>
    <t>План 2011</t>
  </si>
  <si>
    <t>Капитальный ремонт детского сада № 20</t>
  </si>
  <si>
    <t>Капитальный ремонт  детского сада № 21</t>
  </si>
  <si>
    <t>Реконструкция центрального стадиона</t>
  </si>
  <si>
    <t>Зона отдыха</t>
  </si>
  <si>
    <t>Паркинг мкр. Г</t>
  </si>
  <si>
    <t>Паркинг мкр. 3</t>
  </si>
  <si>
    <t xml:space="preserve">Паркинг мкр. Западный </t>
  </si>
  <si>
    <t>800 маш.мест</t>
  </si>
  <si>
    <t>Устройство входной группы с пандусом в здании администрации города.</t>
  </si>
  <si>
    <t>Реконструкция входной группы с устройством пандуса в здании центральной библиотеки</t>
  </si>
  <si>
    <t>Реконструкция входной группы с устройством пандуса в здании школы №4</t>
  </si>
  <si>
    <t>Устройство  пандуса с поручнем  в здании школы № 5</t>
  </si>
  <si>
    <t>Устройство  пандуса с поручнем  в здании школы № 6</t>
  </si>
  <si>
    <t>Реконструкция входной группы с устройством пандуса в здании школы №12</t>
  </si>
  <si>
    <t>Устройство  пандуса с поручнем  в здании Дворца спорта "Старт"</t>
  </si>
  <si>
    <t>Устройство входной группы. Замена внутренней двери  в здании спортивного комплекса "Смена"</t>
  </si>
  <si>
    <t>Устройство входной группы с пандусом в административном здании МУ "Управление образования" (возможно подъёмник)</t>
  </si>
  <si>
    <t>Устройство входной группы с пандусом в здании музея (возможно подъёмник)</t>
  </si>
  <si>
    <t>Устройство входной группы с пандусом в здании филиала библиотеки в мкр. 2 дом № 22</t>
  </si>
  <si>
    <t>Реконструкция входной группы с устройством пандуса и поручня  в административном здании  в мкр. 2 ,     дом № 92</t>
  </si>
  <si>
    <t>Реконструкция входной группы с устройством пандуса в здании паспортного стола в мкр. 2 ,     дом № 101</t>
  </si>
  <si>
    <t>Реконструкция входной группы с устройством пандуса в здании паспортного стола в мкр. 2 ,     дом № 44</t>
  </si>
  <si>
    <t>Реконструкция входной группы с устройством пандуса в здании МБУ "УЖКХ" в мкр. 2 ,     дом № 44</t>
  </si>
  <si>
    <t>Устройство  пандуса с поручнем  в здании противотуберкулёзного кабинета</t>
  </si>
  <si>
    <t>Устройство  пандусов,  поручней, расширение входов, устранение порогов  в здании школы № 10</t>
  </si>
  <si>
    <t>Реконструкция входной группы с устройством пандуса в здании паспортного многопрофильного колледжа</t>
  </si>
  <si>
    <t>Устройство  пандуса с поручнем  в административном здании МУ "Культура", мкр. 3 дом № 47</t>
  </si>
  <si>
    <t>Устройство  пандуса с поручнем  в административном здании мкр. Западный дом № 19.</t>
  </si>
  <si>
    <t>Мероприятия по инвалидам</t>
  </si>
  <si>
    <t>5.4</t>
  </si>
  <si>
    <t>5.5</t>
  </si>
  <si>
    <t>5.6</t>
  </si>
  <si>
    <t>5.7</t>
  </si>
  <si>
    <t>250 кв.м</t>
  </si>
  <si>
    <t>Ремонт кровли КДЦ "Нефтяник"</t>
  </si>
  <si>
    <t>Центральная библиотека. Внутренние сети электроосвещения на абонементе и в читальном зале.</t>
  </si>
  <si>
    <t xml:space="preserve">по предписанию </t>
  </si>
  <si>
    <t>Библиотека в мкр. 3 дом № 22. Замена электропроводки.</t>
  </si>
  <si>
    <t>Капитальный ремонт детской  библиотеки в мкр. Западный, дом № 16. (замена керамической плитки, ремонт тамбура, входной группы и фасада)</t>
  </si>
  <si>
    <t xml:space="preserve">Ремонт ККЦК "Юность Шаима". Замена напольного покрытия </t>
  </si>
  <si>
    <t>План 2010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</si>
  <si>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</si>
  <si>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</si>
  <si>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</si>
  <si>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</si>
  <si>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</si>
  <si>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</si>
  <si>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</si>
  <si>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</si>
  <si>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</si>
  <si>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</si>
  <si>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</si>
  <si>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</si>
  <si>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3.1</t>
  </si>
  <si>
    <t>I</t>
  </si>
  <si>
    <t>II</t>
  </si>
  <si>
    <t>III</t>
  </si>
  <si>
    <t>IV</t>
  </si>
  <si>
    <t>V</t>
  </si>
  <si>
    <t>VI</t>
  </si>
  <si>
    <t>2.5</t>
  </si>
  <si>
    <t xml:space="preserve">Директор МУ "УКС г. Урай" </t>
  </si>
  <si>
    <t>И.А. Лепезин</t>
  </si>
  <si>
    <t>2400 уч-ся</t>
  </si>
  <si>
    <t>Ориентировочная стоимость строительства объекта в текущих  ценах, тыс.руб.</t>
  </si>
  <si>
    <t xml:space="preserve">110 мест </t>
  </si>
  <si>
    <t>Капитальный ремонт детского сада № 19</t>
  </si>
  <si>
    <t>Непрограммные объекты культуры</t>
  </si>
  <si>
    <t>Непрограмные объекты коммун.хоз-ва</t>
  </si>
  <si>
    <t>Модернизация системы водоотведения и очистки стоков (ПИР)</t>
  </si>
  <si>
    <t>Детская пол-ка, 2 очередь (с учетом корректировки проекта)</t>
  </si>
  <si>
    <t>Капремонт кровли ДДТ</t>
  </si>
  <si>
    <t>Капитальный ремонт автодороги по ул. Ленина от ул. Парковой до ул. Шевченко</t>
  </si>
  <si>
    <t>Капитальный ремонт автодороги по ул. Узбекистнанской от ул.Космонавтов до ул. Парковой</t>
  </si>
  <si>
    <t>Благоустройство территории ДДТ с устройстовм сквера</t>
  </si>
  <si>
    <t>Капитальный ремонт автодороги по ул. .Космонавтов от ул. Строителей до ул. 50 лет ВЛКСМ</t>
  </si>
  <si>
    <t>Капитальный ремонт автодороги по ул. .Космонавтов от  ул. 50 лет ВЛКСМ до ул. Ленина</t>
  </si>
  <si>
    <t>Капитальный ремонт автодороги по ул. .Космонавтов от   ул. Ленина до проезда № 1</t>
  </si>
  <si>
    <t>Капитальный ремонт автодороги по ул. Строителей  от ул. Нефтяников до ул. Космонавтов</t>
  </si>
  <si>
    <t>Капитальный ремонт автодороги по ул. Нефтяников от ул. Строителей  до ул. Южной</t>
  </si>
  <si>
    <t>VIII</t>
  </si>
  <si>
    <t>Проектно-изыскательские работы по кмплексной застройке мкр. индивидуальной жилой застройки</t>
  </si>
  <si>
    <t>Капитальный ремонт объектов образования</t>
  </si>
  <si>
    <t xml:space="preserve"> </t>
  </si>
  <si>
    <t>Благоустройство территории ДДТ с устройством сквера</t>
  </si>
  <si>
    <t>План развития г. Урай в части капитального ремонта объектов на 2010 год</t>
  </si>
  <si>
    <t>Капитальный ремонт детского сада № 6</t>
  </si>
  <si>
    <t>Капитальный ремонт школы № 4</t>
  </si>
  <si>
    <t>Благоустройство  каре жилых домов №№ 32-38, 51-53 в мкр.3</t>
  </si>
  <si>
    <t>Капитальный ремонт центральной библиотеки. Внутренние сети электроосвещения на абонементе и в читальном зале.</t>
  </si>
  <si>
    <t>Капитальный ремонт библиотеки в мкр. 3 дом № 22. Замена электропроводки.</t>
  </si>
  <si>
    <t>Капитальный ремонт  пищеблока  школы № 12</t>
  </si>
  <si>
    <t>Капитальный ремонт  пищеблока детского сада № 1</t>
  </si>
  <si>
    <t>Капитальный ремонт спортивной площадки  школы № 5</t>
  </si>
  <si>
    <t>Капитальный ремонт спортивный площадки  школы №12</t>
  </si>
  <si>
    <t>Паркинг в микрорайоне  3</t>
  </si>
  <si>
    <t xml:space="preserve">Паркинг в микрорайоне Западный </t>
  </si>
  <si>
    <t>"Совершенствование и развитие сети автомобильных дорог ХМАО-Югры на 2010-2014 г.г."</t>
  </si>
  <si>
    <t>4.1</t>
  </si>
  <si>
    <t>Реконструкция (1-я очередь)</t>
  </si>
  <si>
    <t>4.1.1</t>
  </si>
  <si>
    <t>ул. Космонавтов от ул. Строителей до ул. 50 лет ВЛКСМ</t>
  </si>
  <si>
    <t>4.1.2.</t>
  </si>
  <si>
    <t>ул. Нефтяников от ул. Строителей до ул. Южной</t>
  </si>
  <si>
    <t>ул. Строителей от ул. Нефтяников до ул. Космонавтов</t>
  </si>
  <si>
    <t>4.1.3.</t>
  </si>
  <si>
    <t>4.1.4</t>
  </si>
  <si>
    <t>4.1.5</t>
  </si>
  <si>
    <t>ул. Узбекистанская от ул. Космонавтов до ул. Парковой</t>
  </si>
  <si>
    <t>Реконструкция (2-я очередь)</t>
  </si>
  <si>
    <t>5.1</t>
  </si>
  <si>
    <t>Дороги в районе пос. Кулацкий</t>
  </si>
  <si>
    <t>5.1.1</t>
  </si>
  <si>
    <t>Дорога по ул. Механиков</t>
  </si>
  <si>
    <t>5.1.2</t>
  </si>
  <si>
    <t>Дорога по ул. Нагорная</t>
  </si>
  <si>
    <t>5.1.3</t>
  </si>
  <si>
    <t>Дорога по ул. Кольцова</t>
  </si>
  <si>
    <t>5.1.4</t>
  </si>
  <si>
    <t>Дорога по ул. Садовая</t>
  </si>
  <si>
    <t>5.1.5</t>
  </si>
  <si>
    <t>Дорога по ул. Сибирская</t>
  </si>
  <si>
    <t>5.2</t>
  </si>
  <si>
    <t>5.2.1</t>
  </si>
  <si>
    <t>Дорога по ул. Осенняя</t>
  </si>
  <si>
    <t>5.2.2</t>
  </si>
  <si>
    <t>Дорога по ул. Рябиновая</t>
  </si>
  <si>
    <t>5.2.3</t>
  </si>
  <si>
    <t>Дороги в районе пос. Первомайский</t>
  </si>
  <si>
    <t xml:space="preserve">Дорога по ул.Березовая </t>
  </si>
  <si>
    <t>5.2.4.</t>
  </si>
  <si>
    <t>Дорога по ул. Весенняя</t>
  </si>
  <si>
    <t>5.2.5</t>
  </si>
  <si>
    <t>Дорога по ул. Цветочная</t>
  </si>
  <si>
    <t>5.2.6</t>
  </si>
  <si>
    <t>Дорога по ул. Кедровая</t>
  </si>
  <si>
    <t>5.2.7</t>
  </si>
  <si>
    <t>Дорога по ул. Сосновая</t>
  </si>
  <si>
    <t>5.2.8</t>
  </si>
  <si>
    <t>Дорога по ул. Песчаная</t>
  </si>
  <si>
    <t>5.2.9</t>
  </si>
  <si>
    <t>Дорога по ул. Молодежная</t>
  </si>
  <si>
    <t>5.3</t>
  </si>
  <si>
    <t>Дороги в районе пос. Юго-Восточный</t>
  </si>
  <si>
    <t>5.3.1</t>
  </si>
  <si>
    <t>Дорога по ул. Тенистая</t>
  </si>
  <si>
    <t>5.3.2</t>
  </si>
  <si>
    <t>Дорога по ул. Туманная</t>
  </si>
  <si>
    <t>5.3.3</t>
  </si>
  <si>
    <t>Дорога по ул. Отрадная</t>
  </si>
  <si>
    <t>5.3.4</t>
  </si>
  <si>
    <t>Дорога по ул. Озерная</t>
  </si>
  <si>
    <t>5.3.5</t>
  </si>
  <si>
    <t>Дорога по ул. Кондинская</t>
  </si>
  <si>
    <t>5.3.6</t>
  </si>
  <si>
    <t>Дорога по ул. Югорская</t>
  </si>
  <si>
    <t>участок от ул. Южной до перекрестка ул. Строителей-Космонавтов проходящий мимо архива</t>
  </si>
  <si>
    <t>Капитальный ремонт автодороги по ул. Космонавтов от ул.50 лет ВЛКСМ до ул.Пионеров</t>
  </si>
  <si>
    <t>Капитальный ремонт автодороги ул. Нефтяников от ул. Шевченко до ул. Строителей</t>
  </si>
  <si>
    <t>Капитальный ремонт автодороги ул.60 лет Победы</t>
  </si>
  <si>
    <t>Капитальный ремонт автодороги ул.Шевченко</t>
  </si>
  <si>
    <t>Инженерные сети микрорайона Центральный</t>
  </si>
  <si>
    <t>в том числе:</t>
  </si>
  <si>
    <t>Инженерные сети к ж.д. по ул. Ленина-Толстого, Островского. 1 очередь</t>
  </si>
  <si>
    <t>Инженерные сети к ж.д. по ул. Ленина-Толстого, Островского. 2 очередь</t>
  </si>
  <si>
    <t>Многоквартирный жилой дом в микрорайоне 1</t>
  </si>
  <si>
    <t>Д/сад в мк.Центр.на 240 м. с инженерными сетями</t>
  </si>
  <si>
    <t>18</t>
  </si>
  <si>
    <t>19</t>
  </si>
  <si>
    <t>20</t>
  </si>
  <si>
    <t>Устройство брандмаурной стенки общежития ГОВД.</t>
  </si>
  <si>
    <t>Непрограммные объекты  ГОВД г. Урай</t>
  </si>
  <si>
    <t>Всего:</t>
  </si>
  <si>
    <t>Капремонт школ №  4</t>
  </si>
  <si>
    <t>Капремонт школ № 5</t>
  </si>
  <si>
    <t>Капремонт школ №  6</t>
  </si>
  <si>
    <t>Капремонт школ № 12</t>
  </si>
  <si>
    <t>Ремонт системы вентиляции и охранно-пожарная сигнализация музея</t>
  </si>
  <si>
    <t xml:space="preserve">Капремонт школ № 2, 4, 5, 6, 12, </t>
  </si>
  <si>
    <t>Проект плана капитального ремонта  по объектам социальной сферы на 2010-2015 годы</t>
  </si>
  <si>
    <t>Остаток на 1.01.2011</t>
  </si>
  <si>
    <t>1517*27,683*1,1=46195</t>
  </si>
  <si>
    <t>1517*27,683*1,2=50394</t>
  </si>
  <si>
    <t>30 квартирный жилой дом по ул. Островского -Маяковского. 1 п.к.</t>
  </si>
  <si>
    <t>3000*35,302*1,1+5000(ПСД)=121500</t>
  </si>
  <si>
    <t>3376,8*35,302+4792,5 (ПСД)=124000</t>
  </si>
  <si>
    <t>не учтено  программой</t>
  </si>
  <si>
    <t>Многоквартирный жилой дом в микрорайоне 1. Наружные инженерные сети.</t>
  </si>
  <si>
    <t>Жилой мкр. Солнечный и Юго-Восточный. Инженерные сети (технологические проезды)</t>
  </si>
  <si>
    <t>2.6</t>
  </si>
  <si>
    <t>2.7</t>
  </si>
  <si>
    <t>3304 - ПИР; 334271 - СМР; 37141 -обор.</t>
  </si>
  <si>
    <t>План 2011 (прогноз)</t>
  </si>
  <si>
    <t>План 2012 (прогноз)</t>
  </si>
  <si>
    <t>План на  2013 год (прогноз)</t>
  </si>
  <si>
    <t>План на  2014 год (прогноз)</t>
  </si>
  <si>
    <t>План на  2015 год (прогноз)</t>
  </si>
  <si>
    <t>газ, эл-ка, подготовка</t>
  </si>
  <si>
    <t xml:space="preserve">Сети водоснабжения в микрорайоне Старый Урай </t>
  </si>
  <si>
    <t>164 коек, 10 тыс кв.м.</t>
  </si>
  <si>
    <t>Строительство школы - сада в мкр. Солнечный</t>
  </si>
  <si>
    <t xml:space="preserve">4-х этажный жилой дом в микрорайоне "Г", ул. Космонавтов-50 лет ВЛКСМ. 2 очередь </t>
  </si>
  <si>
    <t>1800*35,302+5000=68544</t>
  </si>
  <si>
    <t>Административное здание ОВД (Прокуратура)</t>
  </si>
  <si>
    <t>300 кв.м. *35,0=10500</t>
  </si>
  <si>
    <t>"Развитие и модернизация ЖКК"    (по Соглашению с Департаментом  РЖК)</t>
  </si>
  <si>
    <t>Система горячего водоснабжения из 7 МАКов. МАК - 8</t>
  </si>
  <si>
    <t>Инженерные сети к многоквартирному жилому дому в микрорайоне "Г", ул. Космонавтов-50 лет ВЛКСМ. 2 очередь</t>
  </si>
  <si>
    <t>1.8.1</t>
  </si>
  <si>
    <t>1.8.2</t>
  </si>
  <si>
    <t>1.8.3</t>
  </si>
  <si>
    <t>1.8.4</t>
  </si>
  <si>
    <t>1.8.5</t>
  </si>
  <si>
    <t xml:space="preserve">в том числе </t>
  </si>
  <si>
    <t>округ</t>
  </si>
  <si>
    <t xml:space="preserve"> местный бюджет</t>
  </si>
  <si>
    <t>профицит  - доля софин. м.б. по плану</t>
  </si>
  <si>
    <t>Нет подтверждения финансирования из КБ (сверх плана)</t>
  </si>
  <si>
    <t>не подтверждено прогнозом по  финансированию</t>
  </si>
  <si>
    <t xml:space="preserve">Прочие затраты по вводу объектов в эксплуатацию </t>
  </si>
  <si>
    <t>План развития г. Урай по объектам капитального строительства на 2010-2015 годы</t>
  </si>
  <si>
    <t>ЛУКойл</t>
  </si>
  <si>
    <t>Приложение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</si>
</sst>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3" fontId="1" fillId="2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3" fontId="4" fillId="15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1" xfId="0" applyFont="1" applyFill="1" applyBorder="1" applyAlignment="1">
      <alignment wrapText="1"/>
    </xf>
    <xf numFmtId="3" fontId="4" fillId="4" borderId="11" xfId="0" applyNumberFormat="1" applyFont="1" applyFill="1" applyBorder="1" applyAlignment="1">
      <alignment wrapText="1"/>
    </xf>
    <xf numFmtId="3" fontId="4" fillId="3" borderId="11" xfId="0" applyNumberFormat="1" applyFont="1" applyFill="1" applyBorder="1" applyAlignment="1">
      <alignment wrapText="1"/>
    </xf>
    <xf numFmtId="3" fontId="4" fillId="20" borderId="11" xfId="0" applyNumberFormat="1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22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5" fillId="20" borderId="11" xfId="0" applyNumberFormat="1" applyFont="1" applyFill="1" applyBorder="1" applyAlignment="1">
      <alignment/>
    </xf>
    <xf numFmtId="3" fontId="1" fillId="2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3" fontId="4" fillId="20" borderId="0" xfId="0" applyNumberFormat="1" applyFont="1" applyFill="1" applyAlignment="1">
      <alignment/>
    </xf>
    <xf numFmtId="3" fontId="1" fillId="20" borderId="0" xfId="0" applyNumberFormat="1" applyFont="1" applyFill="1" applyAlignment="1">
      <alignment/>
    </xf>
    <xf numFmtId="0" fontId="5" fillId="22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1" fillId="22" borderId="11" xfId="0" applyFont="1" applyFill="1" applyBorder="1" applyAlignment="1">
      <alignment wrapText="1"/>
    </xf>
    <xf numFmtId="3" fontId="1" fillId="22" borderId="11" xfId="0" applyNumberFormat="1" applyFont="1" applyFill="1" applyBorder="1" applyAlignment="1">
      <alignment wrapText="1"/>
    </xf>
    <xf numFmtId="3" fontId="4" fillId="22" borderId="11" xfId="0" applyNumberFormat="1" applyFont="1" applyFill="1" applyBorder="1" applyAlignment="1">
      <alignment/>
    </xf>
    <xf numFmtId="3" fontId="9" fillId="22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 shrinkToFit="1"/>
    </xf>
    <xf numFmtId="0" fontId="4" fillId="22" borderId="11" xfId="0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5" fillId="22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3" fontId="5" fillId="3" borderId="11" xfId="0" applyNumberFormat="1" applyFont="1" applyFill="1" applyBorder="1" applyAlignment="1">
      <alignment wrapText="1"/>
    </xf>
    <xf numFmtId="3" fontId="5" fillId="20" borderId="11" xfId="0" applyNumberFormat="1" applyFont="1" applyFill="1" applyBorder="1" applyAlignment="1">
      <alignment wrapText="1"/>
    </xf>
    <xf numFmtId="0" fontId="5" fillId="22" borderId="11" xfId="0" applyFont="1" applyFill="1" applyBorder="1" applyAlignment="1">
      <alignment horizontal="left" vertical="center" wrapText="1"/>
    </xf>
    <xf numFmtId="3" fontId="5" fillId="22" borderId="11" xfId="0" applyNumberFormat="1" applyFont="1" applyFill="1" applyBorder="1" applyAlignment="1">
      <alignment horizontal="left" vertical="center" wrapText="1"/>
    </xf>
    <xf numFmtId="3" fontId="5" fillId="3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shrinkToFit="1"/>
    </xf>
    <xf numFmtId="3" fontId="7" fillId="0" borderId="11" xfId="0" applyNumberFormat="1" applyFont="1" applyFill="1" applyBorder="1" applyAlignment="1">
      <alignment horizontal="left" vertical="center" wrapText="1" shrinkToFit="1"/>
    </xf>
    <xf numFmtId="3" fontId="5" fillId="3" borderId="11" xfId="0" applyNumberFormat="1" applyFont="1" applyFill="1" applyBorder="1" applyAlignment="1">
      <alignment horizontal="left" vertical="center" wrapText="1" shrinkToFit="1"/>
    </xf>
    <xf numFmtId="0" fontId="5" fillId="4" borderId="11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3" fontId="1" fillId="4" borderId="11" xfId="0" applyNumberFormat="1" applyFont="1" applyFill="1" applyBorder="1" applyAlignment="1">
      <alignment wrapText="1"/>
    </xf>
    <xf numFmtId="3" fontId="1" fillId="4" borderId="11" xfId="0" applyNumberFormat="1" applyFont="1" applyFill="1" applyBorder="1" applyAlignment="1">
      <alignment/>
    </xf>
    <xf numFmtId="0" fontId="4" fillId="15" borderId="11" xfId="0" applyFont="1" applyFill="1" applyBorder="1" applyAlignment="1">
      <alignment wrapText="1"/>
    </xf>
    <xf numFmtId="3" fontId="4" fillId="15" borderId="11" xfId="0" applyNumberFormat="1" applyFont="1" applyFill="1" applyBorder="1" applyAlignment="1">
      <alignment wrapText="1"/>
    </xf>
    <xf numFmtId="49" fontId="7" fillId="22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3" fontId="4" fillId="20" borderId="11" xfId="0" applyNumberFormat="1" applyFont="1" applyFill="1" applyBorder="1" applyAlignment="1">
      <alignment horizontal="left"/>
    </xf>
    <xf numFmtId="3" fontId="4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7" fillId="4" borderId="11" xfId="0" applyNumberFormat="1" applyFont="1" applyFill="1" applyBorder="1" applyAlignment="1">
      <alignment horizontal="center"/>
    </xf>
    <xf numFmtId="49" fontId="1" fillId="15" borderId="11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/>
    </xf>
    <xf numFmtId="49" fontId="1" fillId="22" borderId="11" xfId="0" applyNumberFormat="1" applyFont="1" applyFill="1" applyBorder="1" applyAlignment="1">
      <alignment/>
    </xf>
    <xf numFmtId="49" fontId="1" fillId="3" borderId="11" xfId="0" applyNumberFormat="1" applyFont="1" applyFill="1" applyBorder="1" applyAlignment="1">
      <alignment/>
    </xf>
    <xf numFmtId="49" fontId="4" fillId="4" borderId="11" xfId="0" applyNumberFormat="1" applyFont="1" applyFill="1" applyBorder="1" applyAlignment="1">
      <alignment/>
    </xf>
    <xf numFmtId="0" fontId="4" fillId="4" borderId="11" xfId="0" applyFont="1" applyFill="1" applyBorder="1" applyAlignment="1">
      <alignment horizontal="left" wrapText="1"/>
    </xf>
    <xf numFmtId="49" fontId="1" fillId="22" borderId="11" xfId="0" applyNumberFormat="1" applyFont="1" applyFill="1" applyBorder="1" applyAlignment="1">
      <alignment horizontal="center"/>
    </xf>
    <xf numFmtId="49" fontId="4" fillId="22" borderId="11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3" fontId="5" fillId="20" borderId="0" xfId="0" applyNumberFormat="1" applyFont="1" applyFill="1" applyAlignment="1">
      <alignment/>
    </xf>
    <xf numFmtId="3" fontId="7" fillId="2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left" wrapText="1" shrinkToFit="1"/>
    </xf>
    <xf numFmtId="3" fontId="1" fillId="3" borderId="11" xfId="0" applyNumberFormat="1" applyFont="1" applyFill="1" applyBorder="1" applyAlignment="1">
      <alignment wrapText="1"/>
    </xf>
    <xf numFmtId="49" fontId="4" fillId="22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4" fillId="2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4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3" fontId="14" fillId="0" borderId="11" xfId="0" applyNumberFormat="1" applyFont="1" applyFill="1" applyBorder="1" applyAlignment="1">
      <alignment wrapText="1"/>
    </xf>
    <xf numFmtId="3" fontId="13" fillId="3" borderId="11" xfId="0" applyNumberFormat="1" applyFont="1" applyFill="1" applyBorder="1" applyAlignment="1">
      <alignment wrapText="1"/>
    </xf>
    <xf numFmtId="3" fontId="13" fillId="20" borderId="11" xfId="0" applyNumberFormat="1" applyFont="1" applyFill="1" applyBorder="1" applyAlignment="1">
      <alignment/>
    </xf>
    <xf numFmtId="3" fontId="14" fillId="2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3" fillId="3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5" fillId="0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/>
    </xf>
    <xf numFmtId="0" fontId="17" fillId="0" borderId="11" xfId="0" applyFont="1" applyBorder="1" applyAlignment="1">
      <alignment wrapText="1"/>
    </xf>
    <xf numFmtId="3" fontId="17" fillId="0" borderId="11" xfId="0" applyNumberFormat="1" applyFont="1" applyBorder="1" applyAlignment="1">
      <alignment wrapText="1"/>
    </xf>
    <xf numFmtId="3" fontId="17" fillId="3" borderId="11" xfId="0" applyNumberFormat="1" applyFont="1" applyFill="1" applyBorder="1" applyAlignment="1">
      <alignment wrapText="1"/>
    </xf>
    <xf numFmtId="3" fontId="17" fillId="20" borderId="11" xfId="0" applyNumberFormat="1" applyFont="1" applyFill="1" applyBorder="1" applyAlignment="1">
      <alignment wrapText="1"/>
    </xf>
    <xf numFmtId="3" fontId="14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49" fontId="15" fillId="22" borderId="11" xfId="0" applyNumberFormat="1" applyFont="1" applyFill="1" applyBorder="1" applyAlignment="1">
      <alignment horizontal="center"/>
    </xf>
    <xf numFmtId="0" fontId="17" fillId="22" borderId="11" xfId="0" applyFont="1" applyFill="1" applyBorder="1" applyAlignment="1">
      <alignment horizontal="left" vertical="center" wrapText="1"/>
    </xf>
    <xf numFmtId="3" fontId="17" fillId="22" borderId="11" xfId="0" applyNumberFormat="1" applyFont="1" applyFill="1" applyBorder="1" applyAlignment="1">
      <alignment horizontal="left" vertical="center" wrapText="1"/>
    </xf>
    <xf numFmtId="3" fontId="17" fillId="3" borderId="11" xfId="0" applyNumberFormat="1" applyFont="1" applyFill="1" applyBorder="1" applyAlignment="1">
      <alignment horizontal="left" vertical="center" wrapText="1"/>
    </xf>
    <xf numFmtId="3" fontId="13" fillId="22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1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left" vertical="center" wrapText="1" shrinkToFit="1"/>
    </xf>
    <xf numFmtId="3" fontId="17" fillId="3" borderId="11" xfId="0" applyNumberFormat="1" applyFont="1" applyFill="1" applyBorder="1" applyAlignment="1">
      <alignment horizontal="left" vertical="center" wrapText="1" shrinkToFit="1"/>
    </xf>
    <xf numFmtId="49" fontId="13" fillId="22" borderId="11" xfId="0" applyNumberFormat="1" applyFont="1" applyFill="1" applyBorder="1" applyAlignment="1">
      <alignment/>
    </xf>
    <xf numFmtId="0" fontId="13" fillId="22" borderId="11" xfId="0" applyFont="1" applyFill="1" applyBorder="1" applyAlignment="1">
      <alignment wrapText="1"/>
    </xf>
    <xf numFmtId="3" fontId="13" fillId="22" borderId="11" xfId="0" applyNumberFormat="1" applyFont="1" applyFill="1" applyBorder="1" applyAlignment="1">
      <alignment wrapText="1"/>
    </xf>
    <xf numFmtId="49" fontId="14" fillId="4" borderId="11" xfId="0" applyNumberFormat="1" applyFont="1" applyFill="1" applyBorder="1" applyAlignment="1">
      <alignment/>
    </xf>
    <xf numFmtId="0" fontId="1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wrapText="1"/>
    </xf>
    <xf numFmtId="3" fontId="13" fillId="4" borderId="11" xfId="0" applyNumberFormat="1" applyFont="1" applyFill="1" applyBorder="1" applyAlignment="1">
      <alignment wrapText="1"/>
    </xf>
    <xf numFmtId="3" fontId="13" fillId="4" borderId="11" xfId="0" applyNumberFormat="1" applyFont="1" applyFill="1" applyBorder="1" applyAlignment="1">
      <alignment/>
    </xf>
    <xf numFmtId="0" fontId="15" fillId="24" borderId="11" xfId="0" applyFont="1" applyFill="1" applyBorder="1" applyAlignment="1">
      <alignment wrapText="1"/>
    </xf>
    <xf numFmtId="0" fontId="17" fillId="4" borderId="11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7" fillId="0" borderId="11" xfId="0" applyFont="1" applyFill="1" applyBorder="1" applyAlignment="1">
      <alignment wrapText="1"/>
    </xf>
    <xf numFmtId="49" fontId="13" fillId="22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7" fillId="22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left" wrapText="1" shrinkToFit="1"/>
    </xf>
    <xf numFmtId="0" fontId="19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3" fontId="13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49" fontId="13" fillId="4" borderId="11" xfId="0" applyNumberFormat="1" applyFont="1" applyFill="1" applyBorder="1" applyAlignment="1">
      <alignment horizontal="center"/>
    </xf>
    <xf numFmtId="49" fontId="14" fillId="3" borderId="11" xfId="0" applyNumberFormat="1" applyFont="1" applyFill="1" applyBorder="1" applyAlignment="1">
      <alignment/>
    </xf>
    <xf numFmtId="0" fontId="13" fillId="3" borderId="11" xfId="0" applyFont="1" applyFill="1" applyBorder="1" applyAlignment="1">
      <alignment wrapText="1"/>
    </xf>
    <xf numFmtId="3" fontId="13" fillId="20" borderId="11" xfId="0" applyNumberFormat="1" applyFont="1" applyFill="1" applyBorder="1" applyAlignment="1">
      <alignment horizontal="left"/>
    </xf>
    <xf numFmtId="3" fontId="13" fillId="0" borderId="11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0" fontId="14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3" fontId="13" fillId="20" borderId="0" xfId="0" applyNumberFormat="1" applyFont="1" applyFill="1" applyAlignment="1">
      <alignment/>
    </xf>
    <xf numFmtId="3" fontId="14" fillId="20" borderId="0" xfId="0" applyNumberFormat="1" applyFont="1" applyFill="1" applyAlignment="1">
      <alignment/>
    </xf>
    <xf numFmtId="49" fontId="15" fillId="0" borderId="0" xfId="0" applyNumberFormat="1" applyFont="1" applyAlignment="1">
      <alignment/>
    </xf>
    <xf numFmtId="3" fontId="17" fillId="0" borderId="0" xfId="0" applyNumberFormat="1" applyFont="1" applyAlignment="1">
      <alignment wrapText="1"/>
    </xf>
    <xf numFmtId="3" fontId="17" fillId="20" borderId="0" xfId="0" applyNumberFormat="1" applyFont="1" applyFill="1" applyAlignment="1">
      <alignment/>
    </xf>
    <xf numFmtId="3" fontId="15" fillId="2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 wrapText="1"/>
    </xf>
    <xf numFmtId="0" fontId="15" fillId="0" borderId="0" xfId="0" applyFont="1" applyAlignment="1">
      <alignment/>
    </xf>
    <xf numFmtId="0" fontId="1" fillId="4" borderId="0" xfId="0" applyFont="1" applyFill="1" applyAlignment="1">
      <alignment/>
    </xf>
    <xf numFmtId="0" fontId="1" fillId="4" borderId="11" xfId="0" applyFont="1" applyFill="1" applyBorder="1" applyAlignment="1">
      <alignment/>
    </xf>
    <xf numFmtId="49" fontId="7" fillId="4" borderId="11" xfId="0" applyNumberFormat="1" applyFont="1" applyFill="1" applyBorder="1" applyAlignment="1">
      <alignment horizontal="left" wrapText="1" shrinkToFit="1"/>
    </xf>
    <xf numFmtId="3" fontId="1" fillId="22" borderId="11" xfId="0" applyNumberFormat="1" applyFont="1" applyFill="1" applyBorder="1" applyAlignment="1">
      <alignment/>
    </xf>
    <xf numFmtId="49" fontId="4" fillId="24" borderId="11" xfId="0" applyNumberFormat="1" applyFont="1" applyFill="1" applyBorder="1" applyAlignment="1">
      <alignment/>
    </xf>
    <xf numFmtId="0" fontId="4" fillId="24" borderId="11" xfId="0" applyFont="1" applyFill="1" applyBorder="1" applyAlignment="1">
      <alignment wrapText="1"/>
    </xf>
    <xf numFmtId="3" fontId="4" fillId="2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 shrinkToFit="1"/>
    </xf>
    <xf numFmtId="3" fontId="7" fillId="0" borderId="11" xfId="0" applyNumberFormat="1" applyFont="1" applyFill="1" applyBorder="1" applyAlignment="1">
      <alignment horizontal="center" vertical="center" wrapText="1" shrinkToFit="1"/>
    </xf>
    <xf numFmtId="3" fontId="5" fillId="3" borderId="11" xfId="0" applyNumberFormat="1" applyFont="1" applyFill="1" applyBorder="1" applyAlignment="1">
      <alignment horizontal="center" vertical="center" wrapText="1" shrinkToFit="1"/>
    </xf>
    <xf numFmtId="3" fontId="4" fillId="20" borderId="11" xfId="0" applyNumberFormat="1" applyFont="1" applyFill="1" applyBorder="1" applyAlignment="1">
      <alignment horizontal="center"/>
    </xf>
    <xf numFmtId="3" fontId="1" fillId="2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49" fontId="22" fillId="25" borderId="11" xfId="0" applyNumberFormat="1" applyFont="1" applyFill="1" applyBorder="1" applyAlignment="1">
      <alignment/>
    </xf>
    <xf numFmtId="0" fontId="22" fillId="25" borderId="11" xfId="0" applyFont="1" applyFill="1" applyBorder="1" applyAlignment="1">
      <alignment wrapText="1"/>
    </xf>
    <xf numFmtId="3" fontId="4" fillId="25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2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25" borderId="1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22" borderId="11" xfId="0" applyFont="1" applyFill="1" applyBorder="1" applyAlignment="1">
      <alignment horizontal="left" wrapText="1"/>
    </xf>
    <xf numFmtId="0" fontId="4" fillId="22" borderId="11" xfId="0" applyFont="1" applyFill="1" applyBorder="1" applyAlignment="1">
      <alignment horizontal="left" wrapText="1" shrinkToFit="1"/>
    </xf>
    <xf numFmtId="0" fontId="5" fillId="0" borderId="11" xfId="0" applyFont="1" applyFill="1" applyBorder="1" applyAlignment="1">
      <alignment horizontal="left" wrapText="1" shrinkToFit="1"/>
    </xf>
    <xf numFmtId="3" fontId="20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>
      <alignment horizontal="left" vertical="center" wrapText="1" shrinkToFit="1"/>
    </xf>
    <xf numFmtId="49" fontId="11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 wrapText="1" shrinkToFit="1"/>
    </xf>
    <xf numFmtId="3" fontId="11" fillId="0" borderId="11" xfId="0" applyNumberFormat="1" applyFont="1" applyFill="1" applyBorder="1" applyAlignment="1">
      <alignment horizontal="left" vertical="center" wrapText="1" shrinkToFit="1"/>
    </xf>
    <xf numFmtId="3" fontId="12" fillId="0" borderId="11" xfId="0" applyNumberFormat="1" applyFont="1" applyFill="1" applyBorder="1" applyAlignment="1">
      <alignment horizontal="left" vertical="center" wrapText="1" shrinkToFit="1"/>
    </xf>
    <xf numFmtId="3" fontId="21" fillId="0" borderId="11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7" fillId="22" borderId="11" xfId="0" applyFont="1" applyFill="1" applyBorder="1" applyAlignment="1">
      <alignment horizontal="left" vertical="center" wrapText="1" shrinkToFit="1"/>
    </xf>
    <xf numFmtId="3" fontId="7" fillId="22" borderId="11" xfId="0" applyNumberFormat="1" applyFont="1" applyFill="1" applyBorder="1" applyAlignment="1">
      <alignment horizontal="left" vertical="center" wrapText="1" shrinkToFit="1"/>
    </xf>
    <xf numFmtId="3" fontId="5" fillId="22" borderId="11" xfId="0" applyNumberFormat="1" applyFont="1" applyFill="1" applyBorder="1" applyAlignment="1">
      <alignment horizontal="left" vertical="center" wrapText="1" shrinkToFit="1"/>
    </xf>
    <xf numFmtId="49" fontId="7" fillId="25" borderId="11" xfId="0" applyNumberFormat="1" applyFont="1" applyFill="1" applyBorder="1" applyAlignment="1">
      <alignment horizontal="center"/>
    </xf>
    <xf numFmtId="0" fontId="5" fillId="25" borderId="11" xfId="0" applyFont="1" applyFill="1" applyBorder="1" applyAlignment="1">
      <alignment horizontal="left" wrapText="1"/>
    </xf>
    <xf numFmtId="0" fontId="7" fillId="25" borderId="11" xfId="0" applyFont="1" applyFill="1" applyBorder="1" applyAlignment="1">
      <alignment horizontal="left" vertical="center" wrapText="1" shrinkToFit="1"/>
    </xf>
    <xf numFmtId="3" fontId="7" fillId="25" borderId="11" xfId="0" applyNumberFormat="1" applyFont="1" applyFill="1" applyBorder="1" applyAlignment="1">
      <alignment horizontal="left" vertical="center" wrapText="1" shrinkToFit="1"/>
    </xf>
    <xf numFmtId="3" fontId="5" fillId="25" borderId="11" xfId="0" applyNumberFormat="1" applyFont="1" applyFill="1" applyBorder="1" applyAlignment="1">
      <alignment horizontal="left" vertical="center" wrapText="1" shrinkToFit="1"/>
    </xf>
    <xf numFmtId="3" fontId="1" fillId="25" borderId="11" xfId="0" applyNumberFormat="1" applyFont="1" applyFill="1" applyBorder="1" applyAlignment="1">
      <alignment/>
    </xf>
    <xf numFmtId="49" fontId="7" fillId="20" borderId="11" xfId="0" applyNumberFormat="1" applyFont="1" applyFill="1" applyBorder="1" applyAlignment="1">
      <alignment horizontal="center"/>
    </xf>
    <xf numFmtId="0" fontId="5" fillId="20" borderId="11" xfId="0" applyFont="1" applyFill="1" applyBorder="1" applyAlignment="1">
      <alignment horizontal="left" wrapText="1"/>
    </xf>
    <xf numFmtId="0" fontId="7" fillId="20" borderId="11" xfId="0" applyFont="1" applyFill="1" applyBorder="1" applyAlignment="1">
      <alignment horizontal="left" vertical="center" wrapText="1" shrinkToFit="1"/>
    </xf>
    <xf numFmtId="3" fontId="7" fillId="20" borderId="11" xfId="0" applyNumberFormat="1" applyFont="1" applyFill="1" applyBorder="1" applyAlignment="1">
      <alignment horizontal="left" vertical="center" wrapText="1" shrinkToFit="1"/>
    </xf>
    <xf numFmtId="3" fontId="5" fillId="20" borderId="11" xfId="0" applyNumberFormat="1" applyFont="1" applyFill="1" applyBorder="1" applyAlignment="1">
      <alignment horizontal="left" vertical="center" wrapText="1" shrinkToFit="1"/>
    </xf>
    <xf numFmtId="3" fontId="1" fillId="15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horizontal="center" vertical="center" wrapText="1"/>
    </xf>
    <xf numFmtId="49" fontId="5" fillId="22" borderId="11" xfId="0" applyNumberFormat="1" applyFont="1" applyFill="1" applyBorder="1" applyAlignment="1">
      <alignment horizontal="center"/>
    </xf>
    <xf numFmtId="3" fontId="9" fillId="22" borderId="11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3" fontId="20" fillId="0" borderId="11" xfId="0" applyNumberFormat="1" applyFont="1" applyFill="1" applyBorder="1" applyAlignment="1">
      <alignment wrapText="1"/>
    </xf>
    <xf numFmtId="3" fontId="20" fillId="3" borderId="11" xfId="0" applyNumberFormat="1" applyFont="1" applyFill="1" applyBorder="1" applyAlignment="1">
      <alignment wrapText="1"/>
    </xf>
    <xf numFmtId="3" fontId="20" fillId="20" borderId="11" xfId="0" applyNumberFormat="1" applyFont="1" applyFill="1" applyBorder="1" applyAlignment="1">
      <alignment/>
    </xf>
    <xf numFmtId="3" fontId="21" fillId="20" borderId="11" xfId="0" applyNumberFormat="1" applyFont="1" applyFill="1" applyBorder="1" applyAlignment="1">
      <alignment/>
    </xf>
    <xf numFmtId="3" fontId="20" fillId="3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 wrapText="1" shrinkToFi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10" fillId="22" borderId="11" xfId="0" applyNumberFormat="1" applyFont="1" applyFill="1" applyBorder="1" applyAlignment="1">
      <alignment/>
    </xf>
    <xf numFmtId="0" fontId="6" fillId="22" borderId="11" xfId="0" applyFont="1" applyFill="1" applyBorder="1" applyAlignment="1">
      <alignment wrapText="1"/>
    </xf>
    <xf numFmtId="3" fontId="10" fillId="22" borderId="1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/>
    </xf>
    <xf numFmtId="3" fontId="13" fillId="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3" fontId="13" fillId="3" borderId="13" xfId="0" applyNumberFormat="1" applyFont="1" applyFill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3" fillId="20" borderId="11" xfId="0" applyNumberFormat="1" applyFont="1" applyFill="1" applyBorder="1" applyAlignment="1">
      <alignment horizontal="center" vertical="center" wrapText="1"/>
    </xf>
    <xf numFmtId="3" fontId="14" fillId="2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20" borderId="11" xfId="0" applyNumberFormat="1" applyFont="1" applyFill="1" applyBorder="1" applyAlignment="1">
      <alignment horizontal="center" vertical="center" wrapText="1"/>
    </xf>
    <xf numFmtId="3" fontId="1" fillId="2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PageLayoutView="0" workbookViewId="0" topLeftCell="A1">
      <selection activeCell="B79" sqref="B79:E79"/>
    </sheetView>
  </sheetViews>
  <sheetFormatPr defaultColWidth="9.140625" defaultRowHeight="12.75"/>
  <cols>
    <col min="1" max="1" width="2.57421875" style="115" customWidth="1"/>
    <col min="2" max="2" width="29.8515625" style="180" customWidth="1"/>
    <col min="3" max="3" width="8.140625" style="180" customWidth="1"/>
    <col min="4" max="4" width="8.140625" style="113" hidden="1" customWidth="1"/>
    <col min="5" max="5" width="8.140625" style="113" customWidth="1"/>
    <col min="6" max="6" width="8.140625" style="181" hidden="1" customWidth="1"/>
    <col min="7" max="7" width="6.8515625" style="182" hidden="1" customWidth="1"/>
    <col min="8" max="8" width="7.00390625" style="183" hidden="1" customWidth="1"/>
    <col min="9" max="9" width="6.28125" style="183" hidden="1" customWidth="1"/>
    <col min="10" max="12" width="7.00390625" style="183" hidden="1" customWidth="1"/>
    <col min="13" max="13" width="8.140625" style="111" customWidth="1"/>
    <col min="14" max="15" width="7.00390625" style="112" customWidth="1"/>
    <col min="16" max="16" width="8.140625" style="112" customWidth="1"/>
    <col min="17" max="17" width="8.57421875" style="112" customWidth="1"/>
    <col min="18" max="18" width="7.00390625" style="112" customWidth="1"/>
    <col min="19" max="19" width="8.57421875" style="111" hidden="1" customWidth="1"/>
    <col min="20" max="20" width="7.57421875" style="112" hidden="1" customWidth="1"/>
    <col min="21" max="21" width="7.7109375" style="112" hidden="1" customWidth="1"/>
    <col min="22" max="24" width="7.421875" style="112" hidden="1" customWidth="1"/>
    <col min="25" max="25" width="8.28125" style="111" hidden="1" customWidth="1"/>
    <col min="26" max="30" width="7.421875" style="112" hidden="1" customWidth="1"/>
    <col min="31" max="31" width="7.57421875" style="112" hidden="1" customWidth="1"/>
    <col min="32" max="32" width="6.7109375" style="112" hidden="1" customWidth="1"/>
    <col min="33" max="33" width="8.00390625" style="112" hidden="1" customWidth="1"/>
    <col min="34" max="34" width="8.00390625" style="111" hidden="1" customWidth="1"/>
    <col min="35" max="35" width="11.140625" style="113" hidden="1" customWidth="1"/>
    <col min="36" max="36" width="7.421875" style="111" hidden="1" customWidth="1"/>
    <col min="37" max="41" width="7.00390625" style="112" hidden="1" customWidth="1"/>
    <col min="42" max="42" width="7.421875" style="111" hidden="1" customWidth="1"/>
    <col min="43" max="43" width="7.57421875" style="112" hidden="1" customWidth="1"/>
    <col min="44" max="44" width="7.7109375" style="112" hidden="1" customWidth="1"/>
    <col min="45" max="47" width="7.421875" style="112" hidden="1" customWidth="1"/>
    <col min="48" max="48" width="8.28125" style="111" hidden="1" customWidth="1"/>
    <col min="49" max="53" width="7.421875" style="112" hidden="1" customWidth="1"/>
    <col min="54" max="54" width="8.00390625" style="111" hidden="1" customWidth="1"/>
    <col min="55" max="16384" width="9.140625" style="114" customWidth="1"/>
  </cols>
  <sheetData>
    <row r="1" spans="1:18" ht="12.75" customHeight="1">
      <c r="A1" s="274" t="s">
        <v>228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2:38" ht="11.2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6"/>
      <c r="O2" s="116"/>
      <c r="AJ2" s="118"/>
      <c r="AK2" s="118"/>
      <c r="AL2" s="118"/>
    </row>
    <row r="3" spans="1:54" s="121" customFormat="1" ht="29.25" customHeight="1">
      <c r="A3" s="285"/>
      <c r="B3" s="286" t="s">
        <v>73</v>
      </c>
      <c r="C3" s="287" t="s">
        <v>114</v>
      </c>
      <c r="D3" s="269" t="s">
        <v>207</v>
      </c>
      <c r="E3" s="283" t="s">
        <v>113</v>
      </c>
      <c r="F3" s="275" t="s">
        <v>115</v>
      </c>
      <c r="G3" s="279" t="s">
        <v>74</v>
      </c>
      <c r="H3" s="280" t="s">
        <v>75</v>
      </c>
      <c r="I3" s="280"/>
      <c r="J3" s="280"/>
      <c r="K3" s="280"/>
      <c r="L3" s="280"/>
      <c r="M3" s="272" t="s">
        <v>183</v>
      </c>
      <c r="N3" s="273" t="s">
        <v>75</v>
      </c>
      <c r="O3" s="273"/>
      <c r="P3" s="273"/>
      <c r="Q3" s="273"/>
      <c r="R3" s="273"/>
      <c r="S3" s="272" t="s">
        <v>142</v>
      </c>
      <c r="T3" s="273" t="s">
        <v>75</v>
      </c>
      <c r="U3" s="273"/>
      <c r="V3" s="273"/>
      <c r="W3" s="273"/>
      <c r="X3" s="273"/>
      <c r="Y3" s="272" t="s">
        <v>141</v>
      </c>
      <c r="Z3" s="273" t="s">
        <v>75</v>
      </c>
      <c r="AA3" s="273"/>
      <c r="AB3" s="273"/>
      <c r="AC3" s="273"/>
      <c r="AD3" s="273"/>
      <c r="AE3" s="277" t="s">
        <v>76</v>
      </c>
      <c r="AF3" s="277" t="s">
        <v>77</v>
      </c>
      <c r="AG3" s="277" t="s">
        <v>110</v>
      </c>
      <c r="AH3" s="275" t="s">
        <v>111</v>
      </c>
      <c r="AI3" s="282" t="s">
        <v>78</v>
      </c>
      <c r="AJ3" s="272" t="s">
        <v>117</v>
      </c>
      <c r="AK3" s="273" t="s">
        <v>75</v>
      </c>
      <c r="AL3" s="273"/>
      <c r="AM3" s="273"/>
      <c r="AN3" s="273"/>
      <c r="AO3" s="273"/>
      <c r="AP3" s="272" t="s">
        <v>118</v>
      </c>
      <c r="AQ3" s="273" t="s">
        <v>75</v>
      </c>
      <c r="AR3" s="273"/>
      <c r="AS3" s="273"/>
      <c r="AT3" s="273"/>
      <c r="AU3" s="273"/>
      <c r="AV3" s="272" t="s">
        <v>119</v>
      </c>
      <c r="AW3" s="273" t="s">
        <v>75</v>
      </c>
      <c r="AX3" s="273"/>
      <c r="AY3" s="273"/>
      <c r="AZ3" s="273"/>
      <c r="BA3" s="273"/>
      <c r="BB3" s="275" t="s">
        <v>122</v>
      </c>
    </row>
    <row r="4" spans="1:54" s="121" customFormat="1" ht="54.75" customHeight="1">
      <c r="A4" s="285"/>
      <c r="B4" s="286"/>
      <c r="C4" s="288"/>
      <c r="D4" s="270"/>
      <c r="E4" s="284"/>
      <c r="F4" s="276"/>
      <c r="G4" s="279"/>
      <c r="H4" s="119" t="s">
        <v>79</v>
      </c>
      <c r="I4" s="119" t="s">
        <v>80</v>
      </c>
      <c r="J4" s="119" t="s">
        <v>0</v>
      </c>
      <c r="K4" s="119" t="s">
        <v>81</v>
      </c>
      <c r="L4" s="119" t="s">
        <v>82</v>
      </c>
      <c r="M4" s="272"/>
      <c r="N4" s="120" t="s">
        <v>79</v>
      </c>
      <c r="O4" s="120" t="s">
        <v>80</v>
      </c>
      <c r="P4" s="120" t="s">
        <v>0</v>
      </c>
      <c r="Q4" s="120" t="s">
        <v>81</v>
      </c>
      <c r="R4" s="120" t="s">
        <v>82</v>
      </c>
      <c r="S4" s="272"/>
      <c r="T4" s="120" t="s">
        <v>79</v>
      </c>
      <c r="U4" s="120" t="s">
        <v>80</v>
      </c>
      <c r="V4" s="120" t="s">
        <v>0</v>
      </c>
      <c r="W4" s="120" t="s">
        <v>81</v>
      </c>
      <c r="X4" s="120" t="s">
        <v>82</v>
      </c>
      <c r="Y4" s="272"/>
      <c r="Z4" s="120" t="s">
        <v>79</v>
      </c>
      <c r="AA4" s="120" t="s">
        <v>80</v>
      </c>
      <c r="AB4" s="120" t="s">
        <v>0</v>
      </c>
      <c r="AC4" s="120" t="s">
        <v>81</v>
      </c>
      <c r="AD4" s="120" t="s">
        <v>82</v>
      </c>
      <c r="AE4" s="278"/>
      <c r="AF4" s="278"/>
      <c r="AG4" s="278"/>
      <c r="AH4" s="276"/>
      <c r="AI4" s="282"/>
      <c r="AJ4" s="272"/>
      <c r="AK4" s="120" t="s">
        <v>79</v>
      </c>
      <c r="AL4" s="120" t="s">
        <v>80</v>
      </c>
      <c r="AM4" s="120" t="s">
        <v>0</v>
      </c>
      <c r="AN4" s="120" t="s">
        <v>81</v>
      </c>
      <c r="AO4" s="120" t="s">
        <v>82</v>
      </c>
      <c r="AP4" s="272"/>
      <c r="AQ4" s="120" t="s">
        <v>79</v>
      </c>
      <c r="AR4" s="120" t="s">
        <v>80</v>
      </c>
      <c r="AS4" s="120" t="s">
        <v>0</v>
      </c>
      <c r="AT4" s="120" t="s">
        <v>81</v>
      </c>
      <c r="AU4" s="120" t="s">
        <v>82</v>
      </c>
      <c r="AV4" s="272"/>
      <c r="AW4" s="120" t="s">
        <v>79</v>
      </c>
      <c r="AX4" s="120" t="s">
        <v>80</v>
      </c>
      <c r="AY4" s="120" t="s">
        <v>0</v>
      </c>
      <c r="AZ4" s="120" t="s">
        <v>81</v>
      </c>
      <c r="BA4" s="120" t="s">
        <v>82</v>
      </c>
      <c r="BB4" s="276"/>
    </row>
    <row r="5" spans="1:54" s="133" customFormat="1" ht="21" hidden="1">
      <c r="A5" s="122"/>
      <c r="B5" s="123" t="s">
        <v>2</v>
      </c>
      <c r="C5" s="124">
        <v>95.9</v>
      </c>
      <c r="D5" s="125"/>
      <c r="E5" s="125"/>
      <c r="F5" s="126"/>
      <c r="G5" s="127"/>
      <c r="H5" s="128" t="e">
        <f>#REF!</f>
        <v>#REF!</v>
      </c>
      <c r="I5" s="128"/>
      <c r="J5" s="128"/>
      <c r="K5" s="128"/>
      <c r="L5" s="128"/>
      <c r="M5" s="129">
        <f>N5+O5+P5+Q5+R5</f>
        <v>0</v>
      </c>
      <c r="N5" s="130"/>
      <c r="O5" s="130"/>
      <c r="P5" s="130"/>
      <c r="Q5" s="130"/>
      <c r="R5" s="130"/>
      <c r="S5" s="129">
        <f>T5+U5+V5+W5+X5</f>
        <v>0</v>
      </c>
      <c r="T5" s="130"/>
      <c r="U5" s="130"/>
      <c r="V5" s="130"/>
      <c r="W5" s="130"/>
      <c r="X5" s="130"/>
      <c r="Y5" s="129">
        <f>Z5+AA5+AB5+AC5+AD5</f>
        <v>0</v>
      </c>
      <c r="Z5" s="130"/>
      <c r="AA5" s="130"/>
      <c r="AB5" s="130"/>
      <c r="AC5" s="130"/>
      <c r="AD5" s="130"/>
      <c r="AE5" s="130">
        <v>4224</v>
      </c>
      <c r="AF5" s="130"/>
      <c r="AG5" s="130">
        <f>AE5-AF5</f>
        <v>4224</v>
      </c>
      <c r="AH5" s="131">
        <f aca="true" t="shared" si="0" ref="AH5:AH10">D5-E5-M5-S5-Y5</f>
        <v>0</v>
      </c>
      <c r="AI5" s="132"/>
      <c r="AJ5" s="129">
        <f>AK5+AL5+AM5+AN5+AO5</f>
        <v>0</v>
      </c>
      <c r="AK5" s="130"/>
      <c r="AL5" s="130"/>
      <c r="AM5" s="130"/>
      <c r="AN5" s="130"/>
      <c r="AO5" s="130"/>
      <c r="AP5" s="129">
        <f>AQ5+AR5+AS5+AT5+AU5</f>
        <v>0</v>
      </c>
      <c r="AQ5" s="130"/>
      <c r="AR5" s="130"/>
      <c r="AS5" s="130"/>
      <c r="AT5" s="130"/>
      <c r="AU5" s="130"/>
      <c r="AV5" s="129">
        <f>AW5+AX5+AY5+AZ5+BA5</f>
        <v>0</v>
      </c>
      <c r="AW5" s="130"/>
      <c r="AX5" s="130"/>
      <c r="AY5" s="130"/>
      <c r="AZ5" s="130"/>
      <c r="BA5" s="130"/>
      <c r="BB5" s="131">
        <f aca="true" t="shared" si="1" ref="BB5:BB10">AH5-AJ5-AP5-AV5</f>
        <v>0</v>
      </c>
    </row>
    <row r="6" spans="1:54" s="133" customFormat="1" ht="11.25" hidden="1">
      <c r="A6" s="122"/>
      <c r="B6" s="134" t="s">
        <v>97</v>
      </c>
      <c r="C6" s="124">
        <v>644</v>
      </c>
      <c r="D6" s="125"/>
      <c r="E6" s="125"/>
      <c r="F6" s="126"/>
      <c r="G6" s="127" t="e">
        <f>#REF!</f>
        <v>#REF!</v>
      </c>
      <c r="H6" s="127" t="e">
        <f>#REF!</f>
        <v>#REF!</v>
      </c>
      <c r="I6" s="128"/>
      <c r="J6" s="128"/>
      <c r="K6" s="128"/>
      <c r="L6" s="128"/>
      <c r="M6" s="129">
        <f>N6+O6+P6+Q6+R6</f>
        <v>0</v>
      </c>
      <c r="N6" s="130"/>
      <c r="O6" s="130"/>
      <c r="P6" s="130"/>
      <c r="Q6" s="130"/>
      <c r="R6" s="130"/>
      <c r="S6" s="129">
        <f>T6+U6+V6+W6+X6</f>
        <v>0</v>
      </c>
      <c r="T6" s="130"/>
      <c r="U6" s="130"/>
      <c r="V6" s="130"/>
      <c r="W6" s="130"/>
      <c r="X6" s="130"/>
      <c r="Y6" s="129">
        <f>Z6+AA6+AB6+AC6+AD6</f>
        <v>0</v>
      </c>
      <c r="Z6" s="130"/>
      <c r="AA6" s="130"/>
      <c r="AB6" s="130"/>
      <c r="AC6" s="130"/>
      <c r="AD6" s="130"/>
      <c r="AE6" s="130">
        <v>20176</v>
      </c>
      <c r="AF6" s="130">
        <f>20578+252</f>
        <v>20830</v>
      </c>
      <c r="AG6" s="130">
        <f>AE6-AF6</f>
        <v>-654</v>
      </c>
      <c r="AH6" s="131">
        <f t="shared" si="0"/>
        <v>0</v>
      </c>
      <c r="AI6" s="132"/>
      <c r="AJ6" s="129">
        <f>AK6+AL6+AM6+AN6+AO6</f>
        <v>0</v>
      </c>
      <c r="AK6" s="130"/>
      <c r="AL6" s="130"/>
      <c r="AM6" s="130"/>
      <c r="AN6" s="130"/>
      <c r="AO6" s="130"/>
      <c r="AP6" s="129">
        <f>AQ6+AR6+AS6+AT6+AU6</f>
        <v>0</v>
      </c>
      <c r="AQ6" s="130"/>
      <c r="AR6" s="130"/>
      <c r="AS6" s="130"/>
      <c r="AT6" s="130"/>
      <c r="AU6" s="130"/>
      <c r="AV6" s="129">
        <f>AW6+AX6+AY6+AZ6+BA6</f>
        <v>0</v>
      </c>
      <c r="AW6" s="130"/>
      <c r="AX6" s="130"/>
      <c r="AY6" s="130"/>
      <c r="AZ6" s="130"/>
      <c r="BA6" s="130"/>
      <c r="BB6" s="131">
        <f t="shared" si="1"/>
        <v>0</v>
      </c>
    </row>
    <row r="7" spans="1:54" ht="74.25" customHeight="1" hidden="1">
      <c r="A7" s="135">
        <v>5</v>
      </c>
      <c r="B7" s="136" t="s">
        <v>11</v>
      </c>
      <c r="C7" s="136"/>
      <c r="D7" s="137"/>
      <c r="E7" s="137"/>
      <c r="F7" s="138"/>
      <c r="G7" s="139">
        <f>G8</f>
        <v>26000</v>
      </c>
      <c r="H7" s="139">
        <f aca="true" t="shared" si="2" ref="H7:AG7">H8</f>
        <v>0</v>
      </c>
      <c r="I7" s="139">
        <f t="shared" si="2"/>
        <v>26000</v>
      </c>
      <c r="J7" s="139">
        <f t="shared" si="2"/>
        <v>0</v>
      </c>
      <c r="K7" s="139">
        <f t="shared" si="2"/>
        <v>0</v>
      </c>
      <c r="L7" s="139">
        <f t="shared" si="2"/>
        <v>0</v>
      </c>
      <c r="M7" s="137">
        <f t="shared" si="2"/>
        <v>0</v>
      </c>
      <c r="N7" s="137">
        <f t="shared" si="2"/>
        <v>0</v>
      </c>
      <c r="O7" s="137">
        <f t="shared" si="2"/>
        <v>0</v>
      </c>
      <c r="P7" s="137">
        <f t="shared" si="2"/>
        <v>0</v>
      </c>
      <c r="Q7" s="137">
        <f t="shared" si="2"/>
        <v>0</v>
      </c>
      <c r="R7" s="137">
        <f t="shared" si="2"/>
        <v>0</v>
      </c>
      <c r="S7" s="137">
        <f t="shared" si="2"/>
        <v>0</v>
      </c>
      <c r="T7" s="137">
        <f t="shared" si="2"/>
        <v>0</v>
      </c>
      <c r="U7" s="137">
        <f t="shared" si="2"/>
        <v>0</v>
      </c>
      <c r="V7" s="137">
        <f t="shared" si="2"/>
        <v>0</v>
      </c>
      <c r="W7" s="137">
        <f t="shared" si="2"/>
        <v>0</v>
      </c>
      <c r="X7" s="137">
        <f t="shared" si="2"/>
        <v>0</v>
      </c>
      <c r="Y7" s="137"/>
      <c r="Z7" s="137"/>
      <c r="AA7" s="137"/>
      <c r="AB7" s="137"/>
      <c r="AC7" s="137"/>
      <c r="AD7" s="137"/>
      <c r="AE7" s="137">
        <f t="shared" si="2"/>
        <v>396601</v>
      </c>
      <c r="AF7" s="137">
        <f t="shared" si="2"/>
        <v>244631</v>
      </c>
      <c r="AG7" s="137">
        <f t="shared" si="2"/>
        <v>151970</v>
      </c>
      <c r="AH7" s="131">
        <f t="shared" si="0"/>
        <v>0</v>
      </c>
      <c r="AI7" s="140"/>
      <c r="AJ7" s="137">
        <f aca="true" t="shared" si="3" ref="AJ7:AU7">AJ8</f>
        <v>0</v>
      </c>
      <c r="AK7" s="137">
        <f t="shared" si="3"/>
        <v>0</v>
      </c>
      <c r="AL7" s="137">
        <f t="shared" si="3"/>
        <v>0</v>
      </c>
      <c r="AM7" s="137">
        <f t="shared" si="3"/>
        <v>0</v>
      </c>
      <c r="AN7" s="137">
        <f t="shared" si="3"/>
        <v>0</v>
      </c>
      <c r="AO7" s="137">
        <f t="shared" si="3"/>
        <v>0</v>
      </c>
      <c r="AP7" s="137">
        <f t="shared" si="3"/>
        <v>0</v>
      </c>
      <c r="AQ7" s="137">
        <f t="shared" si="3"/>
        <v>0</v>
      </c>
      <c r="AR7" s="137">
        <f t="shared" si="3"/>
        <v>0</v>
      </c>
      <c r="AS7" s="137">
        <f t="shared" si="3"/>
        <v>0</v>
      </c>
      <c r="AT7" s="137">
        <f t="shared" si="3"/>
        <v>0</v>
      </c>
      <c r="AU7" s="137">
        <f t="shared" si="3"/>
        <v>0</v>
      </c>
      <c r="AV7" s="137"/>
      <c r="AW7" s="137"/>
      <c r="AX7" s="137"/>
      <c r="AY7" s="137"/>
      <c r="AZ7" s="137"/>
      <c r="BA7" s="137"/>
      <c r="BB7" s="131">
        <f t="shared" si="1"/>
        <v>0</v>
      </c>
    </row>
    <row r="8" spans="1:54" ht="21.75" customHeight="1" hidden="1">
      <c r="A8" s="135"/>
      <c r="B8" s="141" t="s">
        <v>84</v>
      </c>
      <c r="C8" s="141"/>
      <c r="D8" s="140"/>
      <c r="E8" s="140"/>
      <c r="F8" s="126"/>
      <c r="G8" s="127">
        <f>SUM(H8:L8)</f>
        <v>26000</v>
      </c>
      <c r="H8" s="128"/>
      <c r="I8" s="128">
        <v>26000</v>
      </c>
      <c r="J8" s="128"/>
      <c r="K8" s="128"/>
      <c r="L8" s="128"/>
      <c r="M8" s="129">
        <f>SUM(N8:R8)</f>
        <v>0</v>
      </c>
      <c r="N8" s="130"/>
      <c r="O8" s="130"/>
      <c r="P8" s="130"/>
      <c r="Q8" s="130"/>
      <c r="R8" s="130"/>
      <c r="S8" s="129">
        <f>SUM(T8:X8)</f>
        <v>0</v>
      </c>
      <c r="T8" s="130"/>
      <c r="U8" s="130"/>
      <c r="V8" s="130"/>
      <c r="W8" s="130"/>
      <c r="X8" s="130"/>
      <c r="Y8" s="129"/>
      <c r="Z8" s="130"/>
      <c r="AA8" s="130"/>
      <c r="AB8" s="130"/>
      <c r="AC8" s="130"/>
      <c r="AD8" s="130"/>
      <c r="AE8" s="130">
        <v>396601</v>
      </c>
      <c r="AF8" s="130">
        <f>163573+80000+1058</f>
        <v>244631</v>
      </c>
      <c r="AG8" s="130">
        <f>AE8-AF8</f>
        <v>151970</v>
      </c>
      <c r="AH8" s="131">
        <f t="shared" si="0"/>
        <v>0</v>
      </c>
      <c r="AI8" s="140" t="s">
        <v>85</v>
      </c>
      <c r="AJ8" s="129">
        <f>SUM(AK8:AO8)</f>
        <v>0</v>
      </c>
      <c r="AK8" s="130"/>
      <c r="AL8" s="130"/>
      <c r="AM8" s="130"/>
      <c r="AN8" s="130"/>
      <c r="AO8" s="130"/>
      <c r="AP8" s="129">
        <f>SUM(AQ8:AU8)</f>
        <v>0</v>
      </c>
      <c r="AQ8" s="130"/>
      <c r="AR8" s="130"/>
      <c r="AS8" s="130"/>
      <c r="AT8" s="130"/>
      <c r="AU8" s="130"/>
      <c r="AV8" s="129"/>
      <c r="AW8" s="130"/>
      <c r="AX8" s="130"/>
      <c r="AY8" s="130"/>
      <c r="AZ8" s="130"/>
      <c r="BA8" s="130"/>
      <c r="BB8" s="131">
        <f t="shared" si="1"/>
        <v>0</v>
      </c>
    </row>
    <row r="9" spans="1:54" s="147" customFormat="1" ht="31.5" hidden="1">
      <c r="A9" s="142"/>
      <c r="B9" s="143" t="s">
        <v>14</v>
      </c>
      <c r="C9" s="143"/>
      <c r="D9" s="144"/>
      <c r="E9" s="144"/>
      <c r="F9" s="145"/>
      <c r="G9" s="127" t="e">
        <f>G10</f>
        <v>#REF!</v>
      </c>
      <c r="H9" s="127">
        <f aca="true" t="shared" si="4" ref="H9:AU9">H10</f>
        <v>0</v>
      </c>
      <c r="I9" s="127">
        <f t="shared" si="4"/>
        <v>1049</v>
      </c>
      <c r="J9" s="127">
        <f t="shared" si="4"/>
        <v>0</v>
      </c>
      <c r="K9" s="127">
        <f t="shared" si="4"/>
        <v>0</v>
      </c>
      <c r="L9" s="127">
        <f t="shared" si="4"/>
        <v>0</v>
      </c>
      <c r="M9" s="146">
        <f t="shared" si="4"/>
        <v>0</v>
      </c>
      <c r="N9" s="146">
        <f t="shared" si="4"/>
        <v>0</v>
      </c>
      <c r="O9" s="146">
        <f t="shared" si="4"/>
        <v>0</v>
      </c>
      <c r="P9" s="146">
        <f t="shared" si="4"/>
        <v>0</v>
      </c>
      <c r="Q9" s="146">
        <f t="shared" si="4"/>
        <v>0</v>
      </c>
      <c r="R9" s="146">
        <f t="shared" si="4"/>
        <v>0</v>
      </c>
      <c r="S9" s="146">
        <f t="shared" si="4"/>
        <v>0</v>
      </c>
      <c r="T9" s="146">
        <f t="shared" si="4"/>
        <v>0</v>
      </c>
      <c r="U9" s="146">
        <f t="shared" si="4"/>
        <v>0</v>
      </c>
      <c r="V9" s="146">
        <f t="shared" si="4"/>
        <v>0</v>
      </c>
      <c r="W9" s="146">
        <f t="shared" si="4"/>
        <v>0</v>
      </c>
      <c r="X9" s="146">
        <f t="shared" si="4"/>
        <v>0</v>
      </c>
      <c r="Y9" s="146"/>
      <c r="Z9" s="146"/>
      <c r="AA9" s="146"/>
      <c r="AB9" s="146"/>
      <c r="AC9" s="146"/>
      <c r="AD9" s="146"/>
      <c r="AE9" s="146">
        <f t="shared" si="4"/>
        <v>0</v>
      </c>
      <c r="AF9" s="146">
        <f t="shared" si="4"/>
        <v>0</v>
      </c>
      <c r="AG9" s="146">
        <f t="shared" si="4"/>
        <v>0</v>
      </c>
      <c r="AH9" s="131">
        <f t="shared" si="0"/>
        <v>0</v>
      </c>
      <c r="AI9" s="146">
        <f t="shared" si="4"/>
        <v>0</v>
      </c>
      <c r="AJ9" s="146">
        <f t="shared" si="4"/>
        <v>0</v>
      </c>
      <c r="AK9" s="146">
        <f t="shared" si="4"/>
        <v>0</v>
      </c>
      <c r="AL9" s="146">
        <f t="shared" si="4"/>
        <v>0</v>
      </c>
      <c r="AM9" s="146">
        <f t="shared" si="4"/>
        <v>0</v>
      </c>
      <c r="AN9" s="146">
        <f t="shared" si="4"/>
        <v>0</v>
      </c>
      <c r="AO9" s="146">
        <f t="shared" si="4"/>
        <v>0</v>
      </c>
      <c r="AP9" s="146">
        <f t="shared" si="4"/>
        <v>0</v>
      </c>
      <c r="AQ9" s="146">
        <f t="shared" si="4"/>
        <v>0</v>
      </c>
      <c r="AR9" s="146">
        <f t="shared" si="4"/>
        <v>0</v>
      </c>
      <c r="AS9" s="146">
        <f t="shared" si="4"/>
        <v>0</v>
      </c>
      <c r="AT9" s="146">
        <f t="shared" si="4"/>
        <v>0</v>
      </c>
      <c r="AU9" s="146">
        <f t="shared" si="4"/>
        <v>0</v>
      </c>
      <c r="AV9" s="146"/>
      <c r="AW9" s="146"/>
      <c r="AX9" s="146"/>
      <c r="AY9" s="146"/>
      <c r="AZ9" s="146"/>
      <c r="BA9" s="146"/>
      <c r="BB9" s="131">
        <f t="shared" si="1"/>
        <v>0</v>
      </c>
    </row>
    <row r="10" spans="1:54" ht="21.75" customHeight="1" hidden="1">
      <c r="A10" s="148" t="s">
        <v>54</v>
      </c>
      <c r="B10" s="149" t="s">
        <v>15</v>
      </c>
      <c r="C10" s="149"/>
      <c r="D10" s="150"/>
      <c r="E10" s="150"/>
      <c r="F10" s="151"/>
      <c r="G10" s="127" t="e">
        <f>#REF!</f>
        <v>#REF!</v>
      </c>
      <c r="H10" s="128"/>
      <c r="I10" s="128">
        <v>1049</v>
      </c>
      <c r="J10" s="128"/>
      <c r="K10" s="128"/>
      <c r="L10" s="128"/>
      <c r="M10" s="129">
        <f>N10+O10+P10+Q10+R10</f>
        <v>0</v>
      </c>
      <c r="N10" s="130"/>
      <c r="O10" s="130"/>
      <c r="P10" s="130"/>
      <c r="Q10" s="130"/>
      <c r="R10" s="130"/>
      <c r="S10" s="129">
        <f>T10+U10+V10+W10+X10</f>
        <v>0</v>
      </c>
      <c r="T10" s="130"/>
      <c r="U10" s="130"/>
      <c r="V10" s="130"/>
      <c r="W10" s="130"/>
      <c r="X10" s="130"/>
      <c r="Y10" s="129">
        <f>Z10+AA10+AB10+AC10+AD10</f>
        <v>0</v>
      </c>
      <c r="Z10" s="130"/>
      <c r="AA10" s="130"/>
      <c r="AB10" s="130"/>
      <c r="AC10" s="130"/>
      <c r="AD10" s="130"/>
      <c r="AE10" s="130"/>
      <c r="AF10" s="130"/>
      <c r="AG10" s="130"/>
      <c r="AH10" s="131">
        <f t="shared" si="0"/>
        <v>0</v>
      </c>
      <c r="AI10" s="140"/>
      <c r="AJ10" s="129">
        <f>AK10+AL10+AM10+AN10+AO10</f>
        <v>0</v>
      </c>
      <c r="AK10" s="130"/>
      <c r="AL10" s="130"/>
      <c r="AM10" s="130"/>
      <c r="AN10" s="130"/>
      <c r="AO10" s="130"/>
      <c r="AP10" s="129">
        <f>AQ10+AR10+AS10+AT10+AU10</f>
        <v>0</v>
      </c>
      <c r="AQ10" s="130"/>
      <c r="AR10" s="130"/>
      <c r="AS10" s="130"/>
      <c r="AT10" s="130"/>
      <c r="AU10" s="130"/>
      <c r="AV10" s="129">
        <f>AW10+AX10+AY10+AZ10+BA10</f>
        <v>0</v>
      </c>
      <c r="AW10" s="130"/>
      <c r="AX10" s="130"/>
      <c r="AY10" s="130"/>
      <c r="AZ10" s="130"/>
      <c r="BA10" s="130"/>
      <c r="BB10" s="131">
        <f t="shared" si="1"/>
        <v>0</v>
      </c>
    </row>
    <row r="11" spans="1:54" ht="21.75">
      <c r="A11" s="152" t="s">
        <v>197</v>
      </c>
      <c r="B11" s="153" t="s">
        <v>225</v>
      </c>
      <c r="C11" s="153"/>
      <c r="D11" s="154"/>
      <c r="E11" s="154"/>
      <c r="F11" s="154">
        <f>F14+F15</f>
        <v>1340000</v>
      </c>
      <c r="G11" s="154">
        <f aca="true" t="shared" si="5" ref="G11:R11">G14+G15</f>
        <v>0</v>
      </c>
      <c r="H11" s="154">
        <f t="shared" si="5"/>
        <v>0</v>
      </c>
      <c r="I11" s="154">
        <f t="shared" si="5"/>
        <v>0</v>
      </c>
      <c r="J11" s="154">
        <f t="shared" si="5"/>
        <v>0</v>
      </c>
      <c r="K11" s="154">
        <f t="shared" si="5"/>
        <v>0</v>
      </c>
      <c r="L11" s="154">
        <f t="shared" si="5"/>
        <v>0</v>
      </c>
      <c r="M11" s="154">
        <f t="shared" si="5"/>
        <v>24000</v>
      </c>
      <c r="N11" s="154">
        <f t="shared" si="5"/>
        <v>0</v>
      </c>
      <c r="O11" s="154">
        <f t="shared" si="5"/>
        <v>0</v>
      </c>
      <c r="P11" s="154">
        <f t="shared" si="5"/>
        <v>24000</v>
      </c>
      <c r="Q11" s="154">
        <f t="shared" si="5"/>
        <v>0</v>
      </c>
      <c r="R11" s="154">
        <f t="shared" si="5"/>
        <v>0</v>
      </c>
      <c r="S11" s="154">
        <f aca="true" t="shared" si="6" ref="S11:BB11">S14+S15+S16+S17+S20</f>
        <v>376000</v>
      </c>
      <c r="T11" s="154">
        <f t="shared" si="6"/>
        <v>352000</v>
      </c>
      <c r="U11" s="154">
        <f t="shared" si="6"/>
        <v>0</v>
      </c>
      <c r="V11" s="154">
        <f t="shared" si="6"/>
        <v>24000</v>
      </c>
      <c r="W11" s="154">
        <f t="shared" si="6"/>
        <v>0</v>
      </c>
      <c r="X11" s="154">
        <f t="shared" si="6"/>
        <v>0</v>
      </c>
      <c r="Y11" s="154">
        <f t="shared" si="6"/>
        <v>260000</v>
      </c>
      <c r="Z11" s="154">
        <f t="shared" si="6"/>
        <v>226000</v>
      </c>
      <c r="AA11" s="154">
        <f t="shared" si="6"/>
        <v>0</v>
      </c>
      <c r="AB11" s="154">
        <f t="shared" si="6"/>
        <v>34000</v>
      </c>
      <c r="AC11" s="154">
        <f t="shared" si="6"/>
        <v>0</v>
      </c>
      <c r="AD11" s="154">
        <f t="shared" si="6"/>
        <v>0</v>
      </c>
      <c r="AE11" s="154">
        <f t="shared" si="6"/>
        <v>0</v>
      </c>
      <c r="AF11" s="154">
        <f t="shared" si="6"/>
        <v>0</v>
      </c>
      <c r="AG11" s="154">
        <f t="shared" si="6"/>
        <v>0</v>
      </c>
      <c r="AH11" s="154">
        <f t="shared" si="6"/>
        <v>1100000</v>
      </c>
      <c r="AI11" s="154"/>
      <c r="AJ11" s="154">
        <f t="shared" si="6"/>
        <v>470000</v>
      </c>
      <c r="AK11" s="154">
        <f t="shared" si="6"/>
        <v>426000</v>
      </c>
      <c r="AL11" s="154">
        <f t="shared" si="6"/>
        <v>0</v>
      </c>
      <c r="AM11" s="154">
        <f t="shared" si="6"/>
        <v>44000</v>
      </c>
      <c r="AN11" s="154">
        <f t="shared" si="6"/>
        <v>0</v>
      </c>
      <c r="AO11" s="154">
        <f t="shared" si="6"/>
        <v>0</v>
      </c>
      <c r="AP11" s="154">
        <f t="shared" si="6"/>
        <v>310000</v>
      </c>
      <c r="AQ11" s="154">
        <f t="shared" si="6"/>
        <v>300000</v>
      </c>
      <c r="AR11" s="154">
        <f t="shared" si="6"/>
        <v>0</v>
      </c>
      <c r="AS11" s="154">
        <f t="shared" si="6"/>
        <v>10000</v>
      </c>
      <c r="AT11" s="154">
        <f t="shared" si="6"/>
        <v>0</v>
      </c>
      <c r="AU11" s="154">
        <f t="shared" si="6"/>
        <v>0</v>
      </c>
      <c r="AV11" s="154">
        <f t="shared" si="6"/>
        <v>330000</v>
      </c>
      <c r="AW11" s="154">
        <f t="shared" si="6"/>
        <v>300000</v>
      </c>
      <c r="AX11" s="154">
        <f t="shared" si="6"/>
        <v>0</v>
      </c>
      <c r="AY11" s="154">
        <f t="shared" si="6"/>
        <v>30000</v>
      </c>
      <c r="AZ11" s="154">
        <f t="shared" si="6"/>
        <v>0</v>
      </c>
      <c r="BA11" s="154">
        <f t="shared" si="6"/>
        <v>0</v>
      </c>
      <c r="BB11" s="154">
        <f t="shared" si="6"/>
        <v>-10000</v>
      </c>
    </row>
    <row r="12" spans="1:54" ht="11.25" hidden="1">
      <c r="A12" s="135"/>
      <c r="B12" s="141" t="e">
        <f>#REF!</f>
        <v>#REF!</v>
      </c>
      <c r="C12" s="141"/>
      <c r="D12" s="140"/>
      <c r="E12" s="140"/>
      <c r="F12" s="126"/>
      <c r="G12" s="127" t="e">
        <f>SUM(H12:L12)</f>
        <v>#REF!</v>
      </c>
      <c r="H12" s="128" t="e">
        <f>#REF!</f>
        <v>#REF!</v>
      </c>
      <c r="I12" s="128" t="e">
        <f>#REF!</f>
        <v>#REF!</v>
      </c>
      <c r="J12" s="128" t="e">
        <f>#REF!</f>
        <v>#REF!</v>
      </c>
      <c r="K12" s="128"/>
      <c r="L12" s="128"/>
      <c r="M12" s="129">
        <f>N12+O12+P12+Q12+R12</f>
        <v>0</v>
      </c>
      <c r="N12" s="130"/>
      <c r="O12" s="130"/>
      <c r="P12" s="130"/>
      <c r="Q12" s="130"/>
      <c r="R12" s="130"/>
      <c r="S12" s="129">
        <f aca="true" t="shared" si="7" ref="S12:S20">T12+U12+V12+W12+X12</f>
        <v>0</v>
      </c>
      <c r="T12" s="130"/>
      <c r="U12" s="130"/>
      <c r="V12" s="130"/>
      <c r="W12" s="130"/>
      <c r="X12" s="130"/>
      <c r="Y12" s="129">
        <f>Z12+AA12+AB12+AC12+AD12</f>
        <v>0</v>
      </c>
      <c r="Z12" s="130"/>
      <c r="AA12" s="130"/>
      <c r="AB12" s="130"/>
      <c r="AC12" s="130"/>
      <c r="AD12" s="130"/>
      <c r="AE12" s="130"/>
      <c r="AF12" s="130"/>
      <c r="AG12" s="130"/>
      <c r="AH12" s="131">
        <f aca="true" t="shared" si="8" ref="AH12:AH72">D12-E12-M12-S12-Y12</f>
        <v>0</v>
      </c>
      <c r="AI12" s="140"/>
      <c r="AJ12" s="129">
        <f aca="true" t="shared" si="9" ref="AJ12:AJ17">AK12+AL12+AM12+AN12+AO12</f>
        <v>0</v>
      </c>
      <c r="AK12" s="130"/>
      <c r="AL12" s="130"/>
      <c r="AM12" s="130"/>
      <c r="AN12" s="130"/>
      <c r="AO12" s="130"/>
      <c r="AP12" s="129">
        <f aca="true" t="shared" si="10" ref="AP12:AP17">AQ12+AR12+AS12+AT12+AU12</f>
        <v>0</v>
      </c>
      <c r="AQ12" s="130"/>
      <c r="AR12" s="130"/>
      <c r="AS12" s="130"/>
      <c r="AT12" s="130"/>
      <c r="AU12" s="130"/>
      <c r="AV12" s="129">
        <f aca="true" t="shared" si="11" ref="AV12:AV17">AW12+AX12+AY12+AZ12+BA12</f>
        <v>0</v>
      </c>
      <c r="AW12" s="130"/>
      <c r="AX12" s="130"/>
      <c r="AY12" s="130"/>
      <c r="AZ12" s="130"/>
      <c r="BA12" s="130"/>
      <c r="BB12" s="131">
        <f aca="true" t="shared" si="12" ref="BB12:BB72">AH12-AJ12-AP12-AV12</f>
        <v>0</v>
      </c>
    </row>
    <row r="13" spans="1:54" ht="11.25" hidden="1">
      <c r="A13" s="135"/>
      <c r="B13" s="141" t="e">
        <f>#REF!</f>
        <v>#REF!</v>
      </c>
      <c r="C13" s="141"/>
      <c r="D13" s="140"/>
      <c r="E13" s="140"/>
      <c r="F13" s="126"/>
      <c r="G13" s="127" t="e">
        <f>SUM(H13:L13)</f>
        <v>#REF!</v>
      </c>
      <c r="H13" s="128" t="e">
        <f>#REF!</f>
        <v>#REF!</v>
      </c>
      <c r="I13" s="128" t="e">
        <f>#REF!</f>
        <v>#REF!</v>
      </c>
      <c r="J13" s="128" t="e">
        <f>#REF!</f>
        <v>#REF!</v>
      </c>
      <c r="K13" s="128"/>
      <c r="L13" s="128"/>
      <c r="M13" s="129">
        <f>N13+O13+P13+Q13+R13</f>
        <v>0</v>
      </c>
      <c r="N13" s="130"/>
      <c r="O13" s="130"/>
      <c r="P13" s="130"/>
      <c r="Q13" s="130"/>
      <c r="R13" s="130"/>
      <c r="S13" s="129">
        <f t="shared" si="7"/>
        <v>0</v>
      </c>
      <c r="T13" s="130"/>
      <c r="U13" s="130"/>
      <c r="V13" s="130"/>
      <c r="W13" s="130"/>
      <c r="X13" s="130"/>
      <c r="Y13" s="129">
        <f>Z13+AA13+AB13+AC13+AD13</f>
        <v>0</v>
      </c>
      <c r="Z13" s="130"/>
      <c r="AA13" s="130"/>
      <c r="AB13" s="130"/>
      <c r="AC13" s="130"/>
      <c r="AD13" s="130"/>
      <c r="AE13" s="130"/>
      <c r="AF13" s="130"/>
      <c r="AG13" s="130"/>
      <c r="AH13" s="131">
        <f t="shared" si="8"/>
        <v>0</v>
      </c>
      <c r="AI13" s="140"/>
      <c r="AJ13" s="129">
        <f t="shared" si="9"/>
        <v>0</v>
      </c>
      <c r="AK13" s="130"/>
      <c r="AL13" s="130"/>
      <c r="AM13" s="130"/>
      <c r="AN13" s="130"/>
      <c r="AO13" s="130"/>
      <c r="AP13" s="129">
        <f t="shared" si="10"/>
        <v>0</v>
      </c>
      <c r="AQ13" s="130"/>
      <c r="AR13" s="130"/>
      <c r="AS13" s="130"/>
      <c r="AT13" s="130"/>
      <c r="AU13" s="130"/>
      <c r="AV13" s="129">
        <f t="shared" si="11"/>
        <v>0</v>
      </c>
      <c r="AW13" s="130"/>
      <c r="AX13" s="130"/>
      <c r="AY13" s="130"/>
      <c r="AZ13" s="130"/>
      <c r="BA13" s="130"/>
      <c r="BB13" s="131">
        <f t="shared" si="12"/>
        <v>0</v>
      </c>
    </row>
    <row r="14" spans="1:54" ht="22.5">
      <c r="A14" s="135" t="s">
        <v>54</v>
      </c>
      <c r="B14" s="141" t="s">
        <v>230</v>
      </c>
      <c r="C14" s="141" t="s">
        <v>206</v>
      </c>
      <c r="D14" s="140">
        <v>1200000</v>
      </c>
      <c r="E14" s="140"/>
      <c r="F14" s="126">
        <f aca="true" t="shared" si="13" ref="F14:F20">D14-E14</f>
        <v>1200000</v>
      </c>
      <c r="G14" s="127"/>
      <c r="H14" s="128"/>
      <c r="I14" s="128"/>
      <c r="J14" s="128"/>
      <c r="K14" s="128"/>
      <c r="L14" s="128"/>
      <c r="M14" s="129">
        <f>N14+O14+P14+Q14+R14</f>
        <v>10000</v>
      </c>
      <c r="N14" s="130"/>
      <c r="O14" s="130"/>
      <c r="P14" s="130">
        <v>10000</v>
      </c>
      <c r="Q14" s="130"/>
      <c r="R14" s="130"/>
      <c r="S14" s="129">
        <f t="shared" si="7"/>
        <v>110000</v>
      </c>
      <c r="T14" s="130">
        <v>100000</v>
      </c>
      <c r="U14" s="130"/>
      <c r="V14" s="130">
        <v>10000</v>
      </c>
      <c r="W14" s="130"/>
      <c r="X14" s="130"/>
      <c r="Y14" s="129">
        <f aca="true" t="shared" si="14" ref="Y14:Y19">Z14+AA14+AB14+AC14</f>
        <v>120000</v>
      </c>
      <c r="Z14" s="130">
        <v>100000</v>
      </c>
      <c r="AA14" s="130"/>
      <c r="AB14" s="130">
        <v>20000</v>
      </c>
      <c r="AC14" s="130"/>
      <c r="AD14" s="130"/>
      <c r="AE14" s="130"/>
      <c r="AF14" s="130"/>
      <c r="AG14" s="130"/>
      <c r="AH14" s="131">
        <f>D14-E14-M14-S14-Y14</f>
        <v>960000</v>
      </c>
      <c r="AI14" s="140"/>
      <c r="AJ14" s="129">
        <f t="shared" si="9"/>
        <v>330000</v>
      </c>
      <c r="AK14" s="130">
        <v>300000</v>
      </c>
      <c r="AL14" s="130"/>
      <c r="AM14" s="130">
        <v>30000</v>
      </c>
      <c r="AN14" s="130"/>
      <c r="AO14" s="130"/>
      <c r="AP14" s="129">
        <f t="shared" si="10"/>
        <v>310000</v>
      </c>
      <c r="AQ14" s="130">
        <v>300000</v>
      </c>
      <c r="AR14" s="130"/>
      <c r="AS14" s="130">
        <v>10000</v>
      </c>
      <c r="AT14" s="130"/>
      <c r="AU14" s="130"/>
      <c r="AV14" s="129">
        <f t="shared" si="11"/>
        <v>330000</v>
      </c>
      <c r="AW14" s="130">
        <v>300000</v>
      </c>
      <c r="AX14" s="130"/>
      <c r="AY14" s="130">
        <v>30000</v>
      </c>
      <c r="AZ14" s="130"/>
      <c r="BA14" s="130"/>
      <c r="BB14" s="131">
        <f>AH14-AJ14-AP14-AV14</f>
        <v>-10000</v>
      </c>
    </row>
    <row r="15" spans="1:54" ht="22.5">
      <c r="A15" s="135" t="s">
        <v>55</v>
      </c>
      <c r="B15" s="141" t="s">
        <v>229</v>
      </c>
      <c r="C15" s="141" t="s">
        <v>208</v>
      </c>
      <c r="D15" s="140">
        <v>140000</v>
      </c>
      <c r="E15" s="140"/>
      <c r="F15" s="126">
        <f t="shared" si="13"/>
        <v>140000</v>
      </c>
      <c r="G15" s="127"/>
      <c r="H15" s="128"/>
      <c r="I15" s="128"/>
      <c r="J15" s="128"/>
      <c r="K15" s="128"/>
      <c r="L15" s="128"/>
      <c r="M15" s="129">
        <f aca="true" t="shared" si="15" ref="M15:M24">N15+O15+P15+Q15+R15</f>
        <v>14000</v>
      </c>
      <c r="N15" s="130"/>
      <c r="O15" s="130"/>
      <c r="P15" s="130">
        <v>14000</v>
      </c>
      <c r="Q15" s="130"/>
      <c r="R15" s="130"/>
      <c r="S15" s="129">
        <f t="shared" si="7"/>
        <v>126000</v>
      </c>
      <c r="T15" s="130">
        <v>126000</v>
      </c>
      <c r="U15" s="130"/>
      <c r="V15" s="130"/>
      <c r="W15" s="130"/>
      <c r="X15" s="130"/>
      <c r="Y15" s="129">
        <f t="shared" si="14"/>
        <v>0</v>
      </c>
      <c r="Z15" s="130"/>
      <c r="AA15" s="130"/>
      <c r="AB15" s="130"/>
      <c r="AC15" s="130"/>
      <c r="AD15" s="130"/>
      <c r="AE15" s="130"/>
      <c r="AF15" s="130"/>
      <c r="AG15" s="130"/>
      <c r="AH15" s="131"/>
      <c r="AI15" s="140" t="s">
        <v>134</v>
      </c>
      <c r="AJ15" s="129">
        <f t="shared" si="9"/>
        <v>0</v>
      </c>
      <c r="AK15" s="130"/>
      <c r="AL15" s="130"/>
      <c r="AM15" s="130"/>
      <c r="AN15" s="130"/>
      <c r="AO15" s="130"/>
      <c r="AP15" s="129">
        <f t="shared" si="10"/>
        <v>0</v>
      </c>
      <c r="AQ15" s="130"/>
      <c r="AR15" s="130"/>
      <c r="AS15" s="130"/>
      <c r="AT15" s="130"/>
      <c r="AU15" s="130"/>
      <c r="AV15" s="129">
        <f t="shared" si="11"/>
        <v>0</v>
      </c>
      <c r="AW15" s="130"/>
      <c r="AX15" s="130"/>
      <c r="AY15" s="130"/>
      <c r="AZ15" s="130"/>
      <c r="BA15" s="130"/>
      <c r="BB15" s="131">
        <f>AH15-AJ15-AP15-AV15</f>
        <v>0</v>
      </c>
    </row>
    <row r="16" spans="1:54" ht="22.5" hidden="1">
      <c r="A16" s="135" t="s">
        <v>56</v>
      </c>
      <c r="B16" s="141" t="s">
        <v>143</v>
      </c>
      <c r="C16" s="141" t="s">
        <v>208</v>
      </c>
      <c r="D16" s="140">
        <v>140000</v>
      </c>
      <c r="E16" s="140"/>
      <c r="F16" s="126">
        <f t="shared" si="13"/>
        <v>140000</v>
      </c>
      <c r="G16" s="127"/>
      <c r="H16" s="128"/>
      <c r="I16" s="128"/>
      <c r="J16" s="128"/>
      <c r="K16" s="128"/>
      <c r="L16" s="128"/>
      <c r="M16" s="129">
        <f t="shared" si="15"/>
        <v>0</v>
      </c>
      <c r="N16" s="130"/>
      <c r="O16" s="130"/>
      <c r="P16" s="130"/>
      <c r="Q16" s="130"/>
      <c r="R16" s="130"/>
      <c r="S16" s="129">
        <f t="shared" si="7"/>
        <v>140000</v>
      </c>
      <c r="T16" s="130">
        <v>126000</v>
      </c>
      <c r="U16" s="130"/>
      <c r="V16" s="130">
        <v>14000</v>
      </c>
      <c r="W16" s="130"/>
      <c r="X16" s="130"/>
      <c r="Y16" s="129">
        <f t="shared" si="14"/>
        <v>0</v>
      </c>
      <c r="Z16" s="130"/>
      <c r="AA16" s="130"/>
      <c r="AB16" s="130"/>
      <c r="AC16" s="130"/>
      <c r="AD16" s="130"/>
      <c r="AE16" s="130"/>
      <c r="AF16" s="130"/>
      <c r="AG16" s="130"/>
      <c r="AH16" s="131">
        <f t="shared" si="8"/>
        <v>0</v>
      </c>
      <c r="AI16" s="140" t="s">
        <v>134</v>
      </c>
      <c r="AJ16" s="129">
        <f t="shared" si="9"/>
        <v>0</v>
      </c>
      <c r="AK16" s="130"/>
      <c r="AL16" s="130"/>
      <c r="AM16" s="130"/>
      <c r="AN16" s="130"/>
      <c r="AO16" s="130"/>
      <c r="AP16" s="129">
        <f t="shared" si="10"/>
        <v>0</v>
      </c>
      <c r="AQ16" s="130"/>
      <c r="AR16" s="130"/>
      <c r="AS16" s="130"/>
      <c r="AT16" s="130"/>
      <c r="AU16" s="130"/>
      <c r="AV16" s="129">
        <f t="shared" si="11"/>
        <v>0</v>
      </c>
      <c r="AW16" s="130"/>
      <c r="AX16" s="130"/>
      <c r="AY16" s="130"/>
      <c r="AZ16" s="130"/>
      <c r="BA16" s="130"/>
      <c r="BB16" s="131">
        <f t="shared" si="12"/>
        <v>0</v>
      </c>
    </row>
    <row r="17" spans="1:54" ht="22.5" hidden="1">
      <c r="A17" s="135" t="s">
        <v>57</v>
      </c>
      <c r="B17" s="141" t="s">
        <v>144</v>
      </c>
      <c r="C17" s="141" t="s">
        <v>208</v>
      </c>
      <c r="D17" s="140">
        <v>140000</v>
      </c>
      <c r="E17" s="140"/>
      <c r="F17" s="126">
        <f t="shared" si="13"/>
        <v>140000</v>
      </c>
      <c r="G17" s="127"/>
      <c r="H17" s="128"/>
      <c r="I17" s="128"/>
      <c r="J17" s="128"/>
      <c r="K17" s="128"/>
      <c r="L17" s="128"/>
      <c r="M17" s="129">
        <f t="shared" si="15"/>
        <v>0</v>
      </c>
      <c r="N17" s="130"/>
      <c r="O17" s="130"/>
      <c r="P17" s="130"/>
      <c r="Q17" s="130"/>
      <c r="R17" s="130"/>
      <c r="S17" s="129">
        <f t="shared" si="7"/>
        <v>0</v>
      </c>
      <c r="T17" s="130"/>
      <c r="U17" s="130"/>
      <c r="V17" s="130"/>
      <c r="W17" s="130"/>
      <c r="X17" s="130"/>
      <c r="Y17" s="129">
        <f t="shared" si="14"/>
        <v>0</v>
      </c>
      <c r="Z17" s="130"/>
      <c r="AA17" s="130"/>
      <c r="AB17" s="130"/>
      <c r="AC17" s="130"/>
      <c r="AD17" s="130"/>
      <c r="AE17" s="130"/>
      <c r="AF17" s="130"/>
      <c r="AG17" s="130"/>
      <c r="AH17" s="131">
        <f t="shared" si="8"/>
        <v>140000</v>
      </c>
      <c r="AI17" s="140" t="s">
        <v>134</v>
      </c>
      <c r="AJ17" s="129">
        <f t="shared" si="9"/>
        <v>140000</v>
      </c>
      <c r="AK17" s="130">
        <v>126000</v>
      </c>
      <c r="AL17" s="130"/>
      <c r="AM17" s="130">
        <v>14000</v>
      </c>
      <c r="AN17" s="130"/>
      <c r="AO17" s="130"/>
      <c r="AP17" s="129">
        <f t="shared" si="10"/>
        <v>0</v>
      </c>
      <c r="AQ17" s="130"/>
      <c r="AR17" s="130"/>
      <c r="AS17" s="130"/>
      <c r="AT17" s="130"/>
      <c r="AU17" s="130"/>
      <c r="AV17" s="129">
        <f t="shared" si="11"/>
        <v>0</v>
      </c>
      <c r="AW17" s="130"/>
      <c r="AX17" s="130"/>
      <c r="AY17" s="130"/>
      <c r="AZ17" s="130"/>
      <c r="BA17" s="130"/>
      <c r="BB17" s="131">
        <f t="shared" si="12"/>
        <v>0</v>
      </c>
    </row>
    <row r="18" spans="1:54" s="147" customFormat="1" ht="31.5" hidden="1">
      <c r="A18" s="155"/>
      <c r="B18" s="156" t="s">
        <v>19</v>
      </c>
      <c r="C18" s="157"/>
      <c r="D18" s="158"/>
      <c r="E18" s="158"/>
      <c r="F18" s="126">
        <f t="shared" si="13"/>
        <v>0</v>
      </c>
      <c r="G18" s="127">
        <f>G19</f>
        <v>17474</v>
      </c>
      <c r="H18" s="127">
        <f aca="true" t="shared" si="16" ref="H18:AU18">H19</f>
        <v>0</v>
      </c>
      <c r="I18" s="127">
        <f t="shared" si="16"/>
        <v>7521</v>
      </c>
      <c r="J18" s="127">
        <f t="shared" si="16"/>
        <v>9953</v>
      </c>
      <c r="K18" s="127">
        <f t="shared" si="16"/>
        <v>0</v>
      </c>
      <c r="L18" s="127">
        <f t="shared" si="16"/>
        <v>0</v>
      </c>
      <c r="M18" s="129">
        <f t="shared" si="15"/>
        <v>0</v>
      </c>
      <c r="N18" s="159">
        <f t="shared" si="16"/>
        <v>0</v>
      </c>
      <c r="O18" s="159">
        <f t="shared" si="16"/>
        <v>0</v>
      </c>
      <c r="P18" s="159">
        <f t="shared" si="16"/>
        <v>0</v>
      </c>
      <c r="Q18" s="159">
        <f t="shared" si="16"/>
        <v>0</v>
      </c>
      <c r="R18" s="159">
        <f t="shared" si="16"/>
        <v>0</v>
      </c>
      <c r="S18" s="129">
        <f t="shared" si="7"/>
        <v>0</v>
      </c>
      <c r="T18" s="159">
        <f t="shared" si="16"/>
        <v>0</v>
      </c>
      <c r="U18" s="159">
        <f t="shared" si="16"/>
        <v>0</v>
      </c>
      <c r="V18" s="159">
        <f t="shared" si="16"/>
        <v>0</v>
      </c>
      <c r="W18" s="159">
        <f t="shared" si="16"/>
        <v>0</v>
      </c>
      <c r="X18" s="159">
        <f t="shared" si="16"/>
        <v>0</v>
      </c>
      <c r="Y18" s="129">
        <f t="shared" si="14"/>
        <v>0</v>
      </c>
      <c r="Z18" s="159"/>
      <c r="AA18" s="159"/>
      <c r="AB18" s="159"/>
      <c r="AC18" s="159"/>
      <c r="AD18" s="159"/>
      <c r="AE18" s="159">
        <f t="shared" si="16"/>
        <v>0</v>
      </c>
      <c r="AF18" s="159">
        <f t="shared" si="16"/>
        <v>0</v>
      </c>
      <c r="AG18" s="159">
        <f t="shared" si="16"/>
        <v>0</v>
      </c>
      <c r="AH18" s="131">
        <f t="shared" si="8"/>
        <v>0</v>
      </c>
      <c r="AI18" s="159">
        <f t="shared" si="16"/>
        <v>0</v>
      </c>
      <c r="AJ18" s="159">
        <f t="shared" si="16"/>
        <v>0</v>
      </c>
      <c r="AK18" s="159">
        <f t="shared" si="16"/>
        <v>0</v>
      </c>
      <c r="AL18" s="159">
        <f t="shared" si="16"/>
        <v>0</v>
      </c>
      <c r="AM18" s="159">
        <f t="shared" si="16"/>
        <v>0</v>
      </c>
      <c r="AN18" s="159">
        <f t="shared" si="16"/>
        <v>0</v>
      </c>
      <c r="AO18" s="159">
        <f t="shared" si="16"/>
        <v>0</v>
      </c>
      <c r="AP18" s="159">
        <f t="shared" si="16"/>
        <v>0</v>
      </c>
      <c r="AQ18" s="159">
        <f t="shared" si="16"/>
        <v>0</v>
      </c>
      <c r="AR18" s="159">
        <f t="shared" si="16"/>
        <v>0</v>
      </c>
      <c r="AS18" s="159">
        <f t="shared" si="16"/>
        <v>0</v>
      </c>
      <c r="AT18" s="159">
        <f t="shared" si="16"/>
        <v>0</v>
      </c>
      <c r="AU18" s="159">
        <f t="shared" si="16"/>
        <v>0</v>
      </c>
      <c r="AV18" s="159"/>
      <c r="AW18" s="159"/>
      <c r="AX18" s="159"/>
      <c r="AY18" s="159"/>
      <c r="AZ18" s="159"/>
      <c r="BA18" s="159"/>
      <c r="BB18" s="131">
        <f t="shared" si="12"/>
        <v>0</v>
      </c>
    </row>
    <row r="19" spans="1:54" ht="11.25" hidden="1">
      <c r="A19" s="135"/>
      <c r="B19" s="160" t="s">
        <v>135</v>
      </c>
      <c r="C19" s="141"/>
      <c r="D19" s="140"/>
      <c r="E19" s="140"/>
      <c r="F19" s="126">
        <f t="shared" si="13"/>
        <v>0</v>
      </c>
      <c r="G19" s="127">
        <f>H19+I19+J19</f>
        <v>17474</v>
      </c>
      <c r="H19" s="128"/>
      <c r="I19" s="128">
        <v>7521</v>
      </c>
      <c r="J19" s="128">
        <v>9953</v>
      </c>
      <c r="K19" s="128"/>
      <c r="L19" s="128"/>
      <c r="M19" s="129">
        <f t="shared" si="15"/>
        <v>0</v>
      </c>
      <c r="N19" s="130"/>
      <c r="O19" s="130"/>
      <c r="P19" s="130"/>
      <c r="Q19" s="130"/>
      <c r="R19" s="130"/>
      <c r="S19" s="129">
        <f t="shared" si="7"/>
        <v>0</v>
      </c>
      <c r="T19" s="130"/>
      <c r="U19" s="130"/>
      <c r="V19" s="130"/>
      <c r="W19" s="130"/>
      <c r="X19" s="130"/>
      <c r="Y19" s="129">
        <f t="shared" si="14"/>
        <v>0</v>
      </c>
      <c r="Z19" s="130"/>
      <c r="AA19" s="130"/>
      <c r="AB19" s="130"/>
      <c r="AC19" s="130"/>
      <c r="AD19" s="130"/>
      <c r="AE19" s="130"/>
      <c r="AF19" s="130"/>
      <c r="AG19" s="130"/>
      <c r="AH19" s="131">
        <f t="shared" si="8"/>
        <v>0</v>
      </c>
      <c r="AI19" s="140"/>
      <c r="AJ19" s="129"/>
      <c r="AK19" s="130"/>
      <c r="AL19" s="130"/>
      <c r="AM19" s="130"/>
      <c r="AN19" s="130"/>
      <c r="AO19" s="130"/>
      <c r="AP19" s="129">
        <f>AQ19+AR19+AS19+AT19+AU19</f>
        <v>0</v>
      </c>
      <c r="AQ19" s="130"/>
      <c r="AR19" s="130"/>
      <c r="AS19" s="130"/>
      <c r="AT19" s="130"/>
      <c r="AU19" s="130"/>
      <c r="AV19" s="129">
        <f>AW19+AX19+AY19+AZ19+BA19</f>
        <v>0</v>
      </c>
      <c r="AW19" s="130"/>
      <c r="AX19" s="130"/>
      <c r="AY19" s="130"/>
      <c r="AZ19" s="130"/>
      <c r="BA19" s="130"/>
      <c r="BB19" s="131">
        <f t="shared" si="12"/>
        <v>0</v>
      </c>
    </row>
    <row r="20" spans="1:54" ht="22.5" hidden="1">
      <c r="A20" s="135" t="s">
        <v>58</v>
      </c>
      <c r="B20" s="141" t="s">
        <v>209</v>
      </c>
      <c r="C20" s="141" t="s">
        <v>208</v>
      </c>
      <c r="D20" s="140">
        <v>140000</v>
      </c>
      <c r="E20" s="140"/>
      <c r="F20" s="126">
        <f t="shared" si="13"/>
        <v>140000</v>
      </c>
      <c r="G20" s="127"/>
      <c r="H20" s="128"/>
      <c r="I20" s="128"/>
      <c r="J20" s="128"/>
      <c r="K20" s="128"/>
      <c r="L20" s="128"/>
      <c r="M20" s="129">
        <f t="shared" si="15"/>
        <v>0</v>
      </c>
      <c r="N20" s="130"/>
      <c r="O20" s="130"/>
      <c r="P20" s="130"/>
      <c r="Q20" s="130"/>
      <c r="R20" s="130"/>
      <c r="S20" s="129">
        <f t="shared" si="7"/>
        <v>0</v>
      </c>
      <c r="T20" s="130"/>
      <c r="U20" s="130"/>
      <c r="V20" s="130"/>
      <c r="W20" s="130"/>
      <c r="X20" s="130"/>
      <c r="Y20" s="129">
        <f>Z20+AA20+AB20+AC20</f>
        <v>140000</v>
      </c>
      <c r="Z20" s="130">
        <v>126000</v>
      </c>
      <c r="AA20" s="130"/>
      <c r="AB20" s="130">
        <v>14000</v>
      </c>
      <c r="AC20" s="130"/>
      <c r="AD20" s="130"/>
      <c r="AE20" s="130"/>
      <c r="AF20" s="130"/>
      <c r="AG20" s="130"/>
      <c r="AH20" s="131"/>
      <c r="AI20" s="140"/>
      <c r="AJ20" s="129"/>
      <c r="AK20" s="130"/>
      <c r="AL20" s="130"/>
      <c r="AM20" s="130"/>
      <c r="AN20" s="130"/>
      <c r="AO20" s="130"/>
      <c r="AP20" s="129"/>
      <c r="AQ20" s="130"/>
      <c r="AR20" s="130"/>
      <c r="AS20" s="130"/>
      <c r="AT20" s="130"/>
      <c r="AU20" s="130"/>
      <c r="AV20" s="129"/>
      <c r="AW20" s="130"/>
      <c r="AX20" s="130"/>
      <c r="AY20" s="130"/>
      <c r="AZ20" s="130"/>
      <c r="BA20" s="130"/>
      <c r="BB20" s="131"/>
    </row>
    <row r="21" spans="1:54" s="133" customFormat="1" ht="11.25" hidden="1">
      <c r="A21" s="122"/>
      <c r="B21" s="124" t="s">
        <v>90</v>
      </c>
      <c r="C21" s="124"/>
      <c r="D21" s="125"/>
      <c r="E21" s="125"/>
      <c r="F21" s="126"/>
      <c r="G21" s="127">
        <f>SUM(H21:L21)</f>
        <v>0</v>
      </c>
      <c r="H21" s="128"/>
      <c r="I21" s="128"/>
      <c r="J21" s="128"/>
      <c r="K21" s="128"/>
      <c r="L21" s="128"/>
      <c r="M21" s="129">
        <f t="shared" si="15"/>
        <v>0</v>
      </c>
      <c r="N21" s="130"/>
      <c r="O21" s="130"/>
      <c r="P21" s="130"/>
      <c r="Q21" s="130"/>
      <c r="R21" s="130"/>
      <c r="S21" s="129"/>
      <c r="T21" s="130"/>
      <c r="U21" s="130"/>
      <c r="V21" s="130"/>
      <c r="W21" s="130"/>
      <c r="X21" s="130"/>
      <c r="Y21" s="129"/>
      <c r="Z21" s="130"/>
      <c r="AA21" s="130"/>
      <c r="AB21" s="130"/>
      <c r="AC21" s="130"/>
      <c r="AD21" s="130"/>
      <c r="AE21" s="130"/>
      <c r="AF21" s="130"/>
      <c r="AG21" s="130"/>
      <c r="AH21" s="131">
        <f t="shared" si="8"/>
        <v>0</v>
      </c>
      <c r="AI21" s="125"/>
      <c r="AJ21" s="129">
        <f>AK21+AL21+AM21+AN21+AO21</f>
        <v>0</v>
      </c>
      <c r="AK21" s="130"/>
      <c r="AL21" s="130"/>
      <c r="AM21" s="130"/>
      <c r="AN21" s="130"/>
      <c r="AO21" s="130"/>
      <c r="AP21" s="129"/>
      <c r="AQ21" s="130"/>
      <c r="AR21" s="130"/>
      <c r="AS21" s="130"/>
      <c r="AT21" s="130"/>
      <c r="AU21" s="130"/>
      <c r="AV21" s="129"/>
      <c r="AW21" s="130"/>
      <c r="AX21" s="130"/>
      <c r="AY21" s="130"/>
      <c r="AZ21" s="130"/>
      <c r="BA21" s="130"/>
      <c r="BB21" s="131">
        <f t="shared" si="12"/>
        <v>0</v>
      </c>
    </row>
    <row r="22" spans="1:54" s="162" customFormat="1" ht="21" hidden="1">
      <c r="A22" s="155"/>
      <c r="B22" s="161" t="s">
        <v>26</v>
      </c>
      <c r="C22" s="157"/>
      <c r="D22" s="158"/>
      <c r="E22" s="158"/>
      <c r="F22" s="126"/>
      <c r="G22" s="127" t="e">
        <f>G23</f>
        <v>#REF!</v>
      </c>
      <c r="H22" s="127" t="e">
        <f aca="true" t="shared" si="17" ref="H22:AU22">H23</f>
        <v>#REF!</v>
      </c>
      <c r="I22" s="127" t="e">
        <f t="shared" si="17"/>
        <v>#REF!</v>
      </c>
      <c r="J22" s="127" t="e">
        <f t="shared" si="17"/>
        <v>#REF!</v>
      </c>
      <c r="K22" s="127">
        <f t="shared" si="17"/>
        <v>0</v>
      </c>
      <c r="L22" s="127">
        <f t="shared" si="17"/>
        <v>0</v>
      </c>
      <c r="M22" s="129">
        <f t="shared" si="15"/>
        <v>0</v>
      </c>
      <c r="N22" s="159">
        <f t="shared" si="17"/>
        <v>0</v>
      </c>
      <c r="O22" s="159">
        <f t="shared" si="17"/>
        <v>0</v>
      </c>
      <c r="P22" s="159">
        <f t="shared" si="17"/>
        <v>0</v>
      </c>
      <c r="Q22" s="159">
        <f t="shared" si="17"/>
        <v>0</v>
      </c>
      <c r="R22" s="159">
        <f t="shared" si="17"/>
        <v>0</v>
      </c>
      <c r="S22" s="159">
        <f t="shared" si="17"/>
        <v>0</v>
      </c>
      <c r="T22" s="159">
        <f t="shared" si="17"/>
        <v>0</v>
      </c>
      <c r="U22" s="159">
        <f t="shared" si="17"/>
        <v>0</v>
      </c>
      <c r="V22" s="159">
        <f t="shared" si="17"/>
        <v>0</v>
      </c>
      <c r="W22" s="159">
        <f t="shared" si="17"/>
        <v>0</v>
      </c>
      <c r="X22" s="159">
        <f t="shared" si="17"/>
        <v>0</v>
      </c>
      <c r="Y22" s="159"/>
      <c r="Z22" s="159"/>
      <c r="AA22" s="159"/>
      <c r="AB22" s="159"/>
      <c r="AC22" s="159"/>
      <c r="AD22" s="159"/>
      <c r="AE22" s="159">
        <f t="shared" si="17"/>
        <v>0</v>
      </c>
      <c r="AF22" s="159">
        <f t="shared" si="17"/>
        <v>0</v>
      </c>
      <c r="AG22" s="159">
        <f t="shared" si="17"/>
        <v>0</v>
      </c>
      <c r="AH22" s="131">
        <f t="shared" si="8"/>
        <v>0</v>
      </c>
      <c r="AI22" s="158"/>
      <c r="AJ22" s="159">
        <f t="shared" si="17"/>
        <v>0</v>
      </c>
      <c r="AK22" s="159">
        <f t="shared" si="17"/>
        <v>0</v>
      </c>
      <c r="AL22" s="159">
        <f t="shared" si="17"/>
        <v>0</v>
      </c>
      <c r="AM22" s="159">
        <f t="shared" si="17"/>
        <v>0</v>
      </c>
      <c r="AN22" s="159">
        <f t="shared" si="17"/>
        <v>0</v>
      </c>
      <c r="AO22" s="159">
        <f t="shared" si="17"/>
        <v>0</v>
      </c>
      <c r="AP22" s="159">
        <f t="shared" si="17"/>
        <v>0</v>
      </c>
      <c r="AQ22" s="159">
        <f t="shared" si="17"/>
        <v>0</v>
      </c>
      <c r="AR22" s="159">
        <f t="shared" si="17"/>
        <v>0</v>
      </c>
      <c r="AS22" s="159">
        <f t="shared" si="17"/>
        <v>0</v>
      </c>
      <c r="AT22" s="159">
        <f t="shared" si="17"/>
        <v>0</v>
      </c>
      <c r="AU22" s="159">
        <f t="shared" si="17"/>
        <v>0</v>
      </c>
      <c r="AV22" s="159"/>
      <c r="AW22" s="159"/>
      <c r="AX22" s="159"/>
      <c r="AY22" s="159"/>
      <c r="AZ22" s="159"/>
      <c r="BA22" s="159"/>
      <c r="BB22" s="131">
        <f t="shared" si="12"/>
        <v>0</v>
      </c>
    </row>
    <row r="23" spans="1:54" s="133" customFormat="1" ht="11.25" hidden="1">
      <c r="A23" s="122"/>
      <c r="B23" s="163" t="s">
        <v>27</v>
      </c>
      <c r="C23" s="124"/>
      <c r="D23" s="125"/>
      <c r="E23" s="125"/>
      <c r="F23" s="126"/>
      <c r="G23" s="127" t="e">
        <f>H23+I23+J23</f>
        <v>#REF!</v>
      </c>
      <c r="H23" s="128" t="e">
        <f>#REF!</f>
        <v>#REF!</v>
      </c>
      <c r="I23" s="128" t="e">
        <f>#REF!</f>
        <v>#REF!</v>
      </c>
      <c r="J23" s="128" t="e">
        <f>#REF!</f>
        <v>#REF!</v>
      </c>
      <c r="K23" s="128"/>
      <c r="L23" s="128"/>
      <c r="M23" s="129">
        <f t="shared" si="15"/>
        <v>0</v>
      </c>
      <c r="N23" s="130"/>
      <c r="O23" s="130"/>
      <c r="P23" s="130"/>
      <c r="Q23" s="130"/>
      <c r="R23" s="130"/>
      <c r="S23" s="129">
        <f>T23+U23+V23+W23+X23</f>
        <v>0</v>
      </c>
      <c r="T23" s="130"/>
      <c r="U23" s="130"/>
      <c r="V23" s="130"/>
      <c r="W23" s="130"/>
      <c r="X23" s="130"/>
      <c r="Y23" s="129">
        <f>Z23+AA23+AB23+AC23+AD23</f>
        <v>0</v>
      </c>
      <c r="Z23" s="130"/>
      <c r="AA23" s="130"/>
      <c r="AB23" s="130"/>
      <c r="AC23" s="130"/>
      <c r="AD23" s="130"/>
      <c r="AE23" s="130"/>
      <c r="AF23" s="130"/>
      <c r="AG23" s="130"/>
      <c r="AH23" s="131">
        <f t="shared" si="8"/>
        <v>0</v>
      </c>
      <c r="AI23" s="125"/>
      <c r="AJ23" s="129">
        <f>AK23+AL23+AM23+AN23+AO23</f>
        <v>0</v>
      </c>
      <c r="AK23" s="130"/>
      <c r="AL23" s="130"/>
      <c r="AM23" s="130"/>
      <c r="AN23" s="130"/>
      <c r="AO23" s="130"/>
      <c r="AP23" s="129">
        <f>AQ23+AR23+AS23+AT23+AU23</f>
        <v>0</v>
      </c>
      <c r="AQ23" s="130"/>
      <c r="AR23" s="130"/>
      <c r="AS23" s="130"/>
      <c r="AT23" s="130"/>
      <c r="AU23" s="130"/>
      <c r="AV23" s="129">
        <f>AW23+AX23+AY23+AZ23+BA23</f>
        <v>0</v>
      </c>
      <c r="AW23" s="130"/>
      <c r="AX23" s="130"/>
      <c r="AY23" s="130"/>
      <c r="AZ23" s="130"/>
      <c r="BA23" s="130"/>
      <c r="BB23" s="131">
        <f t="shared" si="12"/>
        <v>0</v>
      </c>
    </row>
    <row r="24" spans="1:54" s="133" customFormat="1" ht="11.25" hidden="1">
      <c r="A24" s="122" t="s">
        <v>203</v>
      </c>
      <c r="B24" s="163" t="s">
        <v>145</v>
      </c>
      <c r="C24" s="124"/>
      <c r="D24" s="125"/>
      <c r="E24" s="125"/>
      <c r="F24" s="126"/>
      <c r="G24" s="127"/>
      <c r="H24" s="128"/>
      <c r="I24" s="128"/>
      <c r="J24" s="128"/>
      <c r="K24" s="128"/>
      <c r="L24" s="128"/>
      <c r="M24" s="129">
        <f t="shared" si="15"/>
        <v>0</v>
      </c>
      <c r="N24" s="130"/>
      <c r="O24" s="130"/>
      <c r="P24" s="130"/>
      <c r="Q24" s="130"/>
      <c r="R24" s="130"/>
      <c r="S24" s="129"/>
      <c r="T24" s="130"/>
      <c r="U24" s="130"/>
      <c r="V24" s="130"/>
      <c r="W24" s="130"/>
      <c r="X24" s="130"/>
      <c r="Y24" s="129"/>
      <c r="Z24" s="130"/>
      <c r="AA24" s="130"/>
      <c r="AB24" s="130"/>
      <c r="AC24" s="130"/>
      <c r="AD24" s="130"/>
      <c r="AE24" s="130"/>
      <c r="AF24" s="130"/>
      <c r="AG24" s="130"/>
      <c r="AH24" s="131"/>
      <c r="AI24" s="125"/>
      <c r="AJ24" s="129"/>
      <c r="AK24" s="130"/>
      <c r="AL24" s="130"/>
      <c r="AM24" s="130"/>
      <c r="AN24" s="130"/>
      <c r="AO24" s="130"/>
      <c r="AP24" s="129"/>
      <c r="AQ24" s="130"/>
      <c r="AR24" s="130"/>
      <c r="AS24" s="130"/>
      <c r="AT24" s="130"/>
      <c r="AU24" s="130"/>
      <c r="AV24" s="129"/>
      <c r="AW24" s="130"/>
      <c r="AX24" s="130"/>
      <c r="AY24" s="130"/>
      <c r="AZ24" s="130"/>
      <c r="BA24" s="130"/>
      <c r="BB24" s="131"/>
    </row>
    <row r="25" spans="1:54" s="162" customFormat="1" ht="21">
      <c r="A25" s="164" t="s">
        <v>198</v>
      </c>
      <c r="B25" s="153" t="s">
        <v>211</v>
      </c>
      <c r="C25" s="153"/>
      <c r="D25" s="154"/>
      <c r="E25" s="154"/>
      <c r="F25" s="146">
        <f>F29+F30+F37+F38</f>
        <v>208036</v>
      </c>
      <c r="G25" s="146" t="e">
        <f aca="true" t="shared" si="18" ref="G25:R25">G29+G30+G37+G38</f>
        <v>#REF!</v>
      </c>
      <c r="H25" s="146" t="e">
        <f t="shared" si="18"/>
        <v>#REF!</v>
      </c>
      <c r="I25" s="146" t="e">
        <f t="shared" si="18"/>
        <v>#REF!</v>
      </c>
      <c r="J25" s="146" t="e">
        <f t="shared" si="18"/>
        <v>#REF!</v>
      </c>
      <c r="K25" s="146">
        <f t="shared" si="18"/>
        <v>0</v>
      </c>
      <c r="L25" s="146">
        <f t="shared" si="18"/>
        <v>0</v>
      </c>
      <c r="M25" s="146">
        <f t="shared" si="18"/>
        <v>177036</v>
      </c>
      <c r="N25" s="146">
        <f t="shared" si="18"/>
        <v>30000</v>
      </c>
      <c r="O25" s="146">
        <f t="shared" si="18"/>
        <v>27036</v>
      </c>
      <c r="P25" s="146">
        <f t="shared" si="18"/>
        <v>120000</v>
      </c>
      <c r="Q25" s="146">
        <f t="shared" si="18"/>
        <v>0</v>
      </c>
      <c r="R25" s="146">
        <f t="shared" si="18"/>
        <v>0</v>
      </c>
      <c r="S25" s="146" t="e">
        <f>S29+#REF!+S30+S31+S32+S33+#REF!+#REF!+S34+S37+S38+S39+S40+S41+S42+S43+S44</f>
        <v>#REF!</v>
      </c>
      <c r="T25" s="146" t="e">
        <f>T29+#REF!+T30+T31+T32+T33+#REF!+#REF!+T34+T37+T38+T39+T40+T41+T42+T43+T44</f>
        <v>#REF!</v>
      </c>
      <c r="U25" s="146" t="e">
        <f>U29+#REF!+U30+U31+U32+U33+#REF!+#REF!+U34+U37+U38+U39+U40+U41+U42+U43+U44</f>
        <v>#REF!</v>
      </c>
      <c r="V25" s="146" t="e">
        <f>V29+#REF!+V30+V31+V32+V33+#REF!+#REF!+V34+V37+V38+V39+V40+V41+V42+V43+V44</f>
        <v>#REF!</v>
      </c>
      <c r="W25" s="146" t="e">
        <f>W29+#REF!+W30+W31+W32+W33+#REF!+#REF!+W34+W37+W38+W39+W40+W41+W42+W43+W44</f>
        <v>#REF!</v>
      </c>
      <c r="X25" s="146" t="e">
        <f>X29+#REF!+X30+X31+X32+X33+#REF!+#REF!+X34+X37+X38+X39+X40+X41+X42+X43+X44</f>
        <v>#REF!</v>
      </c>
      <c r="Y25" s="146" t="e">
        <f>Y29+#REF!+Y30+Y31+Y32+Y33+#REF!+#REF!+Y34+Y37+Y38+Y39+Y40+Y41+Y42+Y43+Y44</f>
        <v>#REF!</v>
      </c>
      <c r="Z25" s="146" t="e">
        <f>Z29+#REF!+Z30+Z31+Z32+Z33+#REF!+#REF!+Z34+Z37+Z38+Z39+Z40+Z41+Z42+Z43+Z44</f>
        <v>#REF!</v>
      </c>
      <c r="AA25" s="146" t="e">
        <f>AA29+#REF!+AA30+AA31+AA32+AA33+#REF!+#REF!+AA34+AA37+AA38+AA39+AA40+AA41+AA42+AA43+AA44</f>
        <v>#REF!</v>
      </c>
      <c r="AB25" s="146" t="e">
        <f>AB29+#REF!+AB30+AB31+AB32+AB33+#REF!+#REF!+AB34+AB37+AB38+AB39+AB40+AB41+AB42+AB43+AB44</f>
        <v>#REF!</v>
      </c>
      <c r="AC25" s="146" t="e">
        <f>AC29+#REF!+AC30+AC31+AC32+AC33+#REF!+#REF!+AC34+AC37+AC38+AC39+AC40+AC41+AC42+AC43+AC44</f>
        <v>#REF!</v>
      </c>
      <c r="AD25" s="146" t="e">
        <f>AD29+#REF!+AD30+AD31+AD32+AD33+#REF!+#REF!+AD34+AD37+AD38+AD39+AD40+AD41+AD42+AD43+AD44</f>
        <v>#REF!</v>
      </c>
      <c r="AE25" s="146" t="e">
        <f>AE29+#REF!+AE30+AE31+AE32+AE33+#REF!+#REF!+AE34+AE37+AE38+AE39+AE40+AE41+AE42+AE43+AE44</f>
        <v>#REF!</v>
      </c>
      <c r="AF25" s="146" t="e">
        <f>AF29+#REF!+AF30+AF31+AF32+AF33+#REF!+#REF!+AF34+AF37+AF38+AF39+AF40+AF41+AF42+AF43+AF44</f>
        <v>#REF!</v>
      </c>
      <c r="AG25" s="146" t="e">
        <f>AG29+#REF!+AG30+AG31+AG32+AG33+#REF!+#REF!+AG34+AG37+AG38+AG39+AG40+AG41+AG42+AG43+AG44</f>
        <v>#REF!</v>
      </c>
      <c r="AH25" s="146" t="e">
        <f>AH29+#REF!+AH30+AH31+AH32+AH33+#REF!+#REF!+AH34+AH37+AH38+AH39+AH40+AH41+AH42+AH43+AH44</f>
        <v>#REF!</v>
      </c>
      <c r="AI25" s="146" t="e">
        <f>AI29+#REF!+AI30+AI31+AI32+AI33+#REF!+#REF!+AI34+AI37+AI38+AI39+AI40+AI41+AI42+AI43+AI44</f>
        <v>#REF!</v>
      </c>
      <c r="AJ25" s="146" t="e">
        <f>AJ29+#REF!+AJ30+AJ31+AJ32+AJ33+#REF!+#REF!+AJ34+AJ37+AJ38+AJ39+AJ40+AJ41+AJ42+AJ43+AJ44</f>
        <v>#REF!</v>
      </c>
      <c r="AK25" s="146" t="e">
        <f>AK29+#REF!+AK30+AK31+AK32+AK33+#REF!+#REF!+AK34+AK37+AK38+AK39+AK40+AK41+AK42+AK43+AK44</f>
        <v>#REF!</v>
      </c>
      <c r="AL25" s="146" t="e">
        <f>AL29+#REF!+AL30+AL31+AL32+AL33+#REF!+#REF!+AL34+AL37+AL38+AL39+AL40+AL41+AL42+AL43+AL44</f>
        <v>#REF!</v>
      </c>
      <c r="AM25" s="146" t="e">
        <f>AM29+#REF!+AM30+AM31+AM32+AM33+#REF!+#REF!+AM34+AM37+AM38+AM39+AM40+AM41+AM42+AM43+AM44</f>
        <v>#REF!</v>
      </c>
      <c r="AN25" s="146" t="e">
        <f>AN29+#REF!+AN30+AN31+AN32+AN33+#REF!+#REF!+AN34+AN37+AN38+AN39+AN40+AN41+AN42+AN43+AN44</f>
        <v>#REF!</v>
      </c>
      <c r="AO25" s="146" t="e">
        <f>AO29+#REF!+AO30+AO31+AO32+AO33+#REF!+#REF!+AO34+AO37+AO38+AO39+AO40+AO41+AO42+AO43+AO44</f>
        <v>#REF!</v>
      </c>
      <c r="AP25" s="146" t="e">
        <f>AP29+#REF!+AP30+AP31+AP32+AP33+#REF!+#REF!+AP34+AP37+AP38+AP39+AP40+AP41+AP42+AP43+AP44</f>
        <v>#REF!</v>
      </c>
      <c r="AQ25" s="146" t="e">
        <f>AQ29+#REF!+AQ30+AQ31+AQ32+AQ33+#REF!+#REF!+AQ34+AQ37+AQ38+AQ39+AQ40+AQ41+AQ42+AQ43+AQ44</f>
        <v>#REF!</v>
      </c>
      <c r="AR25" s="146" t="e">
        <f>AR29+#REF!+AR30+AR31+AR32+AR33+#REF!+#REF!+AR34+AR37+AR38+AR39+AR40+AR41+AR42+AR43+AR44</f>
        <v>#REF!</v>
      </c>
      <c r="AS25" s="146" t="e">
        <f>AS29+#REF!+AS30+AS31+AS32+AS33+#REF!+#REF!+AS34+AS37+AS38+AS39+AS40+AS41+AS42+AS43+AS44</f>
        <v>#REF!</v>
      </c>
      <c r="AT25" s="146" t="e">
        <f>AT29+#REF!+AT30+AT31+AT32+AT33+#REF!+#REF!+AT34+AT37+AT38+AT39+AT40+AT41+AT42+AT43+AT44</f>
        <v>#REF!</v>
      </c>
      <c r="AU25" s="146" t="e">
        <f>AU29+#REF!+AU30+AU31+AU32+AU33+#REF!+#REF!+AU34+AU37+AU38+AU39+AU40+AU41+AU42+AU43+AU44</f>
        <v>#REF!</v>
      </c>
      <c r="AV25" s="146" t="e">
        <f>AV29+#REF!+AV30+AV31+AV32+AV33+#REF!+#REF!+AV34+AV37+AV38+AV39+AV40+AV41+AV42+AV43+AV44</f>
        <v>#REF!</v>
      </c>
      <c r="AW25" s="146" t="e">
        <f>AW29+#REF!+AW30+AW31+AW32+AW33+#REF!+#REF!+AW34+AW37+AW38+AW39+AW40+AW41+AW42+AW43+AW44</f>
        <v>#REF!</v>
      </c>
      <c r="AX25" s="146" t="e">
        <f>AX29+#REF!+AX30+AX31+AX32+AX33+#REF!+#REF!+AX34+AX37+AX38+AX39+AX40+AX41+AX42+AX43+AX44</f>
        <v>#REF!</v>
      </c>
      <c r="AY25" s="146" t="e">
        <f>AY29+#REF!+AY30+AY31+AY32+AY33+#REF!+#REF!+AY34+AY37+AY38+AY39+AY40+AY41+AY42+AY43+AY44</f>
        <v>#REF!</v>
      </c>
      <c r="AZ25" s="146" t="e">
        <f>AZ29+#REF!+AZ30+AZ31+AZ32+AZ33+#REF!+#REF!+AZ34+AZ37+AZ38+AZ39+AZ40+AZ41+AZ42+AZ43+AZ44</f>
        <v>#REF!</v>
      </c>
      <c r="BA25" s="146" t="e">
        <f>BA29+#REF!+BA30+BA31+BA32+BA33+#REF!+#REF!+BA34+BA37+BA38+BA39+BA40+BA41+BA42+BA43+BA44</f>
        <v>#REF!</v>
      </c>
      <c r="BB25" s="146" t="e">
        <f>BB29+#REF!+BB30+BB31+BB32+BB33+#REF!+#REF!+BB34+BB37+BB38+BB39+BB40+BB41+BB42+BB43+BB44</f>
        <v>#REF!</v>
      </c>
    </row>
    <row r="26" spans="1:54" s="133" customFormat="1" ht="21" hidden="1">
      <c r="A26" s="148" t="s">
        <v>54</v>
      </c>
      <c r="B26" s="134" t="s">
        <v>29</v>
      </c>
      <c r="C26" s="124"/>
      <c r="D26" s="125"/>
      <c r="E26" s="125"/>
      <c r="F26" s="126"/>
      <c r="G26" s="127" t="e">
        <f>H26+I26+J26</f>
        <v>#REF!</v>
      </c>
      <c r="H26" s="128" t="e">
        <f>#REF!</f>
        <v>#REF!</v>
      </c>
      <c r="I26" s="128" t="e">
        <f>#REF!</f>
        <v>#REF!</v>
      </c>
      <c r="J26" s="128" t="e">
        <f>#REF!</f>
        <v>#REF!</v>
      </c>
      <c r="K26" s="128"/>
      <c r="L26" s="128"/>
      <c r="M26" s="129">
        <f>N26+O26+P26+Q26+R26</f>
        <v>0</v>
      </c>
      <c r="N26" s="130"/>
      <c r="O26" s="130"/>
      <c r="P26" s="130"/>
      <c r="Q26" s="130"/>
      <c r="R26" s="130"/>
      <c r="S26" s="129">
        <f aca="true" t="shared" si="19" ref="S26:S44">T26+U26+V26+W26+X26</f>
        <v>0</v>
      </c>
      <c r="T26" s="130"/>
      <c r="U26" s="130"/>
      <c r="V26" s="130"/>
      <c r="W26" s="130"/>
      <c r="X26" s="130"/>
      <c r="Y26" s="129">
        <f aca="true" t="shared" si="20" ref="Y26:Y44">Z26+AA26+AB26+AC26+AD26</f>
        <v>0</v>
      </c>
      <c r="Z26" s="130"/>
      <c r="AA26" s="130"/>
      <c r="AB26" s="130"/>
      <c r="AC26" s="130"/>
      <c r="AD26" s="130"/>
      <c r="AE26" s="130"/>
      <c r="AF26" s="130"/>
      <c r="AG26" s="130"/>
      <c r="AH26" s="131">
        <f t="shared" si="8"/>
        <v>0</v>
      </c>
      <c r="AI26" s="125"/>
      <c r="AJ26" s="129">
        <f aca="true" t="shared" si="21" ref="AJ26:AJ44">AK26+AL26+AM26+AN26+AO26</f>
        <v>0</v>
      </c>
      <c r="AK26" s="130"/>
      <c r="AL26" s="130"/>
      <c r="AM26" s="130"/>
      <c r="AN26" s="130"/>
      <c r="AO26" s="130"/>
      <c r="AP26" s="129">
        <f aca="true" t="shared" si="22" ref="AP26:AP44">AQ26+AR26+AS26+AT26+AU26</f>
        <v>0</v>
      </c>
      <c r="AQ26" s="130"/>
      <c r="AR26" s="130"/>
      <c r="AS26" s="130"/>
      <c r="AT26" s="130"/>
      <c r="AU26" s="130"/>
      <c r="AV26" s="129">
        <f aca="true" t="shared" si="23" ref="AV26:AV44">AW26+AX26+AY26+AZ26+BA26</f>
        <v>0</v>
      </c>
      <c r="AW26" s="130"/>
      <c r="AX26" s="130"/>
      <c r="AY26" s="130"/>
      <c r="AZ26" s="130"/>
      <c r="BA26" s="130"/>
      <c r="BB26" s="131">
        <f t="shared" si="12"/>
        <v>0</v>
      </c>
    </row>
    <row r="27" spans="1:54" s="133" customFormat="1" ht="11.25" hidden="1">
      <c r="A27" s="148" t="s">
        <v>55</v>
      </c>
      <c r="B27" s="134" t="s">
        <v>30</v>
      </c>
      <c r="C27" s="124"/>
      <c r="D27" s="125"/>
      <c r="E27" s="125"/>
      <c r="F27" s="126"/>
      <c r="G27" s="127" t="e">
        <f>H27+I27+J27</f>
        <v>#REF!</v>
      </c>
      <c r="H27" s="128" t="e">
        <f>#REF!</f>
        <v>#REF!</v>
      </c>
      <c r="I27" s="128" t="e">
        <f>#REF!</f>
        <v>#REF!</v>
      </c>
      <c r="J27" s="128" t="e">
        <f>#REF!</f>
        <v>#REF!</v>
      </c>
      <c r="K27" s="128"/>
      <c r="L27" s="128"/>
      <c r="M27" s="129">
        <f>N27+O27+P27+Q27+R27</f>
        <v>0</v>
      </c>
      <c r="N27" s="130"/>
      <c r="O27" s="130"/>
      <c r="P27" s="130"/>
      <c r="Q27" s="130"/>
      <c r="R27" s="130"/>
      <c r="S27" s="129">
        <f t="shared" si="19"/>
        <v>0</v>
      </c>
      <c r="T27" s="130"/>
      <c r="U27" s="130"/>
      <c r="V27" s="130"/>
      <c r="W27" s="130"/>
      <c r="X27" s="130"/>
      <c r="Y27" s="129">
        <f t="shared" si="20"/>
        <v>0</v>
      </c>
      <c r="Z27" s="130"/>
      <c r="AA27" s="130"/>
      <c r="AB27" s="130"/>
      <c r="AC27" s="130"/>
      <c r="AD27" s="130"/>
      <c r="AE27" s="130"/>
      <c r="AF27" s="130"/>
      <c r="AG27" s="130"/>
      <c r="AH27" s="131">
        <f t="shared" si="8"/>
        <v>0</v>
      </c>
      <c r="AI27" s="125"/>
      <c r="AJ27" s="129">
        <f t="shared" si="21"/>
        <v>0</v>
      </c>
      <c r="AK27" s="130"/>
      <c r="AL27" s="130"/>
      <c r="AM27" s="130"/>
      <c r="AN27" s="130"/>
      <c r="AO27" s="130"/>
      <c r="AP27" s="129">
        <f t="shared" si="22"/>
        <v>0</v>
      </c>
      <c r="AQ27" s="130"/>
      <c r="AR27" s="130"/>
      <c r="AS27" s="130"/>
      <c r="AT27" s="130"/>
      <c r="AU27" s="130"/>
      <c r="AV27" s="129">
        <f t="shared" si="23"/>
        <v>0</v>
      </c>
      <c r="AW27" s="130"/>
      <c r="AX27" s="130"/>
      <c r="AY27" s="130"/>
      <c r="AZ27" s="130"/>
      <c r="BA27" s="130"/>
      <c r="BB27" s="131">
        <f t="shared" si="12"/>
        <v>0</v>
      </c>
    </row>
    <row r="28" spans="1:54" s="133" customFormat="1" ht="11.25" hidden="1">
      <c r="A28" s="148" t="s">
        <v>56</v>
      </c>
      <c r="B28" s="134" t="s">
        <v>41</v>
      </c>
      <c r="C28" s="124"/>
      <c r="D28" s="125"/>
      <c r="E28" s="125"/>
      <c r="F28" s="126"/>
      <c r="G28" s="127" t="e">
        <f>H28+I28+J28</f>
        <v>#REF!</v>
      </c>
      <c r="H28" s="128" t="e">
        <f>#REF!</f>
        <v>#REF!</v>
      </c>
      <c r="I28" s="128" t="e">
        <f>#REF!</f>
        <v>#REF!</v>
      </c>
      <c r="J28" s="128" t="e">
        <f>#REF!</f>
        <v>#REF!</v>
      </c>
      <c r="K28" s="128"/>
      <c r="L28" s="128"/>
      <c r="M28" s="129">
        <f>N28+O28+P28+Q28+R28</f>
        <v>0</v>
      </c>
      <c r="N28" s="130"/>
      <c r="O28" s="130"/>
      <c r="P28" s="130"/>
      <c r="Q28" s="130"/>
      <c r="R28" s="130"/>
      <c r="S28" s="129">
        <f t="shared" si="19"/>
        <v>0</v>
      </c>
      <c r="T28" s="130"/>
      <c r="U28" s="130"/>
      <c r="V28" s="130"/>
      <c r="W28" s="130"/>
      <c r="X28" s="130"/>
      <c r="Y28" s="129">
        <f t="shared" si="20"/>
        <v>0</v>
      </c>
      <c r="Z28" s="130"/>
      <c r="AA28" s="130"/>
      <c r="AB28" s="130"/>
      <c r="AC28" s="130"/>
      <c r="AD28" s="130"/>
      <c r="AE28" s="130"/>
      <c r="AF28" s="130"/>
      <c r="AG28" s="130"/>
      <c r="AH28" s="131">
        <f t="shared" si="8"/>
        <v>0</v>
      </c>
      <c r="AI28" s="125"/>
      <c r="AJ28" s="129">
        <f t="shared" si="21"/>
        <v>0</v>
      </c>
      <c r="AK28" s="130"/>
      <c r="AL28" s="130"/>
      <c r="AM28" s="130"/>
      <c r="AN28" s="130"/>
      <c r="AO28" s="130"/>
      <c r="AP28" s="129">
        <f t="shared" si="22"/>
        <v>0</v>
      </c>
      <c r="AQ28" s="130"/>
      <c r="AR28" s="130"/>
      <c r="AS28" s="130"/>
      <c r="AT28" s="130"/>
      <c r="AU28" s="130"/>
      <c r="AV28" s="129">
        <f t="shared" si="23"/>
        <v>0</v>
      </c>
      <c r="AW28" s="130"/>
      <c r="AX28" s="130"/>
      <c r="AY28" s="130"/>
      <c r="AZ28" s="130"/>
      <c r="BA28" s="130"/>
      <c r="BB28" s="131">
        <f t="shared" si="12"/>
        <v>0</v>
      </c>
    </row>
    <row r="29" spans="1:54" s="133" customFormat="1" ht="21">
      <c r="A29" s="148" t="s">
        <v>54</v>
      </c>
      <c r="B29" s="134" t="s">
        <v>231</v>
      </c>
      <c r="C29" s="124"/>
      <c r="D29" s="125">
        <v>38000</v>
      </c>
      <c r="E29" s="125"/>
      <c r="F29" s="126">
        <f>D29-E29</f>
        <v>38000</v>
      </c>
      <c r="G29" s="127" t="e">
        <f>H29+I29+J29</f>
        <v>#REF!</v>
      </c>
      <c r="H29" s="128" t="e">
        <f>#REF!</f>
        <v>#REF!</v>
      </c>
      <c r="I29" s="128" t="e">
        <f>#REF!</f>
        <v>#REF!</v>
      </c>
      <c r="J29" s="128" t="e">
        <f>#REF!</f>
        <v>#REF!</v>
      </c>
      <c r="K29" s="128"/>
      <c r="L29" s="128"/>
      <c r="M29" s="129">
        <f>N29+O29+P29+Q29+R29</f>
        <v>38000</v>
      </c>
      <c r="N29" s="130"/>
      <c r="O29" s="130"/>
      <c r="P29" s="130">
        <v>38000</v>
      </c>
      <c r="Q29" s="130"/>
      <c r="R29" s="130"/>
      <c r="S29" s="129">
        <f t="shared" si="19"/>
        <v>0</v>
      </c>
      <c r="T29" s="130"/>
      <c r="U29" s="130"/>
      <c r="V29" s="130"/>
      <c r="W29" s="130"/>
      <c r="X29" s="130"/>
      <c r="Y29" s="129">
        <f t="shared" si="20"/>
        <v>0</v>
      </c>
      <c r="Z29" s="130"/>
      <c r="AA29" s="130"/>
      <c r="AB29" s="130"/>
      <c r="AC29" s="130"/>
      <c r="AD29" s="130"/>
      <c r="AE29" s="130"/>
      <c r="AF29" s="130"/>
      <c r="AG29" s="130"/>
      <c r="AH29" s="131">
        <f t="shared" si="8"/>
        <v>0</v>
      </c>
      <c r="AI29" s="125"/>
      <c r="AJ29" s="129">
        <f t="shared" si="21"/>
        <v>0</v>
      </c>
      <c r="AK29" s="130"/>
      <c r="AL29" s="130"/>
      <c r="AM29" s="130"/>
      <c r="AN29" s="130"/>
      <c r="AO29" s="130"/>
      <c r="AP29" s="129">
        <f t="shared" si="22"/>
        <v>0</v>
      </c>
      <c r="AQ29" s="130"/>
      <c r="AR29" s="130"/>
      <c r="AS29" s="130"/>
      <c r="AT29" s="130"/>
      <c r="AU29" s="130"/>
      <c r="AV29" s="129">
        <f t="shared" si="23"/>
        <v>0</v>
      </c>
      <c r="AW29" s="130"/>
      <c r="AX29" s="130"/>
      <c r="AY29" s="130"/>
      <c r="AZ29" s="130"/>
      <c r="BA29" s="130"/>
      <c r="BB29" s="131">
        <f t="shared" si="12"/>
        <v>0</v>
      </c>
    </row>
    <row r="30" spans="1:54" s="133" customFormat="1" ht="11.25">
      <c r="A30" s="148" t="s">
        <v>56</v>
      </c>
      <c r="B30" s="134" t="s">
        <v>32</v>
      </c>
      <c r="C30" s="124"/>
      <c r="D30" s="125">
        <v>36000</v>
      </c>
      <c r="E30" s="125"/>
      <c r="F30" s="126">
        <f aca="true" t="shared" si="24" ref="F30:F44">D30-E30</f>
        <v>36000</v>
      </c>
      <c r="G30" s="127" t="e">
        <f>H30+I30+J30</f>
        <v>#REF!</v>
      </c>
      <c r="H30" s="128" t="e">
        <f>#REF!</f>
        <v>#REF!</v>
      </c>
      <c r="I30" s="128" t="e">
        <f>#REF!</f>
        <v>#REF!</v>
      </c>
      <c r="J30" s="128" t="e">
        <f>#REF!</f>
        <v>#REF!</v>
      </c>
      <c r="K30" s="128"/>
      <c r="L30" s="128"/>
      <c r="M30" s="129">
        <f>N30+O30+P30+Q30+R30</f>
        <v>5000</v>
      </c>
      <c r="N30" s="130"/>
      <c r="O30" s="130">
        <v>5000</v>
      </c>
      <c r="P30" s="130"/>
      <c r="Q30" s="130"/>
      <c r="R30" s="130"/>
      <c r="S30" s="129">
        <f t="shared" si="19"/>
        <v>5000</v>
      </c>
      <c r="T30" s="130"/>
      <c r="U30" s="130"/>
      <c r="V30" s="130">
        <v>5000</v>
      </c>
      <c r="W30" s="130"/>
      <c r="X30" s="130"/>
      <c r="Y30" s="129">
        <f t="shared" si="20"/>
        <v>5000</v>
      </c>
      <c r="Z30" s="130"/>
      <c r="AA30" s="130">
        <v>5000</v>
      </c>
      <c r="AB30" s="130"/>
      <c r="AC30" s="130"/>
      <c r="AD30" s="130"/>
      <c r="AE30" s="130"/>
      <c r="AF30" s="130"/>
      <c r="AG30" s="130"/>
      <c r="AH30" s="131">
        <f t="shared" si="8"/>
        <v>21000</v>
      </c>
      <c r="AI30" s="125"/>
      <c r="AJ30" s="129">
        <f t="shared" si="21"/>
        <v>7000</v>
      </c>
      <c r="AK30" s="130"/>
      <c r="AL30" s="130">
        <v>7000</v>
      </c>
      <c r="AM30" s="130"/>
      <c r="AN30" s="130"/>
      <c r="AO30" s="130"/>
      <c r="AP30" s="129">
        <f t="shared" si="22"/>
        <v>7000</v>
      </c>
      <c r="AQ30" s="130"/>
      <c r="AR30" s="130"/>
      <c r="AS30" s="130">
        <v>7000</v>
      </c>
      <c r="AT30" s="130"/>
      <c r="AU30" s="130"/>
      <c r="AV30" s="129">
        <f t="shared" si="23"/>
        <v>7000</v>
      </c>
      <c r="AW30" s="130"/>
      <c r="AX30" s="130">
        <v>7000</v>
      </c>
      <c r="AY30" s="130"/>
      <c r="AZ30" s="130"/>
      <c r="BA30" s="130"/>
      <c r="BB30" s="131">
        <f t="shared" si="12"/>
        <v>0</v>
      </c>
    </row>
    <row r="31" spans="1:54" s="133" customFormat="1" ht="11.25" hidden="1">
      <c r="A31" s="148" t="s">
        <v>57</v>
      </c>
      <c r="B31" s="134" t="s">
        <v>106</v>
      </c>
      <c r="C31" s="124"/>
      <c r="D31" s="125">
        <v>60000</v>
      </c>
      <c r="E31" s="125"/>
      <c r="F31" s="126">
        <f t="shared" si="24"/>
        <v>60000</v>
      </c>
      <c r="G31" s="127"/>
      <c r="H31" s="128"/>
      <c r="I31" s="128"/>
      <c r="J31" s="128"/>
      <c r="K31" s="128"/>
      <c r="L31" s="128"/>
      <c r="M31" s="129"/>
      <c r="N31" s="130"/>
      <c r="O31" s="130"/>
      <c r="P31" s="130"/>
      <c r="Q31" s="130"/>
      <c r="R31" s="130"/>
      <c r="S31" s="129">
        <f t="shared" si="19"/>
        <v>0</v>
      </c>
      <c r="T31" s="130"/>
      <c r="U31" s="130"/>
      <c r="V31" s="130"/>
      <c r="W31" s="130"/>
      <c r="X31" s="130"/>
      <c r="Y31" s="129">
        <f t="shared" si="20"/>
        <v>30000</v>
      </c>
      <c r="Z31" s="130"/>
      <c r="AA31" s="130">
        <v>30000</v>
      </c>
      <c r="AB31" s="130"/>
      <c r="AC31" s="130"/>
      <c r="AD31" s="130"/>
      <c r="AE31" s="130"/>
      <c r="AF31" s="130"/>
      <c r="AG31" s="130"/>
      <c r="AH31" s="131">
        <f t="shared" si="8"/>
        <v>30000</v>
      </c>
      <c r="AI31" s="125"/>
      <c r="AJ31" s="129">
        <f t="shared" si="21"/>
        <v>0</v>
      </c>
      <c r="AK31" s="130"/>
      <c r="AL31" s="130"/>
      <c r="AM31" s="130"/>
      <c r="AN31" s="130"/>
      <c r="AO31" s="130"/>
      <c r="AP31" s="129">
        <f t="shared" si="22"/>
        <v>30000</v>
      </c>
      <c r="AQ31" s="130"/>
      <c r="AR31" s="130">
        <v>30000</v>
      </c>
      <c r="AS31" s="130"/>
      <c r="AT31" s="130"/>
      <c r="AU31" s="130"/>
      <c r="AV31" s="129">
        <f t="shared" si="23"/>
        <v>0</v>
      </c>
      <c r="AW31" s="130"/>
      <c r="AX31" s="130"/>
      <c r="AY31" s="130"/>
      <c r="AZ31" s="130"/>
      <c r="BA31" s="130"/>
      <c r="BB31" s="131">
        <f t="shared" si="12"/>
        <v>0</v>
      </c>
    </row>
    <row r="32" spans="1:54" s="133" customFormat="1" ht="11.25" hidden="1">
      <c r="A32" s="148" t="s">
        <v>58</v>
      </c>
      <c r="B32" s="134" t="s">
        <v>107</v>
      </c>
      <c r="C32" s="124"/>
      <c r="D32" s="125">
        <v>20000</v>
      </c>
      <c r="E32" s="125"/>
      <c r="F32" s="126">
        <f t="shared" si="24"/>
        <v>20000</v>
      </c>
      <c r="G32" s="127"/>
      <c r="H32" s="128"/>
      <c r="I32" s="128"/>
      <c r="J32" s="128"/>
      <c r="K32" s="128"/>
      <c r="L32" s="128"/>
      <c r="M32" s="129"/>
      <c r="N32" s="130"/>
      <c r="O32" s="130"/>
      <c r="P32" s="130"/>
      <c r="Q32" s="130"/>
      <c r="R32" s="130"/>
      <c r="S32" s="129">
        <f t="shared" si="19"/>
        <v>20000</v>
      </c>
      <c r="T32" s="130"/>
      <c r="U32" s="130">
        <v>20000</v>
      </c>
      <c r="V32" s="130"/>
      <c r="W32" s="130"/>
      <c r="X32" s="130"/>
      <c r="Y32" s="129">
        <f t="shared" si="20"/>
        <v>0</v>
      </c>
      <c r="Z32" s="130"/>
      <c r="AA32" s="130"/>
      <c r="AB32" s="130"/>
      <c r="AC32" s="130"/>
      <c r="AD32" s="130"/>
      <c r="AE32" s="130"/>
      <c r="AF32" s="130"/>
      <c r="AG32" s="130"/>
      <c r="AH32" s="131">
        <f t="shared" si="8"/>
        <v>0</v>
      </c>
      <c r="AI32" s="125"/>
      <c r="AJ32" s="129">
        <f t="shared" si="21"/>
        <v>0</v>
      </c>
      <c r="AK32" s="130"/>
      <c r="AL32" s="130"/>
      <c r="AM32" s="130"/>
      <c r="AN32" s="130"/>
      <c r="AO32" s="130"/>
      <c r="AP32" s="129">
        <f t="shared" si="22"/>
        <v>0</v>
      </c>
      <c r="AQ32" s="130"/>
      <c r="AR32" s="130"/>
      <c r="AS32" s="130"/>
      <c r="AT32" s="130"/>
      <c r="AU32" s="130"/>
      <c r="AV32" s="129">
        <f t="shared" si="23"/>
        <v>0</v>
      </c>
      <c r="AW32" s="130"/>
      <c r="AX32" s="130"/>
      <c r="AY32" s="130"/>
      <c r="AZ32" s="130"/>
      <c r="BA32" s="130"/>
      <c r="BB32" s="131">
        <f t="shared" si="12"/>
        <v>0</v>
      </c>
    </row>
    <row r="33" spans="1:54" s="133" customFormat="1" ht="11.25" hidden="1">
      <c r="A33" s="148" t="s">
        <v>59</v>
      </c>
      <c r="B33" s="134" t="s">
        <v>146</v>
      </c>
      <c r="C33" s="124"/>
      <c r="D33" s="125">
        <v>18000</v>
      </c>
      <c r="E33" s="125"/>
      <c r="F33" s="126">
        <f t="shared" si="24"/>
        <v>18000</v>
      </c>
      <c r="G33" s="127"/>
      <c r="H33" s="128"/>
      <c r="I33" s="128"/>
      <c r="J33" s="128"/>
      <c r="K33" s="128"/>
      <c r="L33" s="128"/>
      <c r="M33" s="129"/>
      <c r="N33" s="130"/>
      <c r="O33" s="130"/>
      <c r="P33" s="130"/>
      <c r="Q33" s="130"/>
      <c r="R33" s="130"/>
      <c r="S33" s="129">
        <f t="shared" si="19"/>
        <v>18000</v>
      </c>
      <c r="T33" s="130"/>
      <c r="U33" s="130">
        <v>8000</v>
      </c>
      <c r="V33" s="130">
        <v>10000</v>
      </c>
      <c r="W33" s="130"/>
      <c r="X33" s="130"/>
      <c r="Y33" s="129">
        <f t="shared" si="20"/>
        <v>0</v>
      </c>
      <c r="Z33" s="130"/>
      <c r="AA33" s="130"/>
      <c r="AB33" s="130"/>
      <c r="AC33" s="130"/>
      <c r="AD33" s="130"/>
      <c r="AE33" s="130"/>
      <c r="AF33" s="130"/>
      <c r="AG33" s="130"/>
      <c r="AH33" s="131">
        <f t="shared" si="8"/>
        <v>0</v>
      </c>
      <c r="AI33" s="125"/>
      <c r="AJ33" s="129">
        <f t="shared" si="21"/>
        <v>0</v>
      </c>
      <c r="AK33" s="130"/>
      <c r="AL33" s="130"/>
      <c r="AM33" s="130"/>
      <c r="AN33" s="130"/>
      <c r="AO33" s="130"/>
      <c r="AP33" s="129">
        <f t="shared" si="22"/>
        <v>0</v>
      </c>
      <c r="AQ33" s="130"/>
      <c r="AR33" s="130"/>
      <c r="AS33" s="130"/>
      <c r="AT33" s="130"/>
      <c r="AU33" s="130"/>
      <c r="AV33" s="129">
        <f t="shared" si="23"/>
        <v>0</v>
      </c>
      <c r="AW33" s="130"/>
      <c r="AX33" s="130"/>
      <c r="AY33" s="130"/>
      <c r="AZ33" s="130"/>
      <c r="BA33" s="130"/>
      <c r="BB33" s="131">
        <f t="shared" si="12"/>
        <v>0</v>
      </c>
    </row>
    <row r="34" spans="1:54" s="133" customFormat="1" ht="11.25" hidden="1">
      <c r="A34" s="148" t="s">
        <v>62</v>
      </c>
      <c r="B34" s="165" t="s">
        <v>140</v>
      </c>
      <c r="C34" s="124"/>
      <c r="D34" s="125">
        <v>213000</v>
      </c>
      <c r="E34" s="125"/>
      <c r="F34" s="126">
        <f t="shared" si="24"/>
        <v>213000</v>
      </c>
      <c r="G34" s="127"/>
      <c r="H34" s="128"/>
      <c r="I34" s="128"/>
      <c r="J34" s="128"/>
      <c r="K34" s="128"/>
      <c r="L34" s="128"/>
      <c r="M34" s="129">
        <f aca="true" t="shared" si="25" ref="M34:M44">N34+O34+P34+Q34+R34</f>
        <v>0</v>
      </c>
      <c r="N34" s="130"/>
      <c r="O34" s="130"/>
      <c r="P34" s="130"/>
      <c r="Q34" s="130"/>
      <c r="R34" s="130"/>
      <c r="S34" s="129">
        <f t="shared" si="19"/>
        <v>0</v>
      </c>
      <c r="T34" s="130"/>
      <c r="U34" s="130"/>
      <c r="V34" s="130"/>
      <c r="W34" s="130"/>
      <c r="X34" s="130"/>
      <c r="Y34" s="129">
        <f t="shared" si="20"/>
        <v>0</v>
      </c>
      <c r="Z34" s="130"/>
      <c r="AA34" s="130"/>
      <c r="AB34" s="130"/>
      <c r="AC34" s="130"/>
      <c r="AD34" s="130"/>
      <c r="AE34" s="130"/>
      <c r="AF34" s="130"/>
      <c r="AG34" s="130"/>
      <c r="AH34" s="131">
        <f t="shared" si="8"/>
        <v>213000</v>
      </c>
      <c r="AI34" s="125"/>
      <c r="AJ34" s="129">
        <f t="shared" si="21"/>
        <v>100000</v>
      </c>
      <c r="AK34" s="130"/>
      <c r="AL34" s="130"/>
      <c r="AM34" s="130">
        <v>100000</v>
      </c>
      <c r="AN34" s="130"/>
      <c r="AO34" s="130"/>
      <c r="AP34" s="129">
        <f t="shared" si="22"/>
        <v>53000</v>
      </c>
      <c r="AQ34" s="130"/>
      <c r="AR34" s="130"/>
      <c r="AS34" s="130">
        <v>53000</v>
      </c>
      <c r="AT34" s="130"/>
      <c r="AU34" s="130"/>
      <c r="AV34" s="129">
        <f t="shared" si="23"/>
        <v>60000</v>
      </c>
      <c r="AW34" s="130"/>
      <c r="AX34" s="130"/>
      <c r="AY34" s="130">
        <v>60000</v>
      </c>
      <c r="AZ34" s="130"/>
      <c r="BA34" s="130"/>
      <c r="BB34" s="131">
        <f t="shared" si="12"/>
        <v>0</v>
      </c>
    </row>
    <row r="35" spans="1:54" s="162" customFormat="1" ht="11.25" hidden="1">
      <c r="A35" s="142"/>
      <c r="B35" s="166" t="s">
        <v>33</v>
      </c>
      <c r="C35" s="153"/>
      <c r="D35" s="154"/>
      <c r="E35" s="154"/>
      <c r="F35" s="126">
        <f t="shared" si="24"/>
        <v>0</v>
      </c>
      <c r="G35" s="127" t="e">
        <f>G36</f>
        <v>#REF!</v>
      </c>
      <c r="H35" s="127" t="e">
        <f aca="true" t="shared" si="26" ref="H35:AU35">H36</f>
        <v>#REF!</v>
      </c>
      <c r="I35" s="127" t="e">
        <f t="shared" si="26"/>
        <v>#REF!</v>
      </c>
      <c r="J35" s="127">
        <f t="shared" si="26"/>
        <v>0</v>
      </c>
      <c r="K35" s="127">
        <f t="shared" si="26"/>
        <v>0</v>
      </c>
      <c r="L35" s="127">
        <f t="shared" si="26"/>
        <v>0</v>
      </c>
      <c r="M35" s="129">
        <f t="shared" si="25"/>
        <v>0</v>
      </c>
      <c r="N35" s="146">
        <f t="shared" si="26"/>
        <v>0</v>
      </c>
      <c r="O35" s="146">
        <f t="shared" si="26"/>
        <v>0</v>
      </c>
      <c r="P35" s="146">
        <f t="shared" si="26"/>
        <v>0</v>
      </c>
      <c r="Q35" s="146">
        <f t="shared" si="26"/>
        <v>0</v>
      </c>
      <c r="R35" s="146">
        <f t="shared" si="26"/>
        <v>0</v>
      </c>
      <c r="S35" s="129">
        <f t="shared" si="19"/>
        <v>0</v>
      </c>
      <c r="T35" s="146">
        <f t="shared" si="26"/>
        <v>0</v>
      </c>
      <c r="U35" s="146">
        <f t="shared" si="26"/>
        <v>0</v>
      </c>
      <c r="V35" s="146">
        <f t="shared" si="26"/>
        <v>0</v>
      </c>
      <c r="W35" s="146">
        <f t="shared" si="26"/>
        <v>0</v>
      </c>
      <c r="X35" s="146">
        <f t="shared" si="26"/>
        <v>0</v>
      </c>
      <c r="Y35" s="129">
        <f t="shared" si="20"/>
        <v>0</v>
      </c>
      <c r="Z35" s="146"/>
      <c r="AA35" s="146"/>
      <c r="AB35" s="146"/>
      <c r="AC35" s="146"/>
      <c r="AD35" s="146"/>
      <c r="AE35" s="146">
        <f t="shared" si="26"/>
        <v>0</v>
      </c>
      <c r="AF35" s="146">
        <f t="shared" si="26"/>
        <v>0</v>
      </c>
      <c r="AG35" s="146">
        <f t="shared" si="26"/>
        <v>0</v>
      </c>
      <c r="AH35" s="131">
        <f t="shared" si="8"/>
        <v>0</v>
      </c>
      <c r="AI35" s="146"/>
      <c r="AJ35" s="129">
        <f t="shared" si="21"/>
        <v>0</v>
      </c>
      <c r="AK35" s="146">
        <f t="shared" si="26"/>
        <v>0</v>
      </c>
      <c r="AL35" s="146">
        <f t="shared" si="26"/>
        <v>0</v>
      </c>
      <c r="AM35" s="146">
        <f t="shared" si="26"/>
        <v>0</v>
      </c>
      <c r="AN35" s="146">
        <f t="shared" si="26"/>
        <v>0</v>
      </c>
      <c r="AO35" s="146">
        <f t="shared" si="26"/>
        <v>0</v>
      </c>
      <c r="AP35" s="129">
        <f t="shared" si="22"/>
        <v>0</v>
      </c>
      <c r="AQ35" s="146">
        <f t="shared" si="26"/>
        <v>0</v>
      </c>
      <c r="AR35" s="146">
        <f t="shared" si="26"/>
        <v>0</v>
      </c>
      <c r="AS35" s="146">
        <f t="shared" si="26"/>
        <v>0</v>
      </c>
      <c r="AT35" s="146">
        <f t="shared" si="26"/>
        <v>0</v>
      </c>
      <c r="AU35" s="146">
        <f t="shared" si="26"/>
        <v>0</v>
      </c>
      <c r="AV35" s="129">
        <f t="shared" si="23"/>
        <v>0</v>
      </c>
      <c r="AW35" s="146"/>
      <c r="AX35" s="146"/>
      <c r="AY35" s="146"/>
      <c r="AZ35" s="146"/>
      <c r="BA35" s="146"/>
      <c r="BB35" s="131">
        <f t="shared" si="12"/>
        <v>0</v>
      </c>
    </row>
    <row r="36" spans="1:54" s="133" customFormat="1" ht="11.25" hidden="1">
      <c r="A36" s="148">
        <v>1</v>
      </c>
      <c r="B36" s="134" t="s">
        <v>34</v>
      </c>
      <c r="C36" s="124"/>
      <c r="D36" s="125"/>
      <c r="E36" s="125"/>
      <c r="F36" s="126">
        <f t="shared" si="24"/>
        <v>0</v>
      </c>
      <c r="G36" s="127" t="e">
        <f>H36+I36+J36</f>
        <v>#REF!</v>
      </c>
      <c r="H36" s="128" t="e">
        <f>#REF!</f>
        <v>#REF!</v>
      </c>
      <c r="I36" s="128" t="e">
        <f>#REF!</f>
        <v>#REF!</v>
      </c>
      <c r="J36" s="128"/>
      <c r="K36" s="128"/>
      <c r="L36" s="128"/>
      <c r="M36" s="129">
        <f t="shared" si="25"/>
        <v>0</v>
      </c>
      <c r="N36" s="130"/>
      <c r="O36" s="130"/>
      <c r="P36" s="130"/>
      <c r="Q36" s="130"/>
      <c r="R36" s="130"/>
      <c r="S36" s="129">
        <f t="shared" si="19"/>
        <v>0</v>
      </c>
      <c r="T36" s="130"/>
      <c r="U36" s="130"/>
      <c r="V36" s="130"/>
      <c r="W36" s="130"/>
      <c r="X36" s="130"/>
      <c r="Y36" s="129">
        <f t="shared" si="20"/>
        <v>0</v>
      </c>
      <c r="Z36" s="130"/>
      <c r="AA36" s="130"/>
      <c r="AB36" s="130"/>
      <c r="AC36" s="130"/>
      <c r="AD36" s="130"/>
      <c r="AE36" s="130"/>
      <c r="AF36" s="130"/>
      <c r="AG36" s="130"/>
      <c r="AH36" s="131">
        <f t="shared" si="8"/>
        <v>0</v>
      </c>
      <c r="AI36" s="125"/>
      <c r="AJ36" s="129">
        <f t="shared" si="21"/>
        <v>0</v>
      </c>
      <c r="AK36" s="130"/>
      <c r="AL36" s="130"/>
      <c r="AM36" s="130"/>
      <c r="AN36" s="130"/>
      <c r="AO36" s="130"/>
      <c r="AP36" s="129">
        <f t="shared" si="22"/>
        <v>0</v>
      </c>
      <c r="AQ36" s="130"/>
      <c r="AR36" s="130"/>
      <c r="AS36" s="130"/>
      <c r="AT36" s="130"/>
      <c r="AU36" s="130"/>
      <c r="AV36" s="129">
        <f t="shared" si="23"/>
        <v>0</v>
      </c>
      <c r="AW36" s="130"/>
      <c r="AX36" s="130"/>
      <c r="AY36" s="130"/>
      <c r="AZ36" s="130"/>
      <c r="BA36" s="130"/>
      <c r="BB36" s="131">
        <f t="shared" si="12"/>
        <v>0</v>
      </c>
    </row>
    <row r="37" spans="1:54" s="133" customFormat="1" ht="21">
      <c r="A37" s="148" t="s">
        <v>63</v>
      </c>
      <c r="B37" s="134" t="s">
        <v>227</v>
      </c>
      <c r="C37" s="124"/>
      <c r="D37" s="125">
        <v>82000</v>
      </c>
      <c r="E37" s="125"/>
      <c r="F37" s="126">
        <f t="shared" si="24"/>
        <v>82000</v>
      </c>
      <c r="G37" s="127"/>
      <c r="H37" s="128"/>
      <c r="I37" s="128"/>
      <c r="J37" s="128"/>
      <c r="K37" s="128"/>
      <c r="L37" s="128"/>
      <c r="M37" s="129">
        <f t="shared" si="25"/>
        <v>82000</v>
      </c>
      <c r="N37" s="130"/>
      <c r="O37" s="130"/>
      <c r="P37" s="130">
        <v>82000</v>
      </c>
      <c r="Q37" s="130"/>
      <c r="R37" s="130"/>
      <c r="S37" s="129">
        <f t="shared" si="19"/>
        <v>0</v>
      </c>
      <c r="T37" s="130"/>
      <c r="U37" s="130"/>
      <c r="V37" s="130"/>
      <c r="W37" s="130"/>
      <c r="X37" s="130"/>
      <c r="Y37" s="129">
        <f t="shared" si="20"/>
        <v>0</v>
      </c>
      <c r="Z37" s="130"/>
      <c r="AA37" s="130"/>
      <c r="AB37" s="130"/>
      <c r="AC37" s="130"/>
      <c r="AD37" s="130"/>
      <c r="AE37" s="130"/>
      <c r="AF37" s="130"/>
      <c r="AG37" s="130"/>
      <c r="AH37" s="131">
        <f t="shared" si="8"/>
        <v>0</v>
      </c>
      <c r="AI37" s="125"/>
      <c r="AJ37" s="129">
        <f t="shared" si="21"/>
        <v>0</v>
      </c>
      <c r="AK37" s="130"/>
      <c r="AL37" s="130"/>
      <c r="AM37" s="130"/>
      <c r="AN37" s="130"/>
      <c r="AO37" s="130"/>
      <c r="AP37" s="129">
        <f t="shared" si="22"/>
        <v>0</v>
      </c>
      <c r="AQ37" s="130"/>
      <c r="AR37" s="130"/>
      <c r="AS37" s="130"/>
      <c r="AT37" s="130"/>
      <c r="AU37" s="130"/>
      <c r="AV37" s="129">
        <f t="shared" si="23"/>
        <v>0</v>
      </c>
      <c r="AW37" s="130"/>
      <c r="AX37" s="130"/>
      <c r="AY37" s="130"/>
      <c r="AZ37" s="130"/>
      <c r="BA37" s="130"/>
      <c r="BB37" s="131">
        <f t="shared" si="12"/>
        <v>0</v>
      </c>
    </row>
    <row r="38" spans="1:54" s="133" customFormat="1" ht="21">
      <c r="A38" s="167">
        <v>11</v>
      </c>
      <c r="B38" s="168" t="s">
        <v>215</v>
      </c>
      <c r="C38" s="124"/>
      <c r="D38" s="125">
        <v>52036</v>
      </c>
      <c r="E38" s="125"/>
      <c r="F38" s="126">
        <f t="shared" si="24"/>
        <v>52036</v>
      </c>
      <c r="G38" s="127"/>
      <c r="H38" s="128"/>
      <c r="I38" s="128"/>
      <c r="J38" s="128"/>
      <c r="K38" s="128"/>
      <c r="L38" s="128"/>
      <c r="M38" s="129">
        <f t="shared" si="25"/>
        <v>52036</v>
      </c>
      <c r="N38" s="130">
        <v>30000</v>
      </c>
      <c r="O38" s="130">
        <v>22036</v>
      </c>
      <c r="P38" s="130"/>
      <c r="Q38" s="130"/>
      <c r="R38" s="130"/>
      <c r="S38" s="129">
        <f t="shared" si="19"/>
        <v>0</v>
      </c>
      <c r="T38" s="130"/>
      <c r="U38" s="130"/>
      <c r="V38" s="130"/>
      <c r="W38" s="130"/>
      <c r="X38" s="130"/>
      <c r="Y38" s="129">
        <f t="shared" si="20"/>
        <v>0</v>
      </c>
      <c r="Z38" s="130"/>
      <c r="AA38" s="130"/>
      <c r="AB38" s="130"/>
      <c r="AC38" s="130"/>
      <c r="AD38" s="130"/>
      <c r="AE38" s="130"/>
      <c r="AF38" s="130"/>
      <c r="AG38" s="130"/>
      <c r="AH38" s="131">
        <f t="shared" si="8"/>
        <v>0</v>
      </c>
      <c r="AI38" s="125"/>
      <c r="AJ38" s="129">
        <f t="shared" si="21"/>
        <v>0</v>
      </c>
      <c r="AK38" s="130"/>
      <c r="AL38" s="130"/>
      <c r="AM38" s="130"/>
      <c r="AN38" s="130"/>
      <c r="AO38" s="130"/>
      <c r="AP38" s="129">
        <f t="shared" si="22"/>
        <v>0</v>
      </c>
      <c r="AQ38" s="130"/>
      <c r="AR38" s="130"/>
      <c r="AS38" s="130"/>
      <c r="AT38" s="130"/>
      <c r="AU38" s="130"/>
      <c r="AV38" s="129">
        <f t="shared" si="23"/>
        <v>0</v>
      </c>
      <c r="AW38" s="130"/>
      <c r="AX38" s="130"/>
      <c r="AY38" s="130"/>
      <c r="AZ38" s="130"/>
      <c r="BA38" s="130"/>
      <c r="BB38" s="131">
        <f t="shared" si="12"/>
        <v>0</v>
      </c>
    </row>
    <row r="39" spans="1:54" s="133" customFormat="1" ht="31.5" hidden="1">
      <c r="A39" s="167">
        <v>12</v>
      </c>
      <c r="B39" s="168" t="s">
        <v>216</v>
      </c>
      <c r="C39" s="124"/>
      <c r="D39" s="125">
        <v>86992</v>
      </c>
      <c r="E39" s="125"/>
      <c r="F39" s="126">
        <f t="shared" si="24"/>
        <v>86992</v>
      </c>
      <c r="G39" s="127"/>
      <c r="H39" s="128"/>
      <c r="I39" s="128"/>
      <c r="J39" s="128"/>
      <c r="K39" s="128"/>
      <c r="L39" s="128"/>
      <c r="M39" s="129">
        <f t="shared" si="25"/>
        <v>0</v>
      </c>
      <c r="N39" s="130"/>
      <c r="O39" s="130"/>
      <c r="P39" s="130"/>
      <c r="Q39" s="130"/>
      <c r="R39" s="130"/>
      <c r="S39" s="129">
        <f t="shared" si="19"/>
        <v>86992</v>
      </c>
      <c r="T39" s="130">
        <v>46992</v>
      </c>
      <c r="U39" s="130"/>
      <c r="V39" s="130">
        <v>40000</v>
      </c>
      <c r="W39" s="130"/>
      <c r="X39" s="130"/>
      <c r="Y39" s="129">
        <f t="shared" si="20"/>
        <v>0</v>
      </c>
      <c r="Z39" s="130"/>
      <c r="AA39" s="130"/>
      <c r="AB39" s="130"/>
      <c r="AC39" s="130"/>
      <c r="AD39" s="130"/>
      <c r="AE39" s="130"/>
      <c r="AF39" s="130"/>
      <c r="AG39" s="130"/>
      <c r="AH39" s="131">
        <f t="shared" si="8"/>
        <v>0</v>
      </c>
      <c r="AI39" s="125"/>
      <c r="AJ39" s="129">
        <f t="shared" si="21"/>
        <v>0</v>
      </c>
      <c r="AK39" s="130"/>
      <c r="AL39" s="130"/>
      <c r="AM39" s="130"/>
      <c r="AN39" s="130"/>
      <c r="AO39" s="130"/>
      <c r="AP39" s="129">
        <f t="shared" si="22"/>
        <v>0</v>
      </c>
      <c r="AQ39" s="130"/>
      <c r="AR39" s="130"/>
      <c r="AS39" s="130"/>
      <c r="AT39" s="130"/>
      <c r="AU39" s="130"/>
      <c r="AV39" s="129">
        <f t="shared" si="23"/>
        <v>0</v>
      </c>
      <c r="AW39" s="130"/>
      <c r="AX39" s="130"/>
      <c r="AY39" s="130"/>
      <c r="AZ39" s="130"/>
      <c r="BA39" s="130"/>
      <c r="BB39" s="131">
        <f t="shared" si="12"/>
        <v>0</v>
      </c>
    </row>
    <row r="40" spans="1:54" s="133" customFormat="1" ht="31.5" hidden="1">
      <c r="A40" s="167">
        <v>13</v>
      </c>
      <c r="B40" s="168" t="s">
        <v>218</v>
      </c>
      <c r="C40" s="124"/>
      <c r="D40" s="125">
        <v>29850</v>
      </c>
      <c r="E40" s="125"/>
      <c r="F40" s="126">
        <f t="shared" si="24"/>
        <v>29850</v>
      </c>
      <c r="G40" s="127"/>
      <c r="H40" s="128"/>
      <c r="I40" s="128"/>
      <c r="J40" s="128"/>
      <c r="K40" s="128"/>
      <c r="L40" s="128"/>
      <c r="M40" s="129">
        <f t="shared" si="25"/>
        <v>0</v>
      </c>
      <c r="N40" s="130"/>
      <c r="O40" s="130"/>
      <c r="P40" s="130"/>
      <c r="Q40" s="130"/>
      <c r="R40" s="130"/>
      <c r="S40" s="129">
        <f t="shared" si="19"/>
        <v>0</v>
      </c>
      <c r="T40" s="130"/>
      <c r="U40" s="130"/>
      <c r="V40" s="130"/>
      <c r="W40" s="130"/>
      <c r="X40" s="130"/>
      <c r="Y40" s="129">
        <f t="shared" si="20"/>
        <v>29850</v>
      </c>
      <c r="Z40" s="130">
        <v>29850</v>
      </c>
      <c r="AA40" s="130"/>
      <c r="AB40" s="130"/>
      <c r="AC40" s="130"/>
      <c r="AD40" s="130"/>
      <c r="AE40" s="130"/>
      <c r="AF40" s="130"/>
      <c r="AG40" s="130"/>
      <c r="AH40" s="131">
        <f t="shared" si="8"/>
        <v>0</v>
      </c>
      <c r="AI40" s="125"/>
      <c r="AJ40" s="129">
        <f t="shared" si="21"/>
        <v>0</v>
      </c>
      <c r="AK40" s="130"/>
      <c r="AL40" s="130"/>
      <c r="AM40" s="130"/>
      <c r="AN40" s="130"/>
      <c r="AO40" s="130"/>
      <c r="AP40" s="129">
        <f t="shared" si="22"/>
        <v>0</v>
      </c>
      <c r="AQ40" s="130"/>
      <c r="AR40" s="130"/>
      <c r="AS40" s="130"/>
      <c r="AT40" s="130"/>
      <c r="AU40" s="130"/>
      <c r="AV40" s="129">
        <f t="shared" si="23"/>
        <v>0</v>
      </c>
      <c r="AW40" s="130"/>
      <c r="AX40" s="130"/>
      <c r="AY40" s="130"/>
      <c r="AZ40" s="130"/>
      <c r="BA40" s="130"/>
      <c r="BB40" s="131">
        <f t="shared" si="12"/>
        <v>0</v>
      </c>
    </row>
    <row r="41" spans="1:54" s="133" customFormat="1" ht="31.5" hidden="1">
      <c r="A41" s="167">
        <v>14</v>
      </c>
      <c r="B41" s="168" t="s">
        <v>219</v>
      </c>
      <c r="C41" s="124"/>
      <c r="D41" s="125">
        <v>14355</v>
      </c>
      <c r="E41" s="125"/>
      <c r="F41" s="126">
        <f t="shared" si="24"/>
        <v>14355</v>
      </c>
      <c r="G41" s="127"/>
      <c r="H41" s="128"/>
      <c r="I41" s="128"/>
      <c r="J41" s="128"/>
      <c r="K41" s="128"/>
      <c r="L41" s="128"/>
      <c r="M41" s="129">
        <f t="shared" si="25"/>
        <v>0</v>
      </c>
      <c r="N41" s="130"/>
      <c r="O41" s="130"/>
      <c r="P41" s="130"/>
      <c r="Q41" s="130"/>
      <c r="R41" s="130"/>
      <c r="S41" s="129">
        <f t="shared" si="19"/>
        <v>0</v>
      </c>
      <c r="T41" s="130"/>
      <c r="U41" s="130"/>
      <c r="V41" s="130"/>
      <c r="W41" s="130"/>
      <c r="X41" s="130"/>
      <c r="Y41" s="129">
        <f t="shared" si="20"/>
        <v>0</v>
      </c>
      <c r="Z41" s="130"/>
      <c r="AA41" s="130"/>
      <c r="AB41" s="130"/>
      <c r="AC41" s="130"/>
      <c r="AD41" s="130"/>
      <c r="AE41" s="130"/>
      <c r="AF41" s="130"/>
      <c r="AG41" s="130"/>
      <c r="AH41" s="131">
        <f t="shared" si="8"/>
        <v>14355</v>
      </c>
      <c r="AI41" s="125"/>
      <c r="AJ41" s="129">
        <f t="shared" si="21"/>
        <v>14355</v>
      </c>
      <c r="AK41" s="130"/>
      <c r="AL41" s="130">
        <v>14355</v>
      </c>
      <c r="AM41" s="130"/>
      <c r="AN41" s="130"/>
      <c r="AO41" s="130"/>
      <c r="AP41" s="129">
        <f t="shared" si="22"/>
        <v>0</v>
      </c>
      <c r="AQ41" s="130"/>
      <c r="AR41" s="130"/>
      <c r="AS41" s="130"/>
      <c r="AT41" s="130"/>
      <c r="AU41" s="130"/>
      <c r="AV41" s="129">
        <f t="shared" si="23"/>
        <v>0</v>
      </c>
      <c r="AW41" s="130"/>
      <c r="AX41" s="130"/>
      <c r="AY41" s="130"/>
      <c r="AZ41" s="130"/>
      <c r="BA41" s="130"/>
      <c r="BB41" s="131">
        <f t="shared" si="12"/>
        <v>0</v>
      </c>
    </row>
    <row r="42" spans="1:54" s="133" customFormat="1" ht="21" hidden="1">
      <c r="A42" s="167">
        <v>15</v>
      </c>
      <c r="B42" s="168" t="s">
        <v>220</v>
      </c>
      <c r="C42" s="124"/>
      <c r="D42" s="125">
        <v>17057</v>
      </c>
      <c r="E42" s="125"/>
      <c r="F42" s="126">
        <f t="shared" si="24"/>
        <v>17057</v>
      </c>
      <c r="G42" s="127"/>
      <c r="H42" s="128"/>
      <c r="I42" s="128"/>
      <c r="J42" s="128"/>
      <c r="K42" s="128"/>
      <c r="L42" s="128"/>
      <c r="M42" s="129">
        <f t="shared" si="25"/>
        <v>0</v>
      </c>
      <c r="N42" s="130"/>
      <c r="O42" s="130"/>
      <c r="P42" s="130"/>
      <c r="Q42" s="130"/>
      <c r="R42" s="130"/>
      <c r="S42" s="129">
        <f t="shared" si="19"/>
        <v>0</v>
      </c>
      <c r="T42" s="130"/>
      <c r="U42" s="130"/>
      <c r="V42" s="130"/>
      <c r="W42" s="130"/>
      <c r="X42" s="130"/>
      <c r="Y42" s="129">
        <f t="shared" si="20"/>
        <v>0</v>
      </c>
      <c r="Z42" s="130"/>
      <c r="AA42" s="130"/>
      <c r="AB42" s="130"/>
      <c r="AC42" s="130"/>
      <c r="AD42" s="130"/>
      <c r="AE42" s="130"/>
      <c r="AF42" s="130"/>
      <c r="AG42" s="130"/>
      <c r="AH42" s="131">
        <f t="shared" si="8"/>
        <v>17057</v>
      </c>
      <c r="AI42" s="125"/>
      <c r="AJ42" s="129">
        <f t="shared" si="21"/>
        <v>0</v>
      </c>
      <c r="AK42" s="130"/>
      <c r="AL42" s="130"/>
      <c r="AM42" s="130"/>
      <c r="AN42" s="130"/>
      <c r="AO42" s="130"/>
      <c r="AP42" s="129">
        <f t="shared" si="22"/>
        <v>17057</v>
      </c>
      <c r="AQ42" s="130">
        <v>10000</v>
      </c>
      <c r="AR42" s="130">
        <v>7057</v>
      </c>
      <c r="AS42" s="130"/>
      <c r="AT42" s="130"/>
      <c r="AU42" s="130"/>
      <c r="AV42" s="129">
        <f t="shared" si="23"/>
        <v>0</v>
      </c>
      <c r="AW42" s="130"/>
      <c r="AX42" s="130"/>
      <c r="AY42" s="130"/>
      <c r="AZ42" s="130"/>
      <c r="BA42" s="130"/>
      <c r="BB42" s="131">
        <f t="shared" si="12"/>
        <v>0</v>
      </c>
    </row>
    <row r="43" spans="1:54" s="133" customFormat="1" ht="31.5" hidden="1">
      <c r="A43" s="167">
        <v>16</v>
      </c>
      <c r="B43" s="168" t="s">
        <v>221</v>
      </c>
      <c r="C43" s="124"/>
      <c r="D43" s="125">
        <v>18337</v>
      </c>
      <c r="E43" s="125"/>
      <c r="F43" s="126">
        <f t="shared" si="24"/>
        <v>18337</v>
      </c>
      <c r="G43" s="127"/>
      <c r="H43" s="128"/>
      <c r="I43" s="128"/>
      <c r="J43" s="128"/>
      <c r="K43" s="128"/>
      <c r="L43" s="128"/>
      <c r="M43" s="129">
        <f t="shared" si="25"/>
        <v>0</v>
      </c>
      <c r="N43" s="130"/>
      <c r="O43" s="130"/>
      <c r="P43" s="130"/>
      <c r="Q43" s="130"/>
      <c r="R43" s="130"/>
      <c r="S43" s="129">
        <f t="shared" si="19"/>
        <v>0</v>
      </c>
      <c r="T43" s="130"/>
      <c r="U43" s="130"/>
      <c r="V43" s="130"/>
      <c r="W43" s="130"/>
      <c r="X43" s="130"/>
      <c r="Y43" s="129">
        <f t="shared" si="20"/>
        <v>0</v>
      </c>
      <c r="Z43" s="130"/>
      <c r="AA43" s="130"/>
      <c r="AB43" s="130"/>
      <c r="AC43" s="130"/>
      <c r="AD43" s="130"/>
      <c r="AE43" s="130"/>
      <c r="AF43" s="130"/>
      <c r="AG43" s="130"/>
      <c r="AH43" s="131">
        <f t="shared" si="8"/>
        <v>18337</v>
      </c>
      <c r="AI43" s="125"/>
      <c r="AJ43" s="129">
        <f t="shared" si="21"/>
        <v>0</v>
      </c>
      <c r="AK43" s="130"/>
      <c r="AL43" s="130"/>
      <c r="AM43" s="130"/>
      <c r="AN43" s="130"/>
      <c r="AO43" s="130"/>
      <c r="AP43" s="129">
        <f t="shared" si="22"/>
        <v>10000</v>
      </c>
      <c r="AQ43" s="130">
        <v>10000</v>
      </c>
      <c r="AR43" s="130"/>
      <c r="AS43" s="130"/>
      <c r="AT43" s="130"/>
      <c r="AU43" s="130"/>
      <c r="AV43" s="129">
        <f t="shared" si="23"/>
        <v>8337</v>
      </c>
      <c r="AW43" s="130"/>
      <c r="AX43" s="130">
        <v>8337</v>
      </c>
      <c r="AY43" s="130"/>
      <c r="AZ43" s="130"/>
      <c r="BA43" s="130"/>
      <c r="BB43" s="131">
        <f t="shared" si="12"/>
        <v>0</v>
      </c>
    </row>
    <row r="44" spans="1:54" s="133" customFormat="1" ht="21" hidden="1">
      <c r="A44" s="167">
        <v>17</v>
      </c>
      <c r="B44" s="168" t="s">
        <v>222</v>
      </c>
      <c r="C44" s="124"/>
      <c r="D44" s="125">
        <v>48931</v>
      </c>
      <c r="E44" s="125"/>
      <c r="F44" s="126">
        <f t="shared" si="24"/>
        <v>48931</v>
      </c>
      <c r="G44" s="127"/>
      <c r="H44" s="128"/>
      <c r="I44" s="128"/>
      <c r="J44" s="128"/>
      <c r="K44" s="128"/>
      <c r="L44" s="128"/>
      <c r="M44" s="129">
        <f t="shared" si="25"/>
        <v>0</v>
      </c>
      <c r="N44" s="130"/>
      <c r="O44" s="130"/>
      <c r="P44" s="130"/>
      <c r="Q44" s="130"/>
      <c r="R44" s="130"/>
      <c r="S44" s="129">
        <f t="shared" si="19"/>
        <v>0</v>
      </c>
      <c r="T44" s="130"/>
      <c r="U44" s="130"/>
      <c r="V44" s="130"/>
      <c r="W44" s="130"/>
      <c r="X44" s="130"/>
      <c r="Y44" s="129">
        <f t="shared" si="20"/>
        <v>0</v>
      </c>
      <c r="Z44" s="130"/>
      <c r="AA44" s="130"/>
      <c r="AB44" s="130"/>
      <c r="AC44" s="130"/>
      <c r="AD44" s="130"/>
      <c r="AE44" s="130"/>
      <c r="AF44" s="130"/>
      <c r="AG44" s="130"/>
      <c r="AH44" s="131">
        <f t="shared" si="8"/>
        <v>48931</v>
      </c>
      <c r="AI44" s="125"/>
      <c r="AJ44" s="129">
        <f t="shared" si="21"/>
        <v>0</v>
      </c>
      <c r="AK44" s="130"/>
      <c r="AL44" s="130"/>
      <c r="AM44" s="130"/>
      <c r="AN44" s="130"/>
      <c r="AO44" s="130"/>
      <c r="AP44" s="129">
        <f t="shared" si="22"/>
        <v>0</v>
      </c>
      <c r="AQ44" s="130"/>
      <c r="AR44" s="130"/>
      <c r="AS44" s="130"/>
      <c r="AT44" s="130"/>
      <c r="AU44" s="130"/>
      <c r="AV44" s="129">
        <f t="shared" si="23"/>
        <v>48931</v>
      </c>
      <c r="AW44" s="130">
        <v>28931</v>
      </c>
      <c r="AX44" s="130">
        <v>20000</v>
      </c>
      <c r="AY44" s="130"/>
      <c r="AZ44" s="130"/>
      <c r="BA44" s="130"/>
      <c r="BB44" s="131">
        <f t="shared" si="12"/>
        <v>0</v>
      </c>
    </row>
    <row r="45" spans="1:54" s="162" customFormat="1" ht="10.5">
      <c r="A45" s="164" t="s">
        <v>199</v>
      </c>
      <c r="B45" s="153" t="s">
        <v>210</v>
      </c>
      <c r="C45" s="153"/>
      <c r="D45" s="154"/>
      <c r="E45" s="154"/>
      <c r="F45" s="146">
        <f aca="true" t="shared" si="27" ref="F45:AK45">F46+F47+F48+F49+F50</f>
        <v>8500</v>
      </c>
      <c r="G45" s="146">
        <f t="shared" si="27"/>
        <v>0</v>
      </c>
      <c r="H45" s="146">
        <f t="shared" si="27"/>
        <v>0</v>
      </c>
      <c r="I45" s="146">
        <f t="shared" si="27"/>
        <v>0</v>
      </c>
      <c r="J45" s="146">
        <f t="shared" si="27"/>
        <v>0</v>
      </c>
      <c r="K45" s="146">
        <f t="shared" si="27"/>
        <v>0</v>
      </c>
      <c r="L45" s="146">
        <f t="shared" si="27"/>
        <v>0</v>
      </c>
      <c r="M45" s="146">
        <f t="shared" si="27"/>
        <v>7500</v>
      </c>
      <c r="N45" s="146">
        <f t="shared" si="27"/>
        <v>0</v>
      </c>
      <c r="O45" s="146">
        <f t="shared" si="27"/>
        <v>7500</v>
      </c>
      <c r="P45" s="146">
        <f t="shared" si="27"/>
        <v>0</v>
      </c>
      <c r="Q45" s="146">
        <f t="shared" si="27"/>
        <v>0</v>
      </c>
      <c r="R45" s="146">
        <f t="shared" si="27"/>
        <v>0</v>
      </c>
      <c r="S45" s="146">
        <f t="shared" si="27"/>
        <v>0</v>
      </c>
      <c r="T45" s="146">
        <f t="shared" si="27"/>
        <v>0</v>
      </c>
      <c r="U45" s="146">
        <f t="shared" si="27"/>
        <v>0</v>
      </c>
      <c r="V45" s="146">
        <f t="shared" si="27"/>
        <v>0</v>
      </c>
      <c r="W45" s="146">
        <f t="shared" si="27"/>
        <v>0</v>
      </c>
      <c r="X45" s="146">
        <f t="shared" si="27"/>
        <v>0</v>
      </c>
      <c r="Y45" s="146">
        <f t="shared" si="27"/>
        <v>0</v>
      </c>
      <c r="Z45" s="146">
        <f t="shared" si="27"/>
        <v>0</v>
      </c>
      <c r="AA45" s="146">
        <f t="shared" si="27"/>
        <v>0</v>
      </c>
      <c r="AB45" s="146">
        <f t="shared" si="27"/>
        <v>0</v>
      </c>
      <c r="AC45" s="146">
        <f t="shared" si="27"/>
        <v>0</v>
      </c>
      <c r="AD45" s="146">
        <f t="shared" si="27"/>
        <v>0</v>
      </c>
      <c r="AE45" s="146">
        <f t="shared" si="27"/>
        <v>0</v>
      </c>
      <c r="AF45" s="146">
        <f t="shared" si="27"/>
        <v>0</v>
      </c>
      <c r="AG45" s="146">
        <f t="shared" si="27"/>
        <v>0</v>
      </c>
      <c r="AH45" s="146">
        <f t="shared" si="27"/>
        <v>0</v>
      </c>
      <c r="AI45" s="146">
        <f t="shared" si="27"/>
        <v>0</v>
      </c>
      <c r="AJ45" s="146">
        <f t="shared" si="27"/>
        <v>0</v>
      </c>
      <c r="AK45" s="146">
        <f t="shared" si="27"/>
        <v>0</v>
      </c>
      <c r="AL45" s="146">
        <f aca="true" t="shared" si="28" ref="AL45:BB45">AL46+AL47+AL48+AL49+AL50</f>
        <v>0</v>
      </c>
      <c r="AM45" s="146">
        <f t="shared" si="28"/>
        <v>0</v>
      </c>
      <c r="AN45" s="146">
        <f t="shared" si="28"/>
        <v>0</v>
      </c>
      <c r="AO45" s="146">
        <f t="shared" si="28"/>
        <v>0</v>
      </c>
      <c r="AP45" s="146">
        <f t="shared" si="28"/>
        <v>0</v>
      </c>
      <c r="AQ45" s="146">
        <f t="shared" si="28"/>
        <v>0</v>
      </c>
      <c r="AR45" s="146">
        <f t="shared" si="28"/>
        <v>0</v>
      </c>
      <c r="AS45" s="146">
        <f t="shared" si="28"/>
        <v>0</v>
      </c>
      <c r="AT45" s="146">
        <f t="shared" si="28"/>
        <v>0</v>
      </c>
      <c r="AU45" s="146">
        <f t="shared" si="28"/>
        <v>0</v>
      </c>
      <c r="AV45" s="146">
        <f t="shared" si="28"/>
        <v>0</v>
      </c>
      <c r="AW45" s="146">
        <f t="shared" si="28"/>
        <v>0</v>
      </c>
      <c r="AX45" s="146">
        <f t="shared" si="28"/>
        <v>0</v>
      </c>
      <c r="AY45" s="146">
        <f t="shared" si="28"/>
        <v>0</v>
      </c>
      <c r="AZ45" s="146">
        <f t="shared" si="28"/>
        <v>0</v>
      </c>
      <c r="BA45" s="146">
        <f t="shared" si="28"/>
        <v>0</v>
      </c>
      <c r="BB45" s="146">
        <f t="shared" si="28"/>
        <v>0</v>
      </c>
    </row>
    <row r="46" spans="1:54" s="133" customFormat="1" ht="11.25">
      <c r="A46" s="148" t="s">
        <v>54</v>
      </c>
      <c r="B46" s="134" t="s">
        <v>177</v>
      </c>
      <c r="C46" s="124"/>
      <c r="D46" s="125">
        <v>1000</v>
      </c>
      <c r="E46" s="125"/>
      <c r="F46" s="126">
        <f>D46-E46</f>
        <v>1000</v>
      </c>
      <c r="G46" s="127"/>
      <c r="H46" s="128"/>
      <c r="I46" s="128"/>
      <c r="J46" s="128"/>
      <c r="K46" s="128"/>
      <c r="L46" s="128"/>
      <c r="M46" s="129">
        <f>N46+O46+P46+Q46+R46</f>
        <v>1000</v>
      </c>
      <c r="N46" s="130"/>
      <c r="O46" s="130">
        <v>1000</v>
      </c>
      <c r="P46" s="130"/>
      <c r="Q46" s="130"/>
      <c r="R46" s="130"/>
      <c r="S46" s="129"/>
      <c r="T46" s="130"/>
      <c r="U46" s="130"/>
      <c r="V46" s="130"/>
      <c r="W46" s="130"/>
      <c r="X46" s="130"/>
      <c r="Y46" s="129"/>
      <c r="Z46" s="130"/>
      <c r="AA46" s="130"/>
      <c r="AB46" s="130"/>
      <c r="AC46" s="130"/>
      <c r="AD46" s="130"/>
      <c r="AE46" s="130"/>
      <c r="AF46" s="130"/>
      <c r="AG46" s="130"/>
      <c r="AH46" s="131"/>
      <c r="AI46" s="125"/>
      <c r="AJ46" s="129"/>
      <c r="AK46" s="130"/>
      <c r="AL46" s="130"/>
      <c r="AM46" s="130"/>
      <c r="AN46" s="130"/>
      <c r="AO46" s="130"/>
      <c r="AP46" s="129"/>
      <c r="AQ46" s="130"/>
      <c r="AR46" s="130"/>
      <c r="AS46" s="130"/>
      <c r="AT46" s="130"/>
      <c r="AU46" s="130"/>
      <c r="AV46" s="129"/>
      <c r="AW46" s="130"/>
      <c r="AX46" s="130"/>
      <c r="AY46" s="130"/>
      <c r="AZ46" s="130"/>
      <c r="BA46" s="130"/>
      <c r="BB46" s="131"/>
    </row>
    <row r="47" spans="1:54" s="133" customFormat="1" ht="21">
      <c r="A47" s="148" t="s">
        <v>55</v>
      </c>
      <c r="B47" s="134" t="s">
        <v>182</v>
      </c>
      <c r="C47" s="124" t="s">
        <v>176</v>
      </c>
      <c r="D47" s="125">
        <v>1000</v>
      </c>
      <c r="E47" s="125"/>
      <c r="F47" s="126">
        <f>D47-E47</f>
        <v>1000</v>
      </c>
      <c r="G47" s="127"/>
      <c r="H47" s="128"/>
      <c r="I47" s="128"/>
      <c r="J47" s="128"/>
      <c r="K47" s="128"/>
      <c r="L47" s="128"/>
      <c r="M47" s="129">
        <f>N47+O47+P47+Q47+R47</f>
        <v>0</v>
      </c>
      <c r="N47" s="130"/>
      <c r="O47" s="130"/>
      <c r="P47" s="130"/>
      <c r="Q47" s="130"/>
      <c r="R47" s="130"/>
      <c r="S47" s="129"/>
      <c r="T47" s="130"/>
      <c r="U47" s="130"/>
      <c r="V47" s="130"/>
      <c r="W47" s="130"/>
      <c r="X47" s="130"/>
      <c r="Y47" s="129"/>
      <c r="Z47" s="130"/>
      <c r="AA47" s="130"/>
      <c r="AB47" s="130"/>
      <c r="AC47" s="130"/>
      <c r="AD47" s="130"/>
      <c r="AE47" s="130"/>
      <c r="AF47" s="130"/>
      <c r="AG47" s="130"/>
      <c r="AH47" s="131"/>
      <c r="AI47" s="125"/>
      <c r="AJ47" s="129"/>
      <c r="AK47" s="130"/>
      <c r="AL47" s="130"/>
      <c r="AM47" s="130"/>
      <c r="AN47" s="130"/>
      <c r="AO47" s="130"/>
      <c r="AP47" s="129"/>
      <c r="AQ47" s="130"/>
      <c r="AR47" s="130"/>
      <c r="AS47" s="130"/>
      <c r="AT47" s="130"/>
      <c r="AU47" s="130"/>
      <c r="AV47" s="129"/>
      <c r="AW47" s="130"/>
      <c r="AX47" s="130"/>
      <c r="AY47" s="130"/>
      <c r="AZ47" s="130"/>
      <c r="BA47" s="130"/>
      <c r="BB47" s="131"/>
    </row>
    <row r="48" spans="1:54" s="133" customFormat="1" ht="33.75">
      <c r="A48" s="148" t="s">
        <v>56</v>
      </c>
      <c r="B48" s="134" t="s">
        <v>232</v>
      </c>
      <c r="C48" s="124" t="s">
        <v>179</v>
      </c>
      <c r="D48" s="125">
        <v>500</v>
      </c>
      <c r="E48" s="125"/>
      <c r="F48" s="126">
        <f>D48-E48</f>
        <v>500</v>
      </c>
      <c r="G48" s="127"/>
      <c r="H48" s="128"/>
      <c r="I48" s="128"/>
      <c r="J48" s="128"/>
      <c r="K48" s="128"/>
      <c r="L48" s="128"/>
      <c r="M48" s="129">
        <f>N48+O48+P48+Q48+R48</f>
        <v>500</v>
      </c>
      <c r="N48" s="130"/>
      <c r="O48" s="130">
        <v>500</v>
      </c>
      <c r="P48" s="130"/>
      <c r="Q48" s="130"/>
      <c r="R48" s="130"/>
      <c r="S48" s="129"/>
      <c r="T48" s="130"/>
      <c r="U48" s="130"/>
      <c r="V48" s="130"/>
      <c r="W48" s="130"/>
      <c r="X48" s="130"/>
      <c r="Y48" s="129"/>
      <c r="Z48" s="130"/>
      <c r="AA48" s="130"/>
      <c r="AB48" s="130"/>
      <c r="AC48" s="130"/>
      <c r="AD48" s="130"/>
      <c r="AE48" s="130"/>
      <c r="AF48" s="130"/>
      <c r="AG48" s="130"/>
      <c r="AH48" s="131"/>
      <c r="AI48" s="125"/>
      <c r="AJ48" s="129"/>
      <c r="AK48" s="130"/>
      <c r="AL48" s="130"/>
      <c r="AM48" s="130"/>
      <c r="AN48" s="130"/>
      <c r="AO48" s="130"/>
      <c r="AP48" s="129"/>
      <c r="AQ48" s="130"/>
      <c r="AR48" s="130"/>
      <c r="AS48" s="130"/>
      <c r="AT48" s="130"/>
      <c r="AU48" s="130"/>
      <c r="AV48" s="129"/>
      <c r="AW48" s="130"/>
      <c r="AX48" s="130"/>
      <c r="AY48" s="130"/>
      <c r="AZ48" s="130"/>
      <c r="BA48" s="130"/>
      <c r="BB48" s="131"/>
    </row>
    <row r="49" spans="1:54" s="133" customFormat="1" ht="33.75">
      <c r="A49" s="148" t="s">
        <v>57</v>
      </c>
      <c r="B49" s="134" t="s">
        <v>233</v>
      </c>
      <c r="C49" s="124" t="s">
        <v>179</v>
      </c>
      <c r="D49" s="125">
        <v>1000</v>
      </c>
      <c r="E49" s="125"/>
      <c r="F49" s="126">
        <f>D49-E49</f>
        <v>1000</v>
      </c>
      <c r="G49" s="127"/>
      <c r="H49" s="128"/>
      <c r="I49" s="128"/>
      <c r="J49" s="128"/>
      <c r="K49" s="128"/>
      <c r="L49" s="128"/>
      <c r="M49" s="129">
        <f>N49+O49+P49+Q49+R49</f>
        <v>1000</v>
      </c>
      <c r="N49" s="130"/>
      <c r="O49" s="130">
        <v>1000</v>
      </c>
      <c r="P49" s="130"/>
      <c r="Q49" s="130"/>
      <c r="R49" s="130"/>
      <c r="S49" s="129"/>
      <c r="T49" s="130"/>
      <c r="U49" s="130"/>
      <c r="V49" s="130"/>
      <c r="W49" s="130"/>
      <c r="X49" s="130"/>
      <c r="Y49" s="129"/>
      <c r="Z49" s="130"/>
      <c r="AA49" s="130"/>
      <c r="AB49" s="130"/>
      <c r="AC49" s="130"/>
      <c r="AD49" s="130"/>
      <c r="AE49" s="130"/>
      <c r="AF49" s="130"/>
      <c r="AG49" s="130"/>
      <c r="AH49" s="131"/>
      <c r="AI49" s="125"/>
      <c r="AJ49" s="129"/>
      <c r="AK49" s="130"/>
      <c r="AL49" s="130"/>
      <c r="AM49" s="130"/>
      <c r="AN49" s="130"/>
      <c r="AO49" s="130"/>
      <c r="AP49" s="129"/>
      <c r="AQ49" s="130"/>
      <c r="AR49" s="130"/>
      <c r="AS49" s="130"/>
      <c r="AT49" s="130"/>
      <c r="AU49" s="130"/>
      <c r="AV49" s="129"/>
      <c r="AW49" s="130"/>
      <c r="AX49" s="130"/>
      <c r="AY49" s="130"/>
      <c r="AZ49" s="130"/>
      <c r="BA49" s="130"/>
      <c r="BB49" s="131"/>
    </row>
    <row r="50" spans="1:54" s="133" customFormat="1" ht="42">
      <c r="A50" s="148" t="s">
        <v>58</v>
      </c>
      <c r="B50" s="134" t="s">
        <v>181</v>
      </c>
      <c r="C50" s="124"/>
      <c r="D50" s="125">
        <v>5000</v>
      </c>
      <c r="E50" s="125"/>
      <c r="F50" s="126">
        <f>D50-E50</f>
        <v>5000</v>
      </c>
      <c r="G50" s="127"/>
      <c r="H50" s="128"/>
      <c r="I50" s="128"/>
      <c r="J50" s="128"/>
      <c r="K50" s="128"/>
      <c r="L50" s="128"/>
      <c r="M50" s="129">
        <f>N50+O50+P50+Q50+R50</f>
        <v>5000</v>
      </c>
      <c r="N50" s="130"/>
      <c r="O50" s="130">
        <v>5000</v>
      </c>
      <c r="P50" s="130"/>
      <c r="Q50" s="130"/>
      <c r="R50" s="130"/>
      <c r="S50" s="129"/>
      <c r="T50" s="130"/>
      <c r="U50" s="130"/>
      <c r="V50" s="130"/>
      <c r="W50" s="130"/>
      <c r="X50" s="130"/>
      <c r="Y50" s="129"/>
      <c r="Z50" s="130"/>
      <c r="AA50" s="130"/>
      <c r="AB50" s="130"/>
      <c r="AC50" s="130"/>
      <c r="AD50" s="130"/>
      <c r="AE50" s="130"/>
      <c r="AF50" s="130"/>
      <c r="AG50" s="130"/>
      <c r="AH50" s="131"/>
      <c r="AI50" s="125"/>
      <c r="AJ50" s="129"/>
      <c r="AK50" s="130"/>
      <c r="AL50" s="130"/>
      <c r="AM50" s="130"/>
      <c r="AN50" s="130"/>
      <c r="AO50" s="130"/>
      <c r="AP50" s="129"/>
      <c r="AQ50" s="130"/>
      <c r="AR50" s="130"/>
      <c r="AS50" s="130"/>
      <c r="AT50" s="130"/>
      <c r="AU50" s="130"/>
      <c r="AV50" s="129"/>
      <c r="AW50" s="130"/>
      <c r="AX50" s="130"/>
      <c r="AY50" s="130"/>
      <c r="AZ50" s="130"/>
      <c r="BA50" s="130"/>
      <c r="BB50" s="131"/>
    </row>
    <row r="51" spans="1:54" s="162" customFormat="1" ht="10.5">
      <c r="A51" s="164" t="s">
        <v>200</v>
      </c>
      <c r="B51" s="153" t="s">
        <v>35</v>
      </c>
      <c r="C51" s="153"/>
      <c r="D51" s="154"/>
      <c r="E51" s="154"/>
      <c r="F51" s="146">
        <f>F52+F53+F55+F56</f>
        <v>21633</v>
      </c>
      <c r="G51" s="146" t="e">
        <f aca="true" t="shared" si="29" ref="G51:BB51">G52+G53+G55+G56</f>
        <v>#REF!</v>
      </c>
      <c r="H51" s="146" t="e">
        <f t="shared" si="29"/>
        <v>#REF!</v>
      </c>
      <c r="I51" s="146" t="e">
        <f t="shared" si="29"/>
        <v>#REF!</v>
      </c>
      <c r="J51" s="146" t="e">
        <f t="shared" si="29"/>
        <v>#REF!</v>
      </c>
      <c r="K51" s="146">
        <f t="shared" si="29"/>
        <v>0</v>
      </c>
      <c r="L51" s="146">
        <f t="shared" si="29"/>
        <v>0</v>
      </c>
      <c r="M51" s="146">
        <f t="shared" si="29"/>
        <v>13633</v>
      </c>
      <c r="N51" s="146">
        <f t="shared" si="29"/>
        <v>0</v>
      </c>
      <c r="O51" s="146">
        <f t="shared" si="29"/>
        <v>8000</v>
      </c>
      <c r="P51" s="146">
        <f t="shared" si="29"/>
        <v>5633</v>
      </c>
      <c r="Q51" s="146">
        <f t="shared" si="29"/>
        <v>0</v>
      </c>
      <c r="R51" s="146">
        <f t="shared" si="29"/>
        <v>0</v>
      </c>
      <c r="S51" s="146">
        <f t="shared" si="29"/>
        <v>16000</v>
      </c>
      <c r="T51" s="146">
        <f t="shared" si="29"/>
        <v>0</v>
      </c>
      <c r="U51" s="146">
        <f t="shared" si="29"/>
        <v>0</v>
      </c>
      <c r="V51" s="146">
        <f t="shared" si="29"/>
        <v>16000</v>
      </c>
      <c r="W51" s="146">
        <f t="shared" si="29"/>
        <v>0</v>
      </c>
      <c r="X51" s="146">
        <f t="shared" si="29"/>
        <v>0</v>
      </c>
      <c r="Y51" s="146">
        <f t="shared" si="29"/>
        <v>0</v>
      </c>
      <c r="Z51" s="146">
        <f t="shared" si="29"/>
        <v>0</v>
      </c>
      <c r="AA51" s="146">
        <f t="shared" si="29"/>
        <v>0</v>
      </c>
      <c r="AB51" s="146">
        <f t="shared" si="29"/>
        <v>0</v>
      </c>
      <c r="AC51" s="146">
        <f t="shared" si="29"/>
        <v>0</v>
      </c>
      <c r="AD51" s="146">
        <f t="shared" si="29"/>
        <v>0</v>
      </c>
      <c r="AE51" s="146">
        <f t="shared" si="29"/>
        <v>0</v>
      </c>
      <c r="AF51" s="146">
        <f t="shared" si="29"/>
        <v>0</v>
      </c>
      <c r="AG51" s="146">
        <f t="shared" si="29"/>
        <v>0</v>
      </c>
      <c r="AH51" s="146">
        <f t="shared" si="29"/>
        <v>-8000</v>
      </c>
      <c r="AI51" s="146">
        <f t="shared" si="29"/>
        <v>0</v>
      </c>
      <c r="AJ51" s="146">
        <f t="shared" si="29"/>
        <v>0</v>
      </c>
      <c r="AK51" s="146">
        <f t="shared" si="29"/>
        <v>0</v>
      </c>
      <c r="AL51" s="146">
        <f t="shared" si="29"/>
        <v>0</v>
      </c>
      <c r="AM51" s="146">
        <f t="shared" si="29"/>
        <v>0</v>
      </c>
      <c r="AN51" s="146">
        <f t="shared" si="29"/>
        <v>0</v>
      </c>
      <c r="AO51" s="146">
        <f t="shared" si="29"/>
        <v>0</v>
      </c>
      <c r="AP51" s="146">
        <f t="shared" si="29"/>
        <v>0</v>
      </c>
      <c r="AQ51" s="146">
        <f t="shared" si="29"/>
        <v>0</v>
      </c>
      <c r="AR51" s="146">
        <f t="shared" si="29"/>
        <v>0</v>
      </c>
      <c r="AS51" s="146">
        <f t="shared" si="29"/>
        <v>0</v>
      </c>
      <c r="AT51" s="146">
        <f t="shared" si="29"/>
        <v>0</v>
      </c>
      <c r="AU51" s="146">
        <f t="shared" si="29"/>
        <v>0</v>
      </c>
      <c r="AV51" s="146">
        <f t="shared" si="29"/>
        <v>0</v>
      </c>
      <c r="AW51" s="146">
        <f t="shared" si="29"/>
        <v>0</v>
      </c>
      <c r="AX51" s="146">
        <f t="shared" si="29"/>
        <v>0</v>
      </c>
      <c r="AY51" s="146">
        <f t="shared" si="29"/>
        <v>0</v>
      </c>
      <c r="AZ51" s="146">
        <f t="shared" si="29"/>
        <v>0</v>
      </c>
      <c r="BA51" s="146">
        <f t="shared" si="29"/>
        <v>0</v>
      </c>
      <c r="BB51" s="146">
        <f t="shared" si="29"/>
        <v>-8000</v>
      </c>
    </row>
    <row r="52" spans="1:54" s="133" customFormat="1" ht="11.25">
      <c r="A52" s="148" t="s">
        <v>54</v>
      </c>
      <c r="B52" s="134" t="s">
        <v>234</v>
      </c>
      <c r="C52" s="124"/>
      <c r="D52" s="125">
        <v>8000</v>
      </c>
      <c r="E52" s="125"/>
      <c r="F52" s="126">
        <f>D52-E52</f>
        <v>8000</v>
      </c>
      <c r="G52" s="127" t="e">
        <f>H52+I52+J52</f>
        <v>#REF!</v>
      </c>
      <c r="H52" s="128" t="e">
        <f>#REF!</f>
        <v>#REF!</v>
      </c>
      <c r="I52" s="128" t="e">
        <f>#REF!</f>
        <v>#REF!</v>
      </c>
      <c r="J52" s="128" t="e">
        <f>#REF!</f>
        <v>#REF!</v>
      </c>
      <c r="K52" s="128"/>
      <c r="L52" s="128"/>
      <c r="M52" s="129">
        <f aca="true" t="shared" si="30" ref="M52:M59">N52+O52+P52+Q52+R52</f>
        <v>8000</v>
      </c>
      <c r="N52" s="130"/>
      <c r="O52" s="130">
        <v>8000</v>
      </c>
      <c r="P52" s="130"/>
      <c r="Q52" s="130"/>
      <c r="R52" s="130"/>
      <c r="S52" s="129">
        <f aca="true" t="shared" si="31" ref="S52:S59">T52+U52+V52+W52+X52</f>
        <v>8000</v>
      </c>
      <c r="T52" s="130"/>
      <c r="U52" s="130"/>
      <c r="V52" s="130">
        <v>8000</v>
      </c>
      <c r="W52" s="130"/>
      <c r="X52" s="130"/>
      <c r="Y52" s="129">
        <f aca="true" t="shared" si="32" ref="Y52:Y59">Z52+AA52+AB52+AC52+AD52</f>
        <v>0</v>
      </c>
      <c r="Z52" s="130"/>
      <c r="AA52" s="130"/>
      <c r="AB52" s="130"/>
      <c r="AC52" s="130"/>
      <c r="AD52" s="130"/>
      <c r="AE52" s="130"/>
      <c r="AF52" s="130"/>
      <c r="AG52" s="130"/>
      <c r="AH52" s="131">
        <f t="shared" si="8"/>
        <v>-8000</v>
      </c>
      <c r="AI52" s="125"/>
      <c r="AJ52" s="129">
        <f>AK52+AL52+AM52+AN52+AO52</f>
        <v>0</v>
      </c>
      <c r="AK52" s="130"/>
      <c r="AL52" s="130"/>
      <c r="AM52" s="130"/>
      <c r="AN52" s="130"/>
      <c r="AO52" s="130"/>
      <c r="AP52" s="129">
        <f aca="true" t="shared" si="33" ref="AP52:AP59">AQ52+AR52+AS52+AT52+AU52</f>
        <v>0</v>
      </c>
      <c r="AQ52" s="130"/>
      <c r="AR52" s="130"/>
      <c r="AS52" s="130"/>
      <c r="AT52" s="130"/>
      <c r="AU52" s="130"/>
      <c r="AV52" s="129">
        <f aca="true" t="shared" si="34" ref="AV52:AV59">AW52+AX52+AY52+AZ52+BA52</f>
        <v>0</v>
      </c>
      <c r="AW52" s="130"/>
      <c r="AX52" s="130"/>
      <c r="AY52" s="130"/>
      <c r="AZ52" s="130"/>
      <c r="BA52" s="130"/>
      <c r="BB52" s="131">
        <f t="shared" si="12"/>
        <v>-8000</v>
      </c>
    </row>
    <row r="53" spans="1:54" s="133" customFormat="1" ht="21">
      <c r="A53" s="148" t="s">
        <v>55</v>
      </c>
      <c r="B53" s="134" t="s">
        <v>235</v>
      </c>
      <c r="C53" s="124"/>
      <c r="D53" s="125">
        <v>8000</v>
      </c>
      <c r="E53" s="125"/>
      <c r="F53" s="126">
        <f>D53-E53</f>
        <v>8000</v>
      </c>
      <c r="G53" s="127">
        <f>H53+I53+J53</f>
        <v>0</v>
      </c>
      <c r="H53" s="128"/>
      <c r="I53" s="128"/>
      <c r="J53" s="128"/>
      <c r="K53" s="128"/>
      <c r="L53" s="128"/>
      <c r="M53" s="129">
        <f t="shared" si="30"/>
        <v>0</v>
      </c>
      <c r="N53" s="130"/>
      <c r="O53" s="130"/>
      <c r="P53" s="130"/>
      <c r="Q53" s="130"/>
      <c r="R53" s="130"/>
      <c r="S53" s="129">
        <f t="shared" si="31"/>
        <v>8000</v>
      </c>
      <c r="T53" s="130"/>
      <c r="U53" s="130"/>
      <c r="V53" s="130">
        <v>8000</v>
      </c>
      <c r="W53" s="130"/>
      <c r="X53" s="130"/>
      <c r="Y53" s="129">
        <f t="shared" si="32"/>
        <v>0</v>
      </c>
      <c r="Z53" s="130"/>
      <c r="AA53" s="130"/>
      <c r="AB53" s="130"/>
      <c r="AC53" s="130"/>
      <c r="AD53" s="130"/>
      <c r="AE53" s="130"/>
      <c r="AF53" s="130"/>
      <c r="AG53" s="130"/>
      <c r="AH53" s="131">
        <f t="shared" si="8"/>
        <v>0</v>
      </c>
      <c r="AI53" s="125"/>
      <c r="AJ53" s="129">
        <f>AK53+AL53+AM53+AN53+AO53</f>
        <v>0</v>
      </c>
      <c r="AK53" s="130"/>
      <c r="AL53" s="130"/>
      <c r="AM53" s="130"/>
      <c r="AN53" s="130"/>
      <c r="AO53" s="130"/>
      <c r="AP53" s="129">
        <f t="shared" si="33"/>
        <v>0</v>
      </c>
      <c r="AQ53" s="130"/>
      <c r="AR53" s="130"/>
      <c r="AS53" s="130"/>
      <c r="AT53" s="130"/>
      <c r="AU53" s="130"/>
      <c r="AV53" s="129">
        <f t="shared" si="34"/>
        <v>0</v>
      </c>
      <c r="AW53" s="130"/>
      <c r="AX53" s="130"/>
      <c r="AY53" s="130"/>
      <c r="AZ53" s="130"/>
      <c r="BA53" s="130"/>
      <c r="BB53" s="131">
        <f t="shared" si="12"/>
        <v>0</v>
      </c>
    </row>
    <row r="54" spans="1:54" s="133" customFormat="1" ht="11.25" hidden="1">
      <c r="A54" s="148" t="s">
        <v>56</v>
      </c>
      <c r="B54" s="134" t="s">
        <v>36</v>
      </c>
      <c r="C54" s="124"/>
      <c r="D54" s="125"/>
      <c r="E54" s="125"/>
      <c r="F54" s="126">
        <f>D54-E54</f>
        <v>0</v>
      </c>
      <c r="G54" s="127" t="e">
        <f>H54+I54+J54</f>
        <v>#REF!</v>
      </c>
      <c r="H54" s="128"/>
      <c r="I54" s="128" t="e">
        <f>#REF!</f>
        <v>#REF!</v>
      </c>
      <c r="J54" s="128" t="e">
        <f>#REF!</f>
        <v>#REF!</v>
      </c>
      <c r="K54" s="128"/>
      <c r="L54" s="128"/>
      <c r="M54" s="129">
        <f t="shared" si="30"/>
        <v>0</v>
      </c>
      <c r="N54" s="130"/>
      <c r="O54" s="130"/>
      <c r="P54" s="130"/>
      <c r="Q54" s="130"/>
      <c r="R54" s="130"/>
      <c r="S54" s="129">
        <f t="shared" si="31"/>
        <v>0</v>
      </c>
      <c r="T54" s="130"/>
      <c r="U54" s="130"/>
      <c r="V54" s="130"/>
      <c r="W54" s="130"/>
      <c r="X54" s="130"/>
      <c r="Y54" s="129">
        <f t="shared" si="32"/>
        <v>0</v>
      </c>
      <c r="Z54" s="130"/>
      <c r="AA54" s="130"/>
      <c r="AB54" s="130"/>
      <c r="AC54" s="130"/>
      <c r="AD54" s="130"/>
      <c r="AE54" s="130"/>
      <c r="AF54" s="130"/>
      <c r="AG54" s="130"/>
      <c r="AH54" s="131">
        <f t="shared" si="8"/>
        <v>0</v>
      </c>
      <c r="AI54" s="125"/>
      <c r="AJ54" s="129">
        <f>AK54+AL54+AM54+AN54+AO54</f>
        <v>0</v>
      </c>
      <c r="AK54" s="130"/>
      <c r="AL54" s="130"/>
      <c r="AM54" s="130"/>
      <c r="AN54" s="130"/>
      <c r="AO54" s="130"/>
      <c r="AP54" s="129">
        <f t="shared" si="33"/>
        <v>0</v>
      </c>
      <c r="AQ54" s="130"/>
      <c r="AR54" s="130"/>
      <c r="AS54" s="130"/>
      <c r="AT54" s="130"/>
      <c r="AU54" s="130"/>
      <c r="AV54" s="129">
        <f t="shared" si="34"/>
        <v>0</v>
      </c>
      <c r="AW54" s="130"/>
      <c r="AX54" s="130"/>
      <c r="AY54" s="130"/>
      <c r="AZ54" s="130"/>
      <c r="BA54" s="130"/>
      <c r="BB54" s="131">
        <f t="shared" si="12"/>
        <v>0</v>
      </c>
    </row>
    <row r="55" spans="1:54" s="133" customFormat="1" ht="18.75">
      <c r="A55" s="148" t="s">
        <v>56</v>
      </c>
      <c r="B55" s="169" t="s">
        <v>236</v>
      </c>
      <c r="C55" s="124"/>
      <c r="D55" s="125">
        <v>3700</v>
      </c>
      <c r="E55" s="125"/>
      <c r="F55" s="126">
        <f>D55-E55</f>
        <v>3700</v>
      </c>
      <c r="G55" s="127">
        <f>H55+I55+J55</f>
        <v>0</v>
      </c>
      <c r="H55" s="128"/>
      <c r="I55" s="128"/>
      <c r="J55" s="128"/>
      <c r="K55" s="128"/>
      <c r="L55" s="128"/>
      <c r="M55" s="129">
        <f t="shared" si="30"/>
        <v>3700</v>
      </c>
      <c r="N55" s="130"/>
      <c r="O55" s="130"/>
      <c r="P55" s="130">
        <v>3700</v>
      </c>
      <c r="Q55" s="130"/>
      <c r="R55" s="130"/>
      <c r="S55" s="129">
        <f t="shared" si="31"/>
        <v>0</v>
      </c>
      <c r="T55" s="130"/>
      <c r="U55" s="130"/>
      <c r="V55" s="130"/>
      <c r="W55" s="130"/>
      <c r="X55" s="130"/>
      <c r="Y55" s="129">
        <f t="shared" si="32"/>
        <v>0</v>
      </c>
      <c r="Z55" s="130"/>
      <c r="AA55" s="130"/>
      <c r="AB55" s="130"/>
      <c r="AC55" s="130"/>
      <c r="AD55" s="130"/>
      <c r="AE55" s="130"/>
      <c r="AF55" s="130"/>
      <c r="AG55" s="130"/>
      <c r="AH55" s="131">
        <f t="shared" si="8"/>
        <v>0</v>
      </c>
      <c r="AI55" s="125"/>
      <c r="AJ55" s="129">
        <f>AK55+AL55+AM55+AN55+AO55</f>
        <v>0</v>
      </c>
      <c r="AK55" s="130"/>
      <c r="AL55" s="130"/>
      <c r="AM55" s="130"/>
      <c r="AN55" s="130"/>
      <c r="AO55" s="130"/>
      <c r="AP55" s="129">
        <f t="shared" si="33"/>
        <v>0</v>
      </c>
      <c r="AQ55" s="130"/>
      <c r="AR55" s="130"/>
      <c r="AS55" s="130"/>
      <c r="AT55" s="130"/>
      <c r="AU55" s="130"/>
      <c r="AV55" s="129">
        <f t="shared" si="34"/>
        <v>0</v>
      </c>
      <c r="AW55" s="130"/>
      <c r="AX55" s="130"/>
      <c r="AY55" s="130"/>
      <c r="AZ55" s="130"/>
      <c r="BA55" s="130"/>
      <c r="BB55" s="131">
        <f t="shared" si="12"/>
        <v>0</v>
      </c>
    </row>
    <row r="56" spans="1:54" s="133" customFormat="1" ht="18.75">
      <c r="A56" s="148" t="s">
        <v>57</v>
      </c>
      <c r="B56" s="169" t="s">
        <v>237</v>
      </c>
      <c r="C56" s="124"/>
      <c r="D56" s="125">
        <v>3700</v>
      </c>
      <c r="E56" s="125">
        <v>1767</v>
      </c>
      <c r="F56" s="126">
        <f aca="true" t="shared" si="35" ref="F56:F67">D56-E56</f>
        <v>1933</v>
      </c>
      <c r="G56" s="127">
        <f>H56+I56+J56</f>
        <v>0</v>
      </c>
      <c r="H56" s="128"/>
      <c r="I56" s="128"/>
      <c r="J56" s="128"/>
      <c r="K56" s="128"/>
      <c r="L56" s="128"/>
      <c r="M56" s="129">
        <f t="shared" si="30"/>
        <v>1933</v>
      </c>
      <c r="N56" s="130"/>
      <c r="O56" s="130"/>
      <c r="P56" s="130">
        <v>1933</v>
      </c>
      <c r="Q56" s="130"/>
      <c r="R56" s="130"/>
      <c r="S56" s="129">
        <f t="shared" si="31"/>
        <v>0</v>
      </c>
      <c r="T56" s="130"/>
      <c r="U56" s="130"/>
      <c r="V56" s="130"/>
      <c r="W56" s="130"/>
      <c r="X56" s="130"/>
      <c r="Y56" s="129">
        <f t="shared" si="32"/>
        <v>0</v>
      </c>
      <c r="Z56" s="130"/>
      <c r="AA56" s="130"/>
      <c r="AB56" s="130"/>
      <c r="AC56" s="130"/>
      <c r="AD56" s="130"/>
      <c r="AE56" s="130"/>
      <c r="AF56" s="130"/>
      <c r="AG56" s="130"/>
      <c r="AH56" s="131">
        <f t="shared" si="8"/>
        <v>0</v>
      </c>
      <c r="AI56" s="125"/>
      <c r="AJ56" s="129">
        <f>AK56+AL56+AM56+AN56+AO56</f>
        <v>0</v>
      </c>
      <c r="AK56" s="130"/>
      <c r="AL56" s="130"/>
      <c r="AM56" s="130"/>
      <c r="AN56" s="130"/>
      <c r="AO56" s="130"/>
      <c r="AP56" s="129">
        <f t="shared" si="33"/>
        <v>0</v>
      </c>
      <c r="AQ56" s="130"/>
      <c r="AR56" s="130"/>
      <c r="AS56" s="130"/>
      <c r="AT56" s="130"/>
      <c r="AU56" s="130"/>
      <c r="AV56" s="129">
        <f t="shared" si="34"/>
        <v>0</v>
      </c>
      <c r="AW56" s="130"/>
      <c r="AX56" s="130"/>
      <c r="AY56" s="130"/>
      <c r="AZ56" s="130"/>
      <c r="BA56" s="130"/>
      <c r="BB56" s="131">
        <f t="shared" si="12"/>
        <v>0</v>
      </c>
    </row>
    <row r="57" spans="1:54" s="162" customFormat="1" ht="11.25" hidden="1">
      <c r="A57" s="142"/>
      <c r="B57" s="166" t="s">
        <v>37</v>
      </c>
      <c r="C57" s="170"/>
      <c r="D57" s="171"/>
      <c r="E57" s="171"/>
      <c r="F57" s="126">
        <f t="shared" si="35"/>
        <v>0</v>
      </c>
      <c r="G57" s="127"/>
      <c r="H57" s="127"/>
      <c r="I57" s="127"/>
      <c r="J57" s="127"/>
      <c r="K57" s="127"/>
      <c r="L57" s="127"/>
      <c r="M57" s="129">
        <f t="shared" si="30"/>
        <v>0</v>
      </c>
      <c r="N57" s="129"/>
      <c r="O57" s="129"/>
      <c r="P57" s="129"/>
      <c r="Q57" s="129"/>
      <c r="R57" s="129"/>
      <c r="S57" s="129">
        <f t="shared" si="31"/>
        <v>0</v>
      </c>
      <c r="T57" s="129"/>
      <c r="U57" s="129"/>
      <c r="V57" s="129"/>
      <c r="W57" s="129"/>
      <c r="X57" s="129"/>
      <c r="Y57" s="129">
        <f t="shared" si="32"/>
        <v>0</v>
      </c>
      <c r="Z57" s="129"/>
      <c r="AA57" s="129"/>
      <c r="AB57" s="129"/>
      <c r="AC57" s="129"/>
      <c r="AD57" s="129"/>
      <c r="AE57" s="129"/>
      <c r="AF57" s="129"/>
      <c r="AG57" s="129"/>
      <c r="AH57" s="131">
        <f t="shared" si="8"/>
        <v>0</v>
      </c>
      <c r="AI57" s="171"/>
      <c r="AJ57" s="129"/>
      <c r="AK57" s="129"/>
      <c r="AL57" s="129"/>
      <c r="AM57" s="129"/>
      <c r="AN57" s="129"/>
      <c r="AO57" s="129"/>
      <c r="AP57" s="129">
        <f t="shared" si="33"/>
        <v>0</v>
      </c>
      <c r="AQ57" s="129"/>
      <c r="AR57" s="129"/>
      <c r="AS57" s="129"/>
      <c r="AT57" s="129"/>
      <c r="AU57" s="129"/>
      <c r="AV57" s="129">
        <f t="shared" si="34"/>
        <v>0</v>
      </c>
      <c r="AW57" s="129"/>
      <c r="AX57" s="129"/>
      <c r="AY57" s="129"/>
      <c r="AZ57" s="129"/>
      <c r="BA57" s="129"/>
      <c r="BB57" s="131">
        <f t="shared" si="12"/>
        <v>0</v>
      </c>
    </row>
    <row r="58" spans="1:54" s="162" customFormat="1" ht="11.25" hidden="1">
      <c r="A58" s="148">
        <v>1</v>
      </c>
      <c r="B58" s="123" t="s">
        <v>38</v>
      </c>
      <c r="C58" s="170"/>
      <c r="D58" s="171"/>
      <c r="E58" s="171"/>
      <c r="F58" s="126">
        <f t="shared" si="35"/>
        <v>0</v>
      </c>
      <c r="G58" s="127" t="e">
        <f>H58+I58+J58</f>
        <v>#REF!</v>
      </c>
      <c r="H58" s="127" t="e">
        <f>#REF!</f>
        <v>#REF!</v>
      </c>
      <c r="I58" s="127" t="e">
        <f>#REF!</f>
        <v>#REF!</v>
      </c>
      <c r="J58" s="127" t="e">
        <f>#REF!</f>
        <v>#REF!</v>
      </c>
      <c r="K58" s="127"/>
      <c r="L58" s="127"/>
      <c r="M58" s="129">
        <f t="shared" si="30"/>
        <v>0</v>
      </c>
      <c r="N58" s="129"/>
      <c r="O58" s="129"/>
      <c r="P58" s="129"/>
      <c r="Q58" s="129"/>
      <c r="R58" s="129"/>
      <c r="S58" s="129">
        <f t="shared" si="31"/>
        <v>0</v>
      </c>
      <c r="T58" s="129"/>
      <c r="U58" s="129"/>
      <c r="V58" s="129"/>
      <c r="W58" s="129"/>
      <c r="X58" s="129"/>
      <c r="Y58" s="129">
        <f t="shared" si="32"/>
        <v>0</v>
      </c>
      <c r="Z58" s="129"/>
      <c r="AA58" s="129"/>
      <c r="AB58" s="129"/>
      <c r="AC58" s="129"/>
      <c r="AD58" s="129"/>
      <c r="AE58" s="129"/>
      <c r="AF58" s="129"/>
      <c r="AG58" s="129"/>
      <c r="AH58" s="131">
        <f t="shared" si="8"/>
        <v>0</v>
      </c>
      <c r="AI58" s="171"/>
      <c r="AJ58" s="129"/>
      <c r="AK58" s="129"/>
      <c r="AL58" s="129"/>
      <c r="AM58" s="129"/>
      <c r="AN58" s="129"/>
      <c r="AO58" s="129"/>
      <c r="AP58" s="129">
        <f t="shared" si="33"/>
        <v>0</v>
      </c>
      <c r="AQ58" s="129"/>
      <c r="AR58" s="129"/>
      <c r="AS58" s="129"/>
      <c r="AT58" s="129"/>
      <c r="AU58" s="129"/>
      <c r="AV58" s="129">
        <f t="shared" si="34"/>
        <v>0</v>
      </c>
      <c r="AW58" s="129"/>
      <c r="AX58" s="129"/>
      <c r="AY58" s="129"/>
      <c r="AZ58" s="129"/>
      <c r="BA58" s="129"/>
      <c r="BB58" s="131">
        <f t="shared" si="12"/>
        <v>0</v>
      </c>
    </row>
    <row r="59" spans="1:54" s="162" customFormat="1" ht="11.25" hidden="1">
      <c r="A59" s="148" t="s">
        <v>58</v>
      </c>
      <c r="B59" s="172" t="s">
        <v>108</v>
      </c>
      <c r="C59" s="170"/>
      <c r="D59" s="171">
        <v>150000</v>
      </c>
      <c r="E59" s="171"/>
      <c r="F59" s="126">
        <f t="shared" si="35"/>
        <v>150000</v>
      </c>
      <c r="G59" s="127"/>
      <c r="H59" s="127"/>
      <c r="I59" s="127"/>
      <c r="J59" s="127"/>
      <c r="K59" s="127"/>
      <c r="L59" s="127"/>
      <c r="M59" s="129">
        <f t="shared" si="30"/>
        <v>0</v>
      </c>
      <c r="N59" s="129"/>
      <c r="O59" s="129"/>
      <c r="P59" s="129"/>
      <c r="Q59" s="129"/>
      <c r="R59" s="129"/>
      <c r="S59" s="129">
        <f t="shared" si="31"/>
        <v>10000</v>
      </c>
      <c r="T59" s="130"/>
      <c r="U59" s="130">
        <v>10000</v>
      </c>
      <c r="V59" s="130"/>
      <c r="W59" s="130"/>
      <c r="X59" s="130"/>
      <c r="Y59" s="129">
        <f t="shared" si="32"/>
        <v>40000</v>
      </c>
      <c r="Z59" s="130"/>
      <c r="AA59" s="130">
        <v>40000</v>
      </c>
      <c r="AB59" s="130"/>
      <c r="AC59" s="130"/>
      <c r="AD59" s="130"/>
      <c r="AE59" s="129"/>
      <c r="AF59" s="129"/>
      <c r="AG59" s="129"/>
      <c r="AH59" s="131">
        <f t="shared" si="8"/>
        <v>100000</v>
      </c>
      <c r="AI59" s="171"/>
      <c r="AJ59" s="129"/>
      <c r="AK59" s="129"/>
      <c r="AL59" s="129">
        <v>30000</v>
      </c>
      <c r="AM59" s="129">
        <v>50000</v>
      </c>
      <c r="AN59" s="129"/>
      <c r="AO59" s="129"/>
      <c r="AP59" s="129">
        <f t="shared" si="33"/>
        <v>60000</v>
      </c>
      <c r="AQ59" s="130"/>
      <c r="AR59" s="130">
        <v>10000</v>
      </c>
      <c r="AS59" s="130">
        <v>50000</v>
      </c>
      <c r="AT59" s="130"/>
      <c r="AU59" s="130"/>
      <c r="AV59" s="129">
        <f t="shared" si="34"/>
        <v>40000</v>
      </c>
      <c r="AW59" s="130"/>
      <c r="AX59" s="130">
        <v>40000</v>
      </c>
      <c r="AY59" s="130"/>
      <c r="AZ59" s="130"/>
      <c r="BA59" s="130"/>
      <c r="BB59" s="131">
        <f t="shared" si="12"/>
        <v>0</v>
      </c>
    </row>
    <row r="60" spans="1:54" s="162" customFormat="1" ht="10.5">
      <c r="A60" s="164" t="s">
        <v>201</v>
      </c>
      <c r="B60" s="153" t="s">
        <v>39</v>
      </c>
      <c r="C60" s="153"/>
      <c r="D60" s="154"/>
      <c r="E60" s="154"/>
      <c r="F60" s="146">
        <f>F62+F63</f>
        <v>240000</v>
      </c>
      <c r="G60" s="146">
        <f aca="true" t="shared" si="36" ref="G60:BB60">G62+G63</f>
        <v>0</v>
      </c>
      <c r="H60" s="146">
        <f t="shared" si="36"/>
        <v>0</v>
      </c>
      <c r="I60" s="146">
        <f t="shared" si="36"/>
        <v>0</v>
      </c>
      <c r="J60" s="146">
        <f t="shared" si="36"/>
        <v>0</v>
      </c>
      <c r="K60" s="146">
        <f t="shared" si="36"/>
        <v>0</v>
      </c>
      <c r="L60" s="146">
        <f t="shared" si="36"/>
        <v>0</v>
      </c>
      <c r="M60" s="146">
        <f t="shared" si="36"/>
        <v>100000</v>
      </c>
      <c r="N60" s="146">
        <f t="shared" si="36"/>
        <v>0</v>
      </c>
      <c r="O60" s="146">
        <f t="shared" si="36"/>
        <v>0</v>
      </c>
      <c r="P60" s="146">
        <f t="shared" si="36"/>
        <v>0</v>
      </c>
      <c r="Q60" s="146">
        <f t="shared" si="36"/>
        <v>100000</v>
      </c>
      <c r="R60" s="146">
        <f t="shared" si="36"/>
        <v>0</v>
      </c>
      <c r="S60" s="146">
        <f t="shared" si="36"/>
        <v>100000</v>
      </c>
      <c r="T60" s="146">
        <f t="shared" si="36"/>
        <v>0</v>
      </c>
      <c r="U60" s="146">
        <f t="shared" si="36"/>
        <v>0</v>
      </c>
      <c r="V60" s="146">
        <f t="shared" si="36"/>
        <v>0</v>
      </c>
      <c r="W60" s="146">
        <f t="shared" si="36"/>
        <v>100000</v>
      </c>
      <c r="X60" s="146">
        <f t="shared" si="36"/>
        <v>0</v>
      </c>
      <c r="Y60" s="146">
        <f t="shared" si="36"/>
        <v>40000</v>
      </c>
      <c r="Z60" s="146">
        <f t="shared" si="36"/>
        <v>0</v>
      </c>
      <c r="AA60" s="146">
        <f t="shared" si="36"/>
        <v>0</v>
      </c>
      <c r="AB60" s="146">
        <f t="shared" si="36"/>
        <v>0</v>
      </c>
      <c r="AC60" s="146">
        <f t="shared" si="36"/>
        <v>40000</v>
      </c>
      <c r="AD60" s="146">
        <f t="shared" si="36"/>
        <v>0</v>
      </c>
      <c r="AE60" s="146">
        <f t="shared" si="36"/>
        <v>0</v>
      </c>
      <c r="AF60" s="146">
        <f t="shared" si="36"/>
        <v>0</v>
      </c>
      <c r="AG60" s="146">
        <f t="shared" si="36"/>
        <v>0</v>
      </c>
      <c r="AH60" s="146">
        <f t="shared" si="36"/>
        <v>0</v>
      </c>
      <c r="AI60" s="146">
        <f t="shared" si="36"/>
        <v>0</v>
      </c>
      <c r="AJ60" s="146">
        <f t="shared" si="36"/>
        <v>0</v>
      </c>
      <c r="AK60" s="146">
        <f t="shared" si="36"/>
        <v>0</v>
      </c>
      <c r="AL60" s="146">
        <f t="shared" si="36"/>
        <v>0</v>
      </c>
      <c r="AM60" s="146">
        <f t="shared" si="36"/>
        <v>0</v>
      </c>
      <c r="AN60" s="146">
        <f t="shared" si="36"/>
        <v>0</v>
      </c>
      <c r="AO60" s="146">
        <f t="shared" si="36"/>
        <v>0</v>
      </c>
      <c r="AP60" s="146">
        <f t="shared" si="36"/>
        <v>0</v>
      </c>
      <c r="AQ60" s="146">
        <f t="shared" si="36"/>
        <v>0</v>
      </c>
      <c r="AR60" s="146">
        <f t="shared" si="36"/>
        <v>0</v>
      </c>
      <c r="AS60" s="146">
        <f t="shared" si="36"/>
        <v>0</v>
      </c>
      <c r="AT60" s="146">
        <f t="shared" si="36"/>
        <v>0</v>
      </c>
      <c r="AU60" s="146">
        <f t="shared" si="36"/>
        <v>0</v>
      </c>
      <c r="AV60" s="146">
        <f t="shared" si="36"/>
        <v>0</v>
      </c>
      <c r="AW60" s="146">
        <f t="shared" si="36"/>
        <v>0</v>
      </c>
      <c r="AX60" s="146">
        <f t="shared" si="36"/>
        <v>0</v>
      </c>
      <c r="AY60" s="146">
        <f t="shared" si="36"/>
        <v>0</v>
      </c>
      <c r="AZ60" s="146">
        <f t="shared" si="36"/>
        <v>0</v>
      </c>
      <c r="BA60" s="146">
        <f t="shared" si="36"/>
        <v>0</v>
      </c>
      <c r="BB60" s="146">
        <f t="shared" si="36"/>
        <v>0</v>
      </c>
    </row>
    <row r="61" spans="1:54" s="162" customFormat="1" ht="11.25" hidden="1">
      <c r="A61" s="148" t="s">
        <v>55</v>
      </c>
      <c r="B61" s="134" t="s">
        <v>43</v>
      </c>
      <c r="C61" s="170"/>
      <c r="D61" s="171"/>
      <c r="E61" s="171"/>
      <c r="F61" s="126">
        <f t="shared" si="35"/>
        <v>0</v>
      </c>
      <c r="G61" s="127" t="e">
        <f>H61+I61+J61</f>
        <v>#REF!</v>
      </c>
      <c r="H61" s="128" t="e">
        <f>#REF!</f>
        <v>#REF!</v>
      </c>
      <c r="I61" s="128" t="e">
        <f>#REF!</f>
        <v>#REF!</v>
      </c>
      <c r="J61" s="128" t="e">
        <f>#REF!</f>
        <v>#REF!</v>
      </c>
      <c r="K61" s="127"/>
      <c r="L61" s="127"/>
      <c r="M61" s="129">
        <f aca="true" t="shared" si="37" ref="M61:M67">N61+O61+P61+Q61+R61</f>
        <v>0</v>
      </c>
      <c r="N61" s="130"/>
      <c r="O61" s="130"/>
      <c r="P61" s="130"/>
      <c r="Q61" s="130"/>
      <c r="R61" s="130"/>
      <c r="S61" s="129">
        <f aca="true" t="shared" si="38" ref="S61:S67">T61+U61+V61+W61+X61</f>
        <v>0</v>
      </c>
      <c r="T61" s="130"/>
      <c r="U61" s="130"/>
      <c r="V61" s="130"/>
      <c r="W61" s="130"/>
      <c r="X61" s="130"/>
      <c r="Y61" s="129">
        <f aca="true" t="shared" si="39" ref="Y61:Y67">Z61+AA61+AB61+AC61+AD61</f>
        <v>0</v>
      </c>
      <c r="Z61" s="130"/>
      <c r="AA61" s="130"/>
      <c r="AB61" s="130"/>
      <c r="AC61" s="130"/>
      <c r="AD61" s="130"/>
      <c r="AE61" s="130"/>
      <c r="AF61" s="130"/>
      <c r="AG61" s="130"/>
      <c r="AH61" s="131">
        <f t="shared" si="8"/>
        <v>0</v>
      </c>
      <c r="AI61" s="125"/>
      <c r="AJ61" s="129">
        <f>AK61+AL61+AM61+AN61+AO61</f>
        <v>0</v>
      </c>
      <c r="AK61" s="130"/>
      <c r="AL61" s="130"/>
      <c r="AM61" s="130"/>
      <c r="AN61" s="130"/>
      <c r="AO61" s="130"/>
      <c r="AP61" s="129">
        <f>AQ61+AR61+AS61+AT61+AU61</f>
        <v>0</v>
      </c>
      <c r="AQ61" s="130"/>
      <c r="AR61" s="130"/>
      <c r="AS61" s="130"/>
      <c r="AT61" s="130"/>
      <c r="AU61" s="130"/>
      <c r="AV61" s="129">
        <f>AW61+AX61+AY61+AZ61+BA61</f>
        <v>0</v>
      </c>
      <c r="AW61" s="130"/>
      <c r="AX61" s="130"/>
      <c r="AY61" s="130"/>
      <c r="AZ61" s="130"/>
      <c r="BA61" s="130"/>
      <c r="BB61" s="131">
        <f t="shared" si="12"/>
        <v>0</v>
      </c>
    </row>
    <row r="62" spans="1:54" s="162" customFormat="1" ht="21">
      <c r="A62" s="148" t="s">
        <v>54</v>
      </c>
      <c r="B62" s="169" t="s">
        <v>238</v>
      </c>
      <c r="C62" s="163" t="s">
        <v>150</v>
      </c>
      <c r="D62" s="171">
        <v>120000</v>
      </c>
      <c r="E62" s="171"/>
      <c r="F62" s="126">
        <f t="shared" si="35"/>
        <v>120000</v>
      </c>
      <c r="G62" s="127"/>
      <c r="H62" s="128"/>
      <c r="I62" s="128"/>
      <c r="J62" s="128"/>
      <c r="K62" s="127"/>
      <c r="L62" s="127"/>
      <c r="M62" s="129">
        <f t="shared" si="37"/>
        <v>60000</v>
      </c>
      <c r="N62" s="130"/>
      <c r="O62" s="130"/>
      <c r="P62" s="130"/>
      <c r="Q62" s="130">
        <v>60000</v>
      </c>
      <c r="R62" s="130"/>
      <c r="S62" s="129">
        <f t="shared" si="38"/>
        <v>60000</v>
      </c>
      <c r="T62" s="130"/>
      <c r="U62" s="130"/>
      <c r="V62" s="130"/>
      <c r="W62" s="130">
        <v>60000</v>
      </c>
      <c r="X62" s="130"/>
      <c r="Y62" s="129">
        <f t="shared" si="39"/>
        <v>0</v>
      </c>
      <c r="Z62" s="130"/>
      <c r="AA62" s="130"/>
      <c r="AB62" s="130"/>
      <c r="AC62" s="130"/>
      <c r="AD62" s="130"/>
      <c r="AE62" s="130"/>
      <c r="AF62" s="130"/>
      <c r="AG62" s="130"/>
      <c r="AH62" s="131">
        <f t="shared" si="8"/>
        <v>0</v>
      </c>
      <c r="AI62" s="125"/>
      <c r="AJ62" s="129"/>
      <c r="AK62" s="130"/>
      <c r="AL62" s="130"/>
      <c r="AM62" s="130"/>
      <c r="AN62" s="130"/>
      <c r="AO62" s="130"/>
      <c r="AP62" s="129"/>
      <c r="AQ62" s="130"/>
      <c r="AR62" s="130"/>
      <c r="AS62" s="130"/>
      <c r="AT62" s="130"/>
      <c r="AU62" s="130"/>
      <c r="AV62" s="129"/>
      <c r="AW62" s="130"/>
      <c r="AX62" s="130"/>
      <c r="AY62" s="130"/>
      <c r="AZ62" s="130"/>
      <c r="BA62" s="130"/>
      <c r="BB62" s="131"/>
    </row>
    <row r="63" spans="1:54" s="162" customFormat="1" ht="21">
      <c r="A63" s="148" t="s">
        <v>55</v>
      </c>
      <c r="B63" s="169" t="s">
        <v>239</v>
      </c>
      <c r="C63" s="163" t="s">
        <v>150</v>
      </c>
      <c r="D63" s="171">
        <v>120000</v>
      </c>
      <c r="E63" s="171"/>
      <c r="F63" s="126">
        <f t="shared" si="35"/>
        <v>120000</v>
      </c>
      <c r="G63" s="127"/>
      <c r="H63" s="128"/>
      <c r="I63" s="128"/>
      <c r="J63" s="128"/>
      <c r="K63" s="127"/>
      <c r="L63" s="127"/>
      <c r="M63" s="129">
        <f t="shared" si="37"/>
        <v>40000</v>
      </c>
      <c r="N63" s="130"/>
      <c r="O63" s="130"/>
      <c r="P63" s="130"/>
      <c r="Q63" s="130">
        <v>40000</v>
      </c>
      <c r="R63" s="130"/>
      <c r="S63" s="129">
        <f t="shared" si="38"/>
        <v>40000</v>
      </c>
      <c r="T63" s="130"/>
      <c r="U63" s="130"/>
      <c r="V63" s="130"/>
      <c r="W63" s="130">
        <v>40000</v>
      </c>
      <c r="X63" s="130"/>
      <c r="Y63" s="129">
        <f t="shared" si="39"/>
        <v>40000</v>
      </c>
      <c r="Z63" s="130"/>
      <c r="AA63" s="130"/>
      <c r="AB63" s="130"/>
      <c r="AC63" s="130">
        <v>40000</v>
      </c>
      <c r="AD63" s="130"/>
      <c r="AE63" s="130"/>
      <c r="AF63" s="130"/>
      <c r="AG63" s="130"/>
      <c r="AH63" s="131">
        <f t="shared" si="8"/>
        <v>0</v>
      </c>
      <c r="AI63" s="125"/>
      <c r="AJ63" s="129"/>
      <c r="AK63" s="130"/>
      <c r="AL63" s="130"/>
      <c r="AM63" s="130"/>
      <c r="AN63" s="130"/>
      <c r="AO63" s="130"/>
      <c r="AP63" s="129"/>
      <c r="AQ63" s="130"/>
      <c r="AR63" s="130"/>
      <c r="AS63" s="130"/>
      <c r="AT63" s="130"/>
      <c r="AU63" s="130"/>
      <c r="AV63" s="129"/>
      <c r="AW63" s="130"/>
      <c r="AX63" s="130"/>
      <c r="AY63" s="130"/>
      <c r="AZ63" s="130"/>
      <c r="BA63" s="130"/>
      <c r="BB63" s="131"/>
    </row>
    <row r="64" spans="1:54" s="162" customFormat="1" ht="21" hidden="1">
      <c r="A64" s="148" t="s">
        <v>57</v>
      </c>
      <c r="B64" s="169" t="s">
        <v>147</v>
      </c>
      <c r="C64" s="163" t="s">
        <v>150</v>
      </c>
      <c r="D64" s="171">
        <v>120000</v>
      </c>
      <c r="E64" s="171"/>
      <c r="F64" s="126">
        <f t="shared" si="35"/>
        <v>120000</v>
      </c>
      <c r="G64" s="127"/>
      <c r="H64" s="128"/>
      <c r="I64" s="128"/>
      <c r="J64" s="128"/>
      <c r="K64" s="127"/>
      <c r="L64" s="127"/>
      <c r="M64" s="129">
        <f t="shared" si="37"/>
        <v>0</v>
      </c>
      <c r="N64" s="130"/>
      <c r="O64" s="130"/>
      <c r="P64" s="130"/>
      <c r="Q64" s="130"/>
      <c r="R64" s="130"/>
      <c r="S64" s="129">
        <f t="shared" si="38"/>
        <v>0</v>
      </c>
      <c r="T64" s="130"/>
      <c r="U64" s="130"/>
      <c r="V64" s="130"/>
      <c r="W64" s="130"/>
      <c r="X64" s="130"/>
      <c r="Y64" s="129">
        <f t="shared" si="39"/>
        <v>60000</v>
      </c>
      <c r="Z64" s="130"/>
      <c r="AA64" s="130"/>
      <c r="AB64" s="130"/>
      <c r="AC64" s="130">
        <v>60000</v>
      </c>
      <c r="AD64" s="130"/>
      <c r="AE64" s="130"/>
      <c r="AF64" s="130"/>
      <c r="AG64" s="130"/>
      <c r="AH64" s="131">
        <f t="shared" si="8"/>
        <v>60000</v>
      </c>
      <c r="AI64" s="125"/>
      <c r="AJ64" s="129"/>
      <c r="AK64" s="130"/>
      <c r="AL64" s="130"/>
      <c r="AM64" s="130"/>
      <c r="AN64" s="130">
        <v>60000</v>
      </c>
      <c r="AO64" s="130"/>
      <c r="AP64" s="129"/>
      <c r="AQ64" s="130"/>
      <c r="AR64" s="130"/>
      <c r="AS64" s="130"/>
      <c r="AT64" s="130"/>
      <c r="AU64" s="130"/>
      <c r="AV64" s="129"/>
      <c r="AW64" s="130"/>
      <c r="AX64" s="130"/>
      <c r="AY64" s="130"/>
      <c r="AZ64" s="130"/>
      <c r="BA64" s="130"/>
      <c r="BB64" s="131"/>
    </row>
    <row r="65" spans="1:54" s="162" customFormat="1" ht="11.25" hidden="1">
      <c r="A65" s="148"/>
      <c r="B65" s="169"/>
      <c r="C65" s="163"/>
      <c r="D65" s="171"/>
      <c r="E65" s="171"/>
      <c r="F65" s="126"/>
      <c r="G65" s="127"/>
      <c r="H65" s="128"/>
      <c r="I65" s="128"/>
      <c r="J65" s="128"/>
      <c r="K65" s="127"/>
      <c r="L65" s="127"/>
      <c r="M65" s="129"/>
      <c r="N65" s="130"/>
      <c r="O65" s="130"/>
      <c r="P65" s="130"/>
      <c r="Q65" s="130"/>
      <c r="R65" s="130"/>
      <c r="S65" s="129"/>
      <c r="T65" s="130"/>
      <c r="U65" s="130"/>
      <c r="V65" s="130"/>
      <c r="W65" s="130"/>
      <c r="X65" s="130"/>
      <c r="Y65" s="129"/>
      <c r="Z65" s="130"/>
      <c r="AA65" s="130"/>
      <c r="AB65" s="130"/>
      <c r="AC65" s="130"/>
      <c r="AD65" s="130"/>
      <c r="AE65" s="130"/>
      <c r="AF65" s="130"/>
      <c r="AG65" s="130"/>
      <c r="AH65" s="131"/>
      <c r="AI65" s="125"/>
      <c r="AJ65" s="129"/>
      <c r="AK65" s="130"/>
      <c r="AL65" s="130"/>
      <c r="AM65" s="130"/>
      <c r="AN65" s="130"/>
      <c r="AO65" s="130"/>
      <c r="AP65" s="129"/>
      <c r="AQ65" s="130"/>
      <c r="AR65" s="130"/>
      <c r="AS65" s="130"/>
      <c r="AT65" s="130"/>
      <c r="AU65" s="130"/>
      <c r="AV65" s="129"/>
      <c r="AW65" s="130"/>
      <c r="AX65" s="130"/>
      <c r="AY65" s="130"/>
      <c r="AZ65" s="130"/>
      <c r="BA65" s="130"/>
      <c r="BB65" s="131"/>
    </row>
    <row r="66" spans="1:54" s="162" customFormat="1" ht="11.25" hidden="1">
      <c r="A66" s="148"/>
      <c r="B66" s="169"/>
      <c r="C66" s="163"/>
      <c r="D66" s="171"/>
      <c r="E66" s="171"/>
      <c r="F66" s="126"/>
      <c r="G66" s="127"/>
      <c r="H66" s="128"/>
      <c r="I66" s="128"/>
      <c r="J66" s="128"/>
      <c r="K66" s="127"/>
      <c r="L66" s="127"/>
      <c r="M66" s="129">
        <f t="shared" si="37"/>
        <v>0</v>
      </c>
      <c r="N66" s="130"/>
      <c r="O66" s="130"/>
      <c r="P66" s="130"/>
      <c r="Q66" s="130"/>
      <c r="R66" s="130"/>
      <c r="S66" s="129"/>
      <c r="T66" s="130"/>
      <c r="U66" s="130"/>
      <c r="V66" s="130"/>
      <c r="W66" s="130"/>
      <c r="X66" s="130"/>
      <c r="Y66" s="129">
        <f t="shared" si="39"/>
        <v>0</v>
      </c>
      <c r="Z66" s="130"/>
      <c r="AA66" s="130"/>
      <c r="AB66" s="130"/>
      <c r="AC66" s="130"/>
      <c r="AD66" s="130"/>
      <c r="AE66" s="130"/>
      <c r="AF66" s="130"/>
      <c r="AG66" s="130"/>
      <c r="AH66" s="131"/>
      <c r="AI66" s="125"/>
      <c r="AJ66" s="129"/>
      <c r="AK66" s="130"/>
      <c r="AL66" s="130"/>
      <c r="AM66" s="130"/>
      <c r="AN66" s="130"/>
      <c r="AO66" s="130"/>
      <c r="AP66" s="129"/>
      <c r="AQ66" s="130"/>
      <c r="AR66" s="130"/>
      <c r="AS66" s="130"/>
      <c r="AT66" s="130"/>
      <c r="AU66" s="130"/>
      <c r="AV66" s="129"/>
      <c r="AW66" s="130"/>
      <c r="AX66" s="130"/>
      <c r="AY66" s="130"/>
      <c r="AZ66" s="130"/>
      <c r="BA66" s="130"/>
      <c r="BB66" s="131"/>
    </row>
    <row r="67" spans="1:54" s="162" customFormat="1" ht="10.5">
      <c r="A67" s="173" t="s">
        <v>202</v>
      </c>
      <c r="B67" s="157" t="s">
        <v>72</v>
      </c>
      <c r="C67" s="157"/>
      <c r="D67" s="158">
        <v>19000</v>
      </c>
      <c r="E67" s="158"/>
      <c r="F67" s="158">
        <f t="shared" si="35"/>
        <v>19000</v>
      </c>
      <c r="G67" s="159" t="e">
        <f>H67+I67+J67</f>
        <v>#REF!</v>
      </c>
      <c r="H67" s="159" t="e">
        <f>#REF!</f>
        <v>#REF!</v>
      </c>
      <c r="I67" s="159" t="e">
        <f>#REF!</f>
        <v>#REF!</v>
      </c>
      <c r="J67" s="159" t="e">
        <f>#REF!</f>
        <v>#REF!</v>
      </c>
      <c r="K67" s="159"/>
      <c r="L67" s="159"/>
      <c r="M67" s="159">
        <f t="shared" si="37"/>
        <v>3000</v>
      </c>
      <c r="N67" s="159"/>
      <c r="O67" s="159">
        <v>3000</v>
      </c>
      <c r="P67" s="159"/>
      <c r="Q67" s="159"/>
      <c r="R67" s="159"/>
      <c r="S67" s="159">
        <f t="shared" si="38"/>
        <v>3000</v>
      </c>
      <c r="T67" s="159"/>
      <c r="U67" s="159">
        <v>3000</v>
      </c>
      <c r="V67" s="159"/>
      <c r="W67" s="159"/>
      <c r="X67" s="159"/>
      <c r="Y67" s="159">
        <f t="shared" si="39"/>
        <v>3000</v>
      </c>
      <c r="Z67" s="159"/>
      <c r="AA67" s="159">
        <v>3000</v>
      </c>
      <c r="AB67" s="159"/>
      <c r="AC67" s="159"/>
      <c r="AD67" s="159"/>
      <c r="AE67" s="159"/>
      <c r="AF67" s="159"/>
      <c r="AG67" s="159"/>
      <c r="AH67" s="159">
        <f t="shared" si="8"/>
        <v>10000</v>
      </c>
      <c r="AI67" s="158"/>
      <c r="AJ67" s="159">
        <f>AK67+AL67+AM67+AN67+AO67</f>
        <v>4000</v>
      </c>
      <c r="AK67" s="159"/>
      <c r="AL67" s="159">
        <v>4000</v>
      </c>
      <c r="AM67" s="159"/>
      <c r="AN67" s="159"/>
      <c r="AO67" s="159"/>
      <c r="AP67" s="159">
        <f>AQ67+AR67+AS67+AT67+AU67</f>
        <v>3000</v>
      </c>
      <c r="AQ67" s="159"/>
      <c r="AR67" s="159">
        <v>3000</v>
      </c>
      <c r="AS67" s="159"/>
      <c r="AT67" s="159"/>
      <c r="AU67" s="159"/>
      <c r="AV67" s="159">
        <f>AW67+AX67+AY67+AZ67+BA67</f>
        <v>3000</v>
      </c>
      <c r="AW67" s="159"/>
      <c r="AX67" s="159">
        <v>3000</v>
      </c>
      <c r="AY67" s="159"/>
      <c r="AZ67" s="159"/>
      <c r="BA67" s="159"/>
      <c r="BB67" s="159">
        <f t="shared" si="12"/>
        <v>0</v>
      </c>
    </row>
    <row r="68" spans="1:54" s="162" customFormat="1" ht="16.5" customHeight="1">
      <c r="A68" s="174"/>
      <c r="B68" s="175" t="s">
        <v>92</v>
      </c>
      <c r="C68" s="175"/>
      <c r="D68" s="126"/>
      <c r="E68" s="126"/>
      <c r="F68" s="126">
        <f aca="true" t="shared" si="40" ref="F68:AK68">F11+F25+F45+F51+F60+F67</f>
        <v>1837169</v>
      </c>
      <c r="G68" s="126" t="e">
        <f t="shared" si="40"/>
        <v>#REF!</v>
      </c>
      <c r="H68" s="126" t="e">
        <f t="shared" si="40"/>
        <v>#REF!</v>
      </c>
      <c r="I68" s="126" t="e">
        <f t="shared" si="40"/>
        <v>#REF!</v>
      </c>
      <c r="J68" s="126" t="e">
        <f t="shared" si="40"/>
        <v>#REF!</v>
      </c>
      <c r="K68" s="126">
        <f t="shared" si="40"/>
        <v>0</v>
      </c>
      <c r="L68" s="126">
        <f t="shared" si="40"/>
        <v>0</v>
      </c>
      <c r="M68" s="126">
        <f t="shared" si="40"/>
        <v>325169</v>
      </c>
      <c r="N68" s="126">
        <f t="shared" si="40"/>
        <v>30000</v>
      </c>
      <c r="O68" s="126">
        <f t="shared" si="40"/>
        <v>45536</v>
      </c>
      <c r="P68" s="126">
        <f t="shared" si="40"/>
        <v>149633</v>
      </c>
      <c r="Q68" s="126">
        <f t="shared" si="40"/>
        <v>100000</v>
      </c>
      <c r="R68" s="126">
        <f t="shared" si="40"/>
        <v>0</v>
      </c>
      <c r="S68" s="126" t="e">
        <f t="shared" si="40"/>
        <v>#REF!</v>
      </c>
      <c r="T68" s="126" t="e">
        <f t="shared" si="40"/>
        <v>#REF!</v>
      </c>
      <c r="U68" s="126" t="e">
        <f t="shared" si="40"/>
        <v>#REF!</v>
      </c>
      <c r="V68" s="126" t="e">
        <f t="shared" si="40"/>
        <v>#REF!</v>
      </c>
      <c r="W68" s="126" t="e">
        <f t="shared" si="40"/>
        <v>#REF!</v>
      </c>
      <c r="X68" s="126" t="e">
        <f t="shared" si="40"/>
        <v>#REF!</v>
      </c>
      <c r="Y68" s="126" t="e">
        <f t="shared" si="40"/>
        <v>#REF!</v>
      </c>
      <c r="Z68" s="126" t="e">
        <f t="shared" si="40"/>
        <v>#REF!</v>
      </c>
      <c r="AA68" s="126" t="e">
        <f t="shared" si="40"/>
        <v>#REF!</v>
      </c>
      <c r="AB68" s="126" t="e">
        <f t="shared" si="40"/>
        <v>#REF!</v>
      </c>
      <c r="AC68" s="126" t="e">
        <f t="shared" si="40"/>
        <v>#REF!</v>
      </c>
      <c r="AD68" s="126" t="e">
        <f t="shared" si="40"/>
        <v>#REF!</v>
      </c>
      <c r="AE68" s="126" t="e">
        <f t="shared" si="40"/>
        <v>#REF!</v>
      </c>
      <c r="AF68" s="126" t="e">
        <f t="shared" si="40"/>
        <v>#REF!</v>
      </c>
      <c r="AG68" s="126" t="e">
        <f t="shared" si="40"/>
        <v>#REF!</v>
      </c>
      <c r="AH68" s="126" t="e">
        <f t="shared" si="40"/>
        <v>#REF!</v>
      </c>
      <c r="AI68" s="126" t="e">
        <f t="shared" si="40"/>
        <v>#REF!</v>
      </c>
      <c r="AJ68" s="126" t="e">
        <f t="shared" si="40"/>
        <v>#REF!</v>
      </c>
      <c r="AK68" s="126" t="e">
        <f t="shared" si="40"/>
        <v>#REF!</v>
      </c>
      <c r="AL68" s="126" t="e">
        <f aca="true" t="shared" si="41" ref="AL68:BB68">AL11+AL25+AL45+AL51+AL60+AL67</f>
        <v>#REF!</v>
      </c>
      <c r="AM68" s="126" t="e">
        <f t="shared" si="41"/>
        <v>#REF!</v>
      </c>
      <c r="AN68" s="126" t="e">
        <f t="shared" si="41"/>
        <v>#REF!</v>
      </c>
      <c r="AO68" s="126" t="e">
        <f t="shared" si="41"/>
        <v>#REF!</v>
      </c>
      <c r="AP68" s="126" t="e">
        <f t="shared" si="41"/>
        <v>#REF!</v>
      </c>
      <c r="AQ68" s="126" t="e">
        <f t="shared" si="41"/>
        <v>#REF!</v>
      </c>
      <c r="AR68" s="126" t="e">
        <f t="shared" si="41"/>
        <v>#REF!</v>
      </c>
      <c r="AS68" s="126" t="e">
        <f t="shared" si="41"/>
        <v>#REF!</v>
      </c>
      <c r="AT68" s="126" t="e">
        <f t="shared" si="41"/>
        <v>#REF!</v>
      </c>
      <c r="AU68" s="126" t="e">
        <f t="shared" si="41"/>
        <v>#REF!</v>
      </c>
      <c r="AV68" s="126" t="e">
        <f t="shared" si="41"/>
        <v>#REF!</v>
      </c>
      <c r="AW68" s="126" t="e">
        <f t="shared" si="41"/>
        <v>#REF!</v>
      </c>
      <c r="AX68" s="126" t="e">
        <f t="shared" si="41"/>
        <v>#REF!</v>
      </c>
      <c r="AY68" s="126" t="e">
        <f t="shared" si="41"/>
        <v>#REF!</v>
      </c>
      <c r="AZ68" s="126" t="e">
        <f t="shared" si="41"/>
        <v>#REF!</v>
      </c>
      <c r="BA68" s="126" t="e">
        <f t="shared" si="41"/>
        <v>#REF!</v>
      </c>
      <c r="BB68" s="126" t="e">
        <f t="shared" si="41"/>
        <v>#REF!</v>
      </c>
    </row>
    <row r="69" spans="1:54" s="133" customFormat="1" ht="15" customHeight="1" hidden="1">
      <c r="A69" s="122"/>
      <c r="B69" s="124" t="s">
        <v>93</v>
      </c>
      <c r="C69" s="124"/>
      <c r="D69" s="125"/>
      <c r="E69" s="125"/>
      <c r="F69" s="171"/>
      <c r="G69" s="176">
        <f>SUM(H69:L69)</f>
        <v>788025</v>
      </c>
      <c r="H69" s="128">
        <v>328500</v>
      </c>
      <c r="I69" s="128">
        <v>204201</v>
      </c>
      <c r="J69" s="128">
        <v>190000</v>
      </c>
      <c r="K69" s="128">
        <v>23000</v>
      </c>
      <c r="L69" s="128">
        <v>42324</v>
      </c>
      <c r="M69" s="129">
        <f>SUM(N69:R69)</f>
        <v>694155</v>
      </c>
      <c r="N69" s="130">
        <f>415286+10000</f>
        <v>425286</v>
      </c>
      <c r="O69" s="130">
        <v>105651</v>
      </c>
      <c r="P69" s="130">
        <v>138218</v>
      </c>
      <c r="Q69" s="130">
        <v>25000</v>
      </c>
      <c r="R69" s="130"/>
      <c r="S69" s="129">
        <f>SUM(T69:X69)</f>
        <v>850232</v>
      </c>
      <c r="T69" s="130">
        <v>361552</v>
      </c>
      <c r="U69" s="130">
        <v>252680</v>
      </c>
      <c r="V69" s="130">
        <v>210000</v>
      </c>
      <c r="W69" s="130"/>
      <c r="X69" s="130">
        <v>26000</v>
      </c>
      <c r="Y69" s="129"/>
      <c r="Z69" s="130">
        <v>361552</v>
      </c>
      <c r="AA69" s="130"/>
      <c r="AB69" s="130"/>
      <c r="AC69" s="130"/>
      <c r="AD69" s="130"/>
      <c r="AE69" s="130"/>
      <c r="AF69" s="130"/>
      <c r="AG69" s="130"/>
      <c r="AH69" s="131">
        <f t="shared" si="8"/>
        <v>-1544387</v>
      </c>
      <c r="AI69" s="125"/>
      <c r="AJ69" s="129">
        <f>SUM(AK69:AO69)</f>
        <v>800320</v>
      </c>
      <c r="AK69" s="130">
        <v>367115</v>
      </c>
      <c r="AL69" s="130">
        <v>228205</v>
      </c>
      <c r="AM69" s="130">
        <v>200000</v>
      </c>
      <c r="AN69" s="130">
        <v>5000</v>
      </c>
      <c r="AO69" s="130"/>
      <c r="AP69" s="129">
        <f>SUM(AQ69:AU69)</f>
        <v>895168</v>
      </c>
      <c r="AQ69" s="130">
        <v>406488</v>
      </c>
      <c r="AR69" s="130">
        <v>252680</v>
      </c>
      <c r="AS69" s="130">
        <v>210000</v>
      </c>
      <c r="AT69" s="130"/>
      <c r="AU69" s="130">
        <v>26000</v>
      </c>
      <c r="AV69" s="129"/>
      <c r="AW69" s="130"/>
      <c r="AX69" s="130"/>
      <c r="AY69" s="130"/>
      <c r="AZ69" s="130"/>
      <c r="BA69" s="130"/>
      <c r="BB69" s="131">
        <f t="shared" si="12"/>
        <v>-3239875</v>
      </c>
    </row>
    <row r="70" spans="1:54" ht="22.5" hidden="1">
      <c r="A70" s="135"/>
      <c r="B70" s="141" t="s">
        <v>94</v>
      </c>
      <c r="C70" s="141"/>
      <c r="D70" s="140"/>
      <c r="E70" s="140"/>
      <c r="F70" s="177"/>
      <c r="G70" s="127" t="e">
        <f>G69-G68</f>
        <v>#REF!</v>
      </c>
      <c r="H70" s="128" t="e">
        <f aca="true" t="shared" si="42" ref="H70:X70">H69-H68</f>
        <v>#REF!</v>
      </c>
      <c r="I70" s="128" t="e">
        <f>I69-I68</f>
        <v>#REF!</v>
      </c>
      <c r="J70" s="128" t="e">
        <f t="shared" si="42"/>
        <v>#REF!</v>
      </c>
      <c r="K70" s="128">
        <f t="shared" si="42"/>
        <v>23000</v>
      </c>
      <c r="L70" s="128">
        <f t="shared" si="42"/>
        <v>42324</v>
      </c>
      <c r="M70" s="129">
        <f t="shared" si="42"/>
        <v>368986</v>
      </c>
      <c r="N70" s="130">
        <f t="shared" si="42"/>
        <v>395286</v>
      </c>
      <c r="O70" s="130">
        <f t="shared" si="42"/>
        <v>60115</v>
      </c>
      <c r="P70" s="130">
        <f t="shared" si="42"/>
        <v>-11415</v>
      </c>
      <c r="Q70" s="130">
        <f t="shared" si="42"/>
        <v>-75000</v>
      </c>
      <c r="R70" s="130">
        <f t="shared" si="42"/>
        <v>0</v>
      </c>
      <c r="S70" s="129" t="e">
        <f t="shared" si="42"/>
        <v>#REF!</v>
      </c>
      <c r="T70" s="130" t="e">
        <f t="shared" si="42"/>
        <v>#REF!</v>
      </c>
      <c r="U70" s="130" t="e">
        <f t="shared" si="42"/>
        <v>#REF!</v>
      </c>
      <c r="V70" s="130" t="e">
        <f t="shared" si="42"/>
        <v>#REF!</v>
      </c>
      <c r="W70" s="130" t="e">
        <f t="shared" si="42"/>
        <v>#REF!</v>
      </c>
      <c r="X70" s="130" t="e">
        <f t="shared" si="42"/>
        <v>#REF!</v>
      </c>
      <c r="Y70" s="129"/>
      <c r="Z70" s="130"/>
      <c r="AA70" s="130"/>
      <c r="AB70" s="130"/>
      <c r="AC70" s="130"/>
      <c r="AD70" s="130"/>
      <c r="AE70" s="130"/>
      <c r="AF70" s="130"/>
      <c r="AG70" s="130"/>
      <c r="AH70" s="131" t="e">
        <f t="shared" si="8"/>
        <v>#REF!</v>
      </c>
      <c r="AI70" s="178" t="e">
        <f aca="true" t="shared" si="43" ref="AI70:AU70">AI69-AI68</f>
        <v>#REF!</v>
      </c>
      <c r="AJ70" s="129" t="e">
        <f t="shared" si="43"/>
        <v>#REF!</v>
      </c>
      <c r="AK70" s="130" t="e">
        <f t="shared" si="43"/>
        <v>#REF!</v>
      </c>
      <c r="AL70" s="130" t="e">
        <f t="shared" si="43"/>
        <v>#REF!</v>
      </c>
      <c r="AM70" s="130" t="e">
        <f t="shared" si="43"/>
        <v>#REF!</v>
      </c>
      <c r="AN70" s="130" t="e">
        <f t="shared" si="43"/>
        <v>#REF!</v>
      </c>
      <c r="AO70" s="130" t="e">
        <f t="shared" si="43"/>
        <v>#REF!</v>
      </c>
      <c r="AP70" s="129" t="e">
        <f t="shared" si="43"/>
        <v>#REF!</v>
      </c>
      <c r="AQ70" s="130" t="e">
        <f t="shared" si="43"/>
        <v>#REF!</v>
      </c>
      <c r="AR70" s="130" t="e">
        <f t="shared" si="43"/>
        <v>#REF!</v>
      </c>
      <c r="AS70" s="130" t="e">
        <f t="shared" si="43"/>
        <v>#REF!</v>
      </c>
      <c r="AT70" s="130" t="e">
        <f t="shared" si="43"/>
        <v>#REF!</v>
      </c>
      <c r="AU70" s="130" t="e">
        <f t="shared" si="43"/>
        <v>#REF!</v>
      </c>
      <c r="AV70" s="129"/>
      <c r="AW70" s="130"/>
      <c r="AX70" s="130"/>
      <c r="AY70" s="130"/>
      <c r="AZ70" s="130"/>
      <c r="BA70" s="130"/>
      <c r="BB70" s="131" t="e">
        <f t="shared" si="12"/>
        <v>#REF!</v>
      </c>
    </row>
    <row r="71" spans="1:54" s="147" customFormat="1" ht="11.25" hidden="1">
      <c r="A71" s="135"/>
      <c r="B71" s="179" t="s">
        <v>95</v>
      </c>
      <c r="C71" s="179"/>
      <c r="D71" s="177"/>
      <c r="E71" s="177"/>
      <c r="F71" s="177"/>
      <c r="G71" s="127" t="e">
        <f>G22+#REF!+#REF!+#REF!+G18+G11+#REF!+G9+#REF!+#REF!+#REF!+#REF!+#REF!+#REF!</f>
        <v>#REF!</v>
      </c>
      <c r="H71" s="127" t="e">
        <f>H22+#REF!+#REF!+#REF!+H18+H11+#REF!+H9+#REF!+#REF!+#REF!+#REF!+#REF!+#REF!</f>
        <v>#REF!</v>
      </c>
      <c r="I71" s="127" t="e">
        <f>I22+#REF!+#REF!+#REF!+I18+I11+#REF!+I9+#REF!+#REF!+#REF!+#REF!+#REF!+#REF!</f>
        <v>#REF!</v>
      </c>
      <c r="J71" s="127" t="e">
        <f>J22+#REF!+#REF!+#REF!+J18+J11+#REF!+J9+#REF!+#REF!+#REF!+#REF!+#REF!+#REF!</f>
        <v>#REF!</v>
      </c>
      <c r="K71" s="127" t="e">
        <f>K22+#REF!+#REF!+#REF!+K18+K11+#REF!+K9+#REF!+#REF!+#REF!+#REF!+#REF!+#REF!</f>
        <v>#REF!</v>
      </c>
      <c r="L71" s="127" t="e">
        <f>L22+#REF!+#REF!+#REF!+L18+L11+#REF!+L9+#REF!+#REF!+#REF!+#REF!+#REF!+#REF!</f>
        <v>#REF!</v>
      </c>
      <c r="M71" s="129" t="e">
        <f>M22+#REF!+#REF!+#REF!+M18+M11+#REF!+M9+#REF!+#REF!+#REF!+#REF!+#REF!+#REF!</f>
        <v>#REF!</v>
      </c>
      <c r="N71" s="129" t="e">
        <f>N22+#REF!+#REF!+#REF!+N18+N11+#REF!+N9+#REF!+#REF!+#REF!+#REF!+#REF!+#REF!</f>
        <v>#REF!</v>
      </c>
      <c r="O71" s="129" t="e">
        <f>O22+#REF!+#REF!+#REF!+O18+O11+#REF!+O9+#REF!+#REF!+#REF!+#REF!+#REF!+#REF!</f>
        <v>#REF!</v>
      </c>
      <c r="P71" s="129" t="e">
        <f>P22+#REF!+#REF!+#REF!+P18+P11+#REF!+P9+#REF!+#REF!+#REF!+#REF!+#REF!+#REF!</f>
        <v>#REF!</v>
      </c>
      <c r="Q71" s="129" t="e">
        <f>Q22+#REF!+#REF!+#REF!+Q18+Q11+#REF!+Q9+#REF!+#REF!+#REF!+#REF!+#REF!+#REF!</f>
        <v>#REF!</v>
      </c>
      <c r="R71" s="129" t="e">
        <f>R22+#REF!+#REF!+#REF!+R18+R11+#REF!+R9+#REF!+#REF!+#REF!+#REF!+#REF!+#REF!</f>
        <v>#REF!</v>
      </c>
      <c r="S71" s="129" t="e">
        <f>S22+#REF!+#REF!+#REF!+S18+S11+#REF!+S9+#REF!+#REF!+#REF!+#REF!+#REF!+#REF!</f>
        <v>#REF!</v>
      </c>
      <c r="T71" s="129" t="e">
        <f>T22+#REF!+#REF!+#REF!+T18+T11+#REF!+T9+#REF!+#REF!+#REF!+#REF!+#REF!+#REF!</f>
        <v>#REF!</v>
      </c>
      <c r="U71" s="129" t="e">
        <f>U22+#REF!+#REF!+#REF!+U18+U11+#REF!+U9+#REF!+#REF!+#REF!+#REF!+#REF!+#REF!</f>
        <v>#REF!</v>
      </c>
      <c r="V71" s="129" t="e">
        <f>V22+#REF!+#REF!+#REF!+V18+V11+#REF!+V9+#REF!+#REF!+#REF!+#REF!+#REF!+#REF!</f>
        <v>#REF!</v>
      </c>
      <c r="W71" s="129" t="e">
        <f>W22+#REF!+#REF!+#REF!+W18+W11+#REF!+W9+#REF!+#REF!+#REF!+#REF!+#REF!+#REF!</f>
        <v>#REF!</v>
      </c>
      <c r="X71" s="129" t="e">
        <f>X22+#REF!+#REF!+#REF!+X18+X11+#REF!+X9+#REF!+#REF!+#REF!+#REF!+#REF!+#REF!</f>
        <v>#REF!</v>
      </c>
      <c r="Y71" s="129" t="e">
        <f>Y22+#REF!+#REF!+#REF!+Y18+Y11+#REF!+Y9+#REF!+#REF!+#REF!+#REF!+#REF!+#REF!</f>
        <v>#REF!</v>
      </c>
      <c r="Z71" s="129" t="e">
        <f>Z22+#REF!+#REF!+#REF!+Z18+Z11+#REF!+Z9+#REF!+#REF!+#REF!+#REF!+#REF!+#REF!</f>
        <v>#REF!</v>
      </c>
      <c r="AA71" s="129" t="e">
        <f>AA22+#REF!+#REF!+#REF!+AA18+AA11+#REF!+AA9+#REF!+#REF!+#REF!+#REF!+#REF!+#REF!</f>
        <v>#REF!</v>
      </c>
      <c r="AB71" s="129" t="e">
        <f>AB22+#REF!+#REF!+#REF!+AB18+AB11+#REF!+AB9+#REF!+#REF!+#REF!+#REF!+#REF!+#REF!</f>
        <v>#REF!</v>
      </c>
      <c r="AC71" s="129" t="e">
        <f>AC22+#REF!+#REF!+#REF!+AC18+AC11+#REF!+AC9+#REF!+#REF!+#REF!+#REF!+#REF!+#REF!</f>
        <v>#REF!</v>
      </c>
      <c r="AD71" s="129" t="e">
        <f>AD22+#REF!+#REF!+#REF!+AD18+AD11+#REF!+AD9+#REF!+#REF!+#REF!+#REF!+#REF!+#REF!</f>
        <v>#REF!</v>
      </c>
      <c r="AE71" s="129" t="e">
        <f>AE22+#REF!+#REF!+#REF!+AE18+AE11+#REF!+AE9+#REF!+#REF!+#REF!+#REF!+#REF!+#REF!</f>
        <v>#REF!</v>
      </c>
      <c r="AF71" s="129" t="e">
        <f>AF22+#REF!+#REF!+#REF!+AF18+AF11+#REF!+AF9+#REF!+#REF!+#REF!+#REF!+#REF!+#REF!</f>
        <v>#REF!</v>
      </c>
      <c r="AG71" s="129" t="e">
        <f>AG22+#REF!+#REF!+#REF!+AG18+AG11+#REF!+AG9+#REF!+#REF!+#REF!+#REF!+#REF!+#REF!</f>
        <v>#REF!</v>
      </c>
      <c r="AH71" s="131" t="e">
        <f t="shared" si="8"/>
        <v>#REF!</v>
      </c>
      <c r="AI71" s="177"/>
      <c r="AJ71" s="129" t="e">
        <f>AJ22+#REF!+#REF!+#REF!+AJ18+AJ11+#REF!+AJ9+#REF!+#REF!+#REF!+#REF!+#REF!+#REF!</f>
        <v>#REF!</v>
      </c>
      <c r="AK71" s="129" t="e">
        <f>AK22+#REF!+#REF!+#REF!+AK18+AK11+#REF!+AK9+#REF!+#REF!+#REF!+#REF!+#REF!+#REF!</f>
        <v>#REF!</v>
      </c>
      <c r="AL71" s="129" t="e">
        <f>AL22+#REF!+#REF!+#REF!+AL18+AL11+#REF!+AL9+#REF!+#REF!+#REF!+#REF!+#REF!+#REF!</f>
        <v>#REF!</v>
      </c>
      <c r="AM71" s="129" t="e">
        <f>AM22+#REF!+#REF!+#REF!+AM18+AM11+#REF!+AM9+#REF!+#REF!+#REF!+#REF!+#REF!+#REF!</f>
        <v>#REF!</v>
      </c>
      <c r="AN71" s="129" t="e">
        <f>AN22+#REF!+#REF!+#REF!+AN18+AN11+#REF!+AN9+#REF!+#REF!+#REF!+#REF!+#REF!+#REF!</f>
        <v>#REF!</v>
      </c>
      <c r="AO71" s="129" t="e">
        <f>AO22+#REF!+#REF!+#REF!+AO18+AO11+#REF!+AO9+#REF!+#REF!+#REF!+#REF!+#REF!+#REF!</f>
        <v>#REF!</v>
      </c>
      <c r="AP71" s="129" t="e">
        <f>AP22+#REF!+#REF!+#REF!+AP18+AP11+#REF!+AP9+#REF!+#REF!+#REF!+#REF!+#REF!+#REF!</f>
        <v>#REF!</v>
      </c>
      <c r="AQ71" s="129" t="e">
        <f>AQ22+#REF!+#REF!+#REF!+AQ18+AQ11+#REF!+AQ9+#REF!+#REF!+#REF!+#REF!+#REF!+#REF!</f>
        <v>#REF!</v>
      </c>
      <c r="AR71" s="129" t="e">
        <f>AR22+#REF!+#REF!+#REF!+AR18+AR11+#REF!+AR9+#REF!+#REF!+#REF!+#REF!+#REF!+#REF!</f>
        <v>#REF!</v>
      </c>
      <c r="AS71" s="129" t="e">
        <f>AS22+#REF!+#REF!+#REF!+AS18+AS11+#REF!+AS9+#REF!+#REF!+#REF!+#REF!+#REF!+#REF!</f>
        <v>#REF!</v>
      </c>
      <c r="AT71" s="129" t="e">
        <f>AT22+#REF!+#REF!+#REF!+AT18+AT11+#REF!+AT9+#REF!+#REF!+#REF!+#REF!+#REF!+#REF!</f>
        <v>#REF!</v>
      </c>
      <c r="AU71" s="129" t="e">
        <f>AU22+#REF!+#REF!+#REF!+AU18+AU11+#REF!+AU9+#REF!+#REF!+#REF!+#REF!+#REF!+#REF!</f>
        <v>#REF!</v>
      </c>
      <c r="AV71" s="129" t="e">
        <f>AV22+#REF!+#REF!+#REF!+AV18+AV11+#REF!+AV9+#REF!+#REF!+#REF!+#REF!+#REF!+#REF!</f>
        <v>#REF!</v>
      </c>
      <c r="AW71" s="129" t="e">
        <f>AW22+#REF!+#REF!+#REF!+AW18+AW11+#REF!+AW9+#REF!+#REF!+#REF!+#REF!+#REF!+#REF!</f>
        <v>#REF!</v>
      </c>
      <c r="AX71" s="129" t="e">
        <f>AX22+#REF!+#REF!+#REF!+AX18+AX11+#REF!+AX9+#REF!+#REF!+#REF!+#REF!+#REF!+#REF!</f>
        <v>#REF!</v>
      </c>
      <c r="AY71" s="129" t="e">
        <f>AY22+#REF!+#REF!+#REF!+AY18+AY11+#REF!+AY9+#REF!+#REF!+#REF!+#REF!+#REF!+#REF!</f>
        <v>#REF!</v>
      </c>
      <c r="AZ71" s="129" t="e">
        <f>AZ22+#REF!+#REF!+#REF!+AZ18+AZ11+#REF!+AZ9+#REF!+#REF!+#REF!+#REF!+#REF!+#REF!</f>
        <v>#REF!</v>
      </c>
      <c r="BA71" s="129" t="e">
        <f>BA22+#REF!+#REF!+#REF!+BA18+BA11+#REF!+BA9+#REF!+#REF!+#REF!+#REF!+#REF!+#REF!</f>
        <v>#REF!</v>
      </c>
      <c r="BB71" s="131" t="e">
        <f t="shared" si="12"/>
        <v>#REF!</v>
      </c>
    </row>
    <row r="72" spans="1:54" s="147" customFormat="1" ht="11.25" hidden="1">
      <c r="A72" s="135"/>
      <c r="B72" s="179" t="s">
        <v>96</v>
      </c>
      <c r="C72" s="179"/>
      <c r="D72" s="177"/>
      <c r="E72" s="177"/>
      <c r="F72" s="177"/>
      <c r="G72" s="127" t="e">
        <f>#REF!</f>
        <v>#REF!</v>
      </c>
      <c r="H72" s="127" t="e">
        <f>#REF!</f>
        <v>#REF!</v>
      </c>
      <c r="I72" s="127" t="e">
        <f>#REF!</f>
        <v>#REF!</v>
      </c>
      <c r="J72" s="127" t="e">
        <f>#REF!</f>
        <v>#REF!</v>
      </c>
      <c r="K72" s="127" t="e">
        <f>#REF!</f>
        <v>#REF!</v>
      </c>
      <c r="L72" s="127" t="e">
        <f>#REF!</f>
        <v>#REF!</v>
      </c>
      <c r="M72" s="129" t="e">
        <f>#REF!</f>
        <v>#REF!</v>
      </c>
      <c r="N72" s="129" t="e">
        <f>#REF!</f>
        <v>#REF!</v>
      </c>
      <c r="O72" s="129" t="e">
        <f>#REF!</f>
        <v>#REF!</v>
      </c>
      <c r="P72" s="129" t="e">
        <f>#REF!</f>
        <v>#REF!</v>
      </c>
      <c r="Q72" s="129" t="e">
        <f>#REF!</f>
        <v>#REF!</v>
      </c>
      <c r="R72" s="129" t="e">
        <f>#REF!</f>
        <v>#REF!</v>
      </c>
      <c r="S72" s="129" t="e">
        <f>#REF!</f>
        <v>#REF!</v>
      </c>
      <c r="T72" s="129" t="e">
        <f>#REF!</f>
        <v>#REF!</v>
      </c>
      <c r="U72" s="129" t="e">
        <f>#REF!</f>
        <v>#REF!</v>
      </c>
      <c r="V72" s="129" t="e">
        <f>#REF!</f>
        <v>#REF!</v>
      </c>
      <c r="W72" s="129" t="e">
        <f>#REF!</f>
        <v>#REF!</v>
      </c>
      <c r="X72" s="129" t="e">
        <f>#REF!</f>
        <v>#REF!</v>
      </c>
      <c r="Y72" s="129" t="e">
        <f>#REF!</f>
        <v>#REF!</v>
      </c>
      <c r="Z72" s="129" t="e">
        <f>#REF!</f>
        <v>#REF!</v>
      </c>
      <c r="AA72" s="129" t="e">
        <f>#REF!</f>
        <v>#REF!</v>
      </c>
      <c r="AB72" s="129" t="e">
        <f>#REF!</f>
        <v>#REF!</v>
      </c>
      <c r="AC72" s="129" t="e">
        <f>#REF!</f>
        <v>#REF!</v>
      </c>
      <c r="AD72" s="129" t="e">
        <f>#REF!</f>
        <v>#REF!</v>
      </c>
      <c r="AE72" s="129" t="e">
        <f>#REF!</f>
        <v>#REF!</v>
      </c>
      <c r="AF72" s="129" t="e">
        <f>#REF!</f>
        <v>#REF!</v>
      </c>
      <c r="AG72" s="129" t="e">
        <f>#REF!</f>
        <v>#REF!</v>
      </c>
      <c r="AH72" s="131" t="e">
        <f t="shared" si="8"/>
        <v>#REF!</v>
      </c>
      <c r="AI72" s="177"/>
      <c r="AJ72" s="129" t="e">
        <f>#REF!</f>
        <v>#REF!</v>
      </c>
      <c r="AK72" s="129" t="e">
        <f>#REF!</f>
        <v>#REF!</v>
      </c>
      <c r="AL72" s="129" t="e">
        <f>#REF!</f>
        <v>#REF!</v>
      </c>
      <c r="AM72" s="129" t="e">
        <f>#REF!</f>
        <v>#REF!</v>
      </c>
      <c r="AN72" s="129" t="e">
        <f>#REF!</f>
        <v>#REF!</v>
      </c>
      <c r="AO72" s="129" t="e">
        <f>#REF!</f>
        <v>#REF!</v>
      </c>
      <c r="AP72" s="129" t="e">
        <f>#REF!</f>
        <v>#REF!</v>
      </c>
      <c r="AQ72" s="129" t="e">
        <f>#REF!</f>
        <v>#REF!</v>
      </c>
      <c r="AR72" s="129" t="e">
        <f>#REF!</f>
        <v>#REF!</v>
      </c>
      <c r="AS72" s="129" t="e">
        <f>#REF!</f>
        <v>#REF!</v>
      </c>
      <c r="AT72" s="129" t="e">
        <f>#REF!</f>
        <v>#REF!</v>
      </c>
      <c r="AU72" s="129" t="e">
        <f>#REF!</f>
        <v>#REF!</v>
      </c>
      <c r="AV72" s="129" t="e">
        <f>#REF!</f>
        <v>#REF!</v>
      </c>
      <c r="AW72" s="129" t="e">
        <f>#REF!</f>
        <v>#REF!</v>
      </c>
      <c r="AX72" s="129" t="e">
        <f>#REF!</f>
        <v>#REF!</v>
      </c>
      <c r="AY72" s="129" t="e">
        <f>#REF!</f>
        <v>#REF!</v>
      </c>
      <c r="AZ72" s="129" t="e">
        <f>#REF!</f>
        <v>#REF!</v>
      </c>
      <c r="BA72" s="129" t="e">
        <f>#REF!</f>
        <v>#REF!</v>
      </c>
      <c r="BB72" s="131" t="e">
        <f t="shared" si="12"/>
        <v>#REF!</v>
      </c>
    </row>
    <row r="74" spans="2:15" ht="33.75" customHeight="1">
      <c r="B74" s="180" t="s">
        <v>204</v>
      </c>
      <c r="C74" s="114"/>
      <c r="D74" s="180"/>
      <c r="E74" s="180"/>
      <c r="F74" s="180"/>
      <c r="O74" s="112" t="s">
        <v>205</v>
      </c>
    </row>
    <row r="79" spans="1:54" s="191" customFormat="1" ht="17.25" customHeight="1">
      <c r="A79" s="184"/>
      <c r="B79" s="281"/>
      <c r="C79" s="281"/>
      <c r="D79" s="281"/>
      <c r="E79" s="281"/>
      <c r="F79" s="185"/>
      <c r="G79" s="186"/>
      <c r="H79" s="187"/>
      <c r="I79" s="187"/>
      <c r="J79" s="187"/>
      <c r="K79" s="187"/>
      <c r="L79" s="187"/>
      <c r="M79" s="188"/>
      <c r="N79" s="189"/>
      <c r="O79" s="189"/>
      <c r="P79" s="189"/>
      <c r="Q79" s="189"/>
      <c r="R79" s="189"/>
      <c r="S79" s="188"/>
      <c r="T79" s="189"/>
      <c r="U79" s="189"/>
      <c r="V79" s="189"/>
      <c r="W79" s="189"/>
      <c r="X79" s="189"/>
      <c r="Y79" s="188"/>
      <c r="Z79" s="189"/>
      <c r="AA79" s="189"/>
      <c r="AB79" s="189"/>
      <c r="AC79" s="189"/>
      <c r="AD79" s="189"/>
      <c r="AE79" s="189"/>
      <c r="AF79" s="189"/>
      <c r="AG79" s="189"/>
      <c r="AH79" s="188"/>
      <c r="AI79" s="190"/>
      <c r="AJ79" s="188"/>
      <c r="AK79" s="189"/>
      <c r="AL79" s="189"/>
      <c r="AM79" s="189"/>
      <c r="AN79" s="189"/>
      <c r="AO79" s="189"/>
      <c r="AP79" s="188"/>
      <c r="AQ79" s="189"/>
      <c r="AR79" s="189"/>
      <c r="AS79" s="189"/>
      <c r="AT79" s="189"/>
      <c r="AU79" s="189"/>
      <c r="AV79" s="188"/>
      <c r="AW79" s="189"/>
      <c r="AX79" s="189"/>
      <c r="AY79" s="189"/>
      <c r="AZ79" s="189"/>
      <c r="BA79" s="189"/>
      <c r="BB79" s="188"/>
    </row>
  </sheetData>
  <sheetProtection/>
  <mergeCells count="28">
    <mergeCell ref="A3:A4"/>
    <mergeCell ref="B3:B4"/>
    <mergeCell ref="C3:C4"/>
    <mergeCell ref="D3:D4"/>
    <mergeCell ref="B79:E79"/>
    <mergeCell ref="AK3:AO3"/>
    <mergeCell ref="AP3:AP4"/>
    <mergeCell ref="AQ3:AU3"/>
    <mergeCell ref="AG3:AG4"/>
    <mergeCell ref="AH3:AH4"/>
    <mergeCell ref="AI3:AI4"/>
    <mergeCell ref="AJ3:AJ4"/>
    <mergeCell ref="E3:E4"/>
    <mergeCell ref="F3:F4"/>
    <mergeCell ref="A1:R1"/>
    <mergeCell ref="AW3:BA3"/>
    <mergeCell ref="BB3:BB4"/>
    <mergeCell ref="AV3:AV4"/>
    <mergeCell ref="AE3:AE4"/>
    <mergeCell ref="AF3:AF4"/>
    <mergeCell ref="M3:M4"/>
    <mergeCell ref="N3:R3"/>
    <mergeCell ref="G3:G4"/>
    <mergeCell ref="H3:L3"/>
    <mergeCell ref="S3:S4"/>
    <mergeCell ref="T3:X3"/>
    <mergeCell ref="Y3:Y4"/>
    <mergeCell ref="Z3:AD3"/>
  </mergeCells>
  <printOptions/>
  <pageMargins left="0.3937007874015748" right="0.1968503937007874" top="0.3937007874015748" bottom="0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12"/>
  <sheetViews>
    <sheetView view="pageBreakPreview" zoomScale="60" zoomScalePageLayoutView="0" workbookViewId="0" topLeftCell="A1">
      <selection activeCell="AJ62" sqref="AJ62"/>
    </sheetView>
  </sheetViews>
  <sheetFormatPr defaultColWidth="9.140625" defaultRowHeight="12.75"/>
  <cols>
    <col min="1" max="1" width="2.57421875" style="81" customWidth="1"/>
    <col min="2" max="2" width="16.00390625" style="34" customWidth="1"/>
    <col min="3" max="3" width="8.140625" style="34" customWidth="1"/>
    <col min="4" max="5" width="8.140625" style="5" customWidth="1"/>
    <col min="6" max="6" width="8.140625" style="76" customWidth="1"/>
    <col min="7" max="7" width="6.8515625" style="35" hidden="1" customWidth="1"/>
    <col min="8" max="8" width="7.00390625" style="36" hidden="1" customWidth="1"/>
    <col min="9" max="9" width="6.28125" style="36" hidden="1" customWidth="1"/>
    <col min="10" max="12" width="7.00390625" style="36" hidden="1" customWidth="1"/>
    <col min="13" max="13" width="8.140625" style="4" customWidth="1"/>
    <col min="14" max="15" width="7.00390625" style="3" customWidth="1"/>
    <col min="16" max="16" width="8.140625" style="3" customWidth="1"/>
    <col min="17" max="18" width="7.00390625" style="3" customWidth="1"/>
    <col min="19" max="19" width="8.57421875" style="4" customWidth="1"/>
    <col min="20" max="20" width="7.57421875" style="3" customWidth="1"/>
    <col min="21" max="21" width="7.7109375" style="3" customWidth="1"/>
    <col min="22" max="24" width="7.421875" style="3" customWidth="1"/>
    <col min="25" max="25" width="8.28125" style="4" customWidth="1"/>
    <col min="26" max="30" width="7.421875" style="3" customWidth="1"/>
    <col min="31" max="31" width="7.57421875" style="3" hidden="1" customWidth="1"/>
    <col min="32" max="32" width="6.7109375" style="3" hidden="1" customWidth="1"/>
    <col min="33" max="33" width="8.00390625" style="3" hidden="1" customWidth="1"/>
    <col min="34" max="34" width="8.00390625" style="4" customWidth="1"/>
    <col min="35" max="35" width="11.140625" style="5" customWidth="1"/>
    <col min="36" max="36" width="7.421875" style="4" customWidth="1"/>
    <col min="37" max="41" width="7.00390625" style="3" customWidth="1"/>
    <col min="42" max="42" width="7.421875" style="4" customWidth="1"/>
    <col min="43" max="43" width="7.57421875" style="3" customWidth="1"/>
    <col min="44" max="44" width="7.7109375" style="3" customWidth="1"/>
    <col min="45" max="47" width="7.421875" style="3" customWidth="1"/>
    <col min="48" max="48" width="8.28125" style="4" customWidth="1"/>
    <col min="49" max="53" width="7.421875" style="3" customWidth="1"/>
    <col min="54" max="54" width="8.00390625" style="4" customWidth="1"/>
    <col min="55" max="16384" width="9.140625" style="1" customWidth="1"/>
  </cols>
  <sheetData>
    <row r="1" spans="3:18" ht="11.25"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 t="s">
        <v>322</v>
      </c>
      <c r="N1" s="106"/>
      <c r="O1" s="106"/>
      <c r="P1" s="108"/>
      <c r="Q1" s="108"/>
      <c r="R1" s="108"/>
    </row>
    <row r="2" spans="2:38" ht="11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8"/>
      <c r="N2" s="2"/>
      <c r="O2" s="2"/>
      <c r="AJ2" s="6"/>
      <c r="AK2" s="6"/>
      <c r="AL2" s="6"/>
    </row>
    <row r="3" spans="1:54" s="9" customFormat="1" ht="29.25" customHeight="1">
      <c r="A3" s="289"/>
      <c r="B3" s="290" t="s">
        <v>73</v>
      </c>
      <c r="C3" s="291" t="s">
        <v>114</v>
      </c>
      <c r="D3" s="293" t="s">
        <v>207</v>
      </c>
      <c r="E3" s="297" t="s">
        <v>113</v>
      </c>
      <c r="F3" s="299" t="s">
        <v>115</v>
      </c>
      <c r="G3" s="301" t="s">
        <v>74</v>
      </c>
      <c r="H3" s="302" t="s">
        <v>75</v>
      </c>
      <c r="I3" s="302"/>
      <c r="J3" s="302"/>
      <c r="K3" s="302"/>
      <c r="L3" s="302"/>
      <c r="M3" s="295" t="s">
        <v>183</v>
      </c>
      <c r="N3" s="296" t="s">
        <v>75</v>
      </c>
      <c r="O3" s="296"/>
      <c r="P3" s="296"/>
      <c r="Q3" s="296"/>
      <c r="R3" s="296"/>
      <c r="S3" s="295" t="s">
        <v>142</v>
      </c>
      <c r="T3" s="296" t="s">
        <v>75</v>
      </c>
      <c r="U3" s="296"/>
      <c r="V3" s="296"/>
      <c r="W3" s="296"/>
      <c r="X3" s="296"/>
      <c r="Y3" s="295" t="s">
        <v>141</v>
      </c>
      <c r="Z3" s="296" t="s">
        <v>75</v>
      </c>
      <c r="AA3" s="296"/>
      <c r="AB3" s="296"/>
      <c r="AC3" s="296"/>
      <c r="AD3" s="296"/>
      <c r="AE3" s="303" t="s">
        <v>76</v>
      </c>
      <c r="AF3" s="303" t="s">
        <v>77</v>
      </c>
      <c r="AG3" s="303" t="s">
        <v>110</v>
      </c>
      <c r="AH3" s="299" t="s">
        <v>111</v>
      </c>
      <c r="AI3" s="305" t="s">
        <v>78</v>
      </c>
      <c r="AJ3" s="295" t="s">
        <v>117</v>
      </c>
      <c r="AK3" s="296" t="s">
        <v>75</v>
      </c>
      <c r="AL3" s="296"/>
      <c r="AM3" s="296"/>
      <c r="AN3" s="296"/>
      <c r="AO3" s="296"/>
      <c r="AP3" s="295" t="s">
        <v>118</v>
      </c>
      <c r="AQ3" s="296" t="s">
        <v>75</v>
      </c>
      <c r="AR3" s="296"/>
      <c r="AS3" s="296"/>
      <c r="AT3" s="296"/>
      <c r="AU3" s="296"/>
      <c r="AV3" s="295" t="s">
        <v>119</v>
      </c>
      <c r="AW3" s="296" t="s">
        <v>75</v>
      </c>
      <c r="AX3" s="296"/>
      <c r="AY3" s="296"/>
      <c r="AZ3" s="296"/>
      <c r="BA3" s="296"/>
      <c r="BB3" s="299" t="s">
        <v>122</v>
      </c>
    </row>
    <row r="4" spans="1:54" s="9" customFormat="1" ht="62.25" customHeight="1">
      <c r="A4" s="289"/>
      <c r="B4" s="290"/>
      <c r="C4" s="292"/>
      <c r="D4" s="294"/>
      <c r="E4" s="298"/>
      <c r="F4" s="300"/>
      <c r="G4" s="301"/>
      <c r="H4" s="7" t="s">
        <v>79</v>
      </c>
      <c r="I4" s="7" t="s">
        <v>80</v>
      </c>
      <c r="J4" s="7" t="s">
        <v>0</v>
      </c>
      <c r="K4" s="7" t="s">
        <v>81</v>
      </c>
      <c r="L4" s="7" t="s">
        <v>82</v>
      </c>
      <c r="M4" s="295"/>
      <c r="N4" s="8" t="s">
        <v>79</v>
      </c>
      <c r="O4" s="8" t="s">
        <v>80</v>
      </c>
      <c r="P4" s="8" t="s">
        <v>0</v>
      </c>
      <c r="Q4" s="8" t="s">
        <v>81</v>
      </c>
      <c r="R4" s="8" t="s">
        <v>82</v>
      </c>
      <c r="S4" s="295"/>
      <c r="T4" s="8" t="s">
        <v>79</v>
      </c>
      <c r="U4" s="8" t="s">
        <v>80</v>
      </c>
      <c r="V4" s="8" t="s">
        <v>0</v>
      </c>
      <c r="W4" s="8" t="s">
        <v>81</v>
      </c>
      <c r="X4" s="8" t="s">
        <v>82</v>
      </c>
      <c r="Y4" s="295"/>
      <c r="Z4" s="8" t="s">
        <v>79</v>
      </c>
      <c r="AA4" s="8" t="s">
        <v>80</v>
      </c>
      <c r="AB4" s="8" t="s">
        <v>0</v>
      </c>
      <c r="AC4" s="8" t="s">
        <v>81</v>
      </c>
      <c r="AD4" s="8" t="s">
        <v>82</v>
      </c>
      <c r="AE4" s="304"/>
      <c r="AF4" s="304"/>
      <c r="AG4" s="304"/>
      <c r="AH4" s="300"/>
      <c r="AI4" s="305"/>
      <c r="AJ4" s="295"/>
      <c r="AK4" s="8" t="s">
        <v>79</v>
      </c>
      <c r="AL4" s="8" t="s">
        <v>80</v>
      </c>
      <c r="AM4" s="8" t="s">
        <v>0</v>
      </c>
      <c r="AN4" s="8" t="s">
        <v>81</v>
      </c>
      <c r="AO4" s="8" t="s">
        <v>82</v>
      </c>
      <c r="AP4" s="295"/>
      <c r="AQ4" s="8" t="s">
        <v>79</v>
      </c>
      <c r="AR4" s="8" t="s">
        <v>80</v>
      </c>
      <c r="AS4" s="8" t="s">
        <v>0</v>
      </c>
      <c r="AT4" s="8" t="s">
        <v>81</v>
      </c>
      <c r="AU4" s="8" t="s">
        <v>82</v>
      </c>
      <c r="AV4" s="295"/>
      <c r="AW4" s="8" t="s">
        <v>79</v>
      </c>
      <c r="AX4" s="8" t="s">
        <v>80</v>
      </c>
      <c r="AY4" s="8" t="s">
        <v>0</v>
      </c>
      <c r="AZ4" s="8" t="s">
        <v>81</v>
      </c>
      <c r="BA4" s="8" t="s">
        <v>82</v>
      </c>
      <c r="BB4" s="300"/>
    </row>
    <row r="5" spans="1:54" s="31" customFormat="1" ht="29.25" hidden="1">
      <c r="A5" s="80"/>
      <c r="B5" s="38" t="s">
        <v>2</v>
      </c>
      <c r="C5" s="23">
        <v>95.9</v>
      </c>
      <c r="D5" s="24"/>
      <c r="E5" s="24"/>
      <c r="F5" s="16"/>
      <c r="G5" s="17"/>
      <c r="H5" s="26" t="e">
        <f>#REF!</f>
        <v>#REF!</v>
      </c>
      <c r="I5" s="26"/>
      <c r="J5" s="26"/>
      <c r="K5" s="26"/>
      <c r="L5" s="26"/>
      <c r="M5" s="27">
        <f>N5+O5+P5+Q5+R5</f>
        <v>0</v>
      </c>
      <c r="N5" s="28"/>
      <c r="O5" s="28"/>
      <c r="P5" s="28"/>
      <c r="Q5" s="28"/>
      <c r="R5" s="28"/>
      <c r="S5" s="27">
        <f>T5+U5+V5+W5+X5</f>
        <v>0</v>
      </c>
      <c r="T5" s="28"/>
      <c r="U5" s="28"/>
      <c r="V5" s="28"/>
      <c r="W5" s="28"/>
      <c r="X5" s="28"/>
      <c r="Y5" s="27">
        <f>Z5+AA5+AB5+AC5+AD5</f>
        <v>0</v>
      </c>
      <c r="Z5" s="28"/>
      <c r="AA5" s="28"/>
      <c r="AB5" s="28"/>
      <c r="AC5" s="28"/>
      <c r="AD5" s="28"/>
      <c r="AE5" s="28">
        <v>4224</v>
      </c>
      <c r="AF5" s="28"/>
      <c r="AG5" s="28">
        <f>AE5-AF5</f>
        <v>4224</v>
      </c>
      <c r="AH5" s="29">
        <f aca="true" t="shared" si="0" ref="AH5:AH10">D5-E5-M5-S5-Y5</f>
        <v>0</v>
      </c>
      <c r="AI5" s="30"/>
      <c r="AJ5" s="27">
        <f>AK5+AL5+AM5+AN5+AO5</f>
        <v>0</v>
      </c>
      <c r="AK5" s="28"/>
      <c r="AL5" s="28"/>
      <c r="AM5" s="28"/>
      <c r="AN5" s="28"/>
      <c r="AO5" s="28"/>
      <c r="AP5" s="27">
        <f>AQ5+AR5+AS5+AT5+AU5</f>
        <v>0</v>
      </c>
      <c r="AQ5" s="28"/>
      <c r="AR5" s="28"/>
      <c r="AS5" s="28"/>
      <c r="AT5" s="28"/>
      <c r="AU5" s="28"/>
      <c r="AV5" s="27">
        <f>AW5+AX5+AY5+AZ5+BA5</f>
        <v>0</v>
      </c>
      <c r="AW5" s="28"/>
      <c r="AX5" s="28"/>
      <c r="AY5" s="28"/>
      <c r="AZ5" s="28"/>
      <c r="BA5" s="28"/>
      <c r="BB5" s="29">
        <f aca="true" t="shared" si="1" ref="BB5:BB10">AH5-AJ5-AP5-AV5</f>
        <v>0</v>
      </c>
    </row>
    <row r="6" spans="1:54" s="31" customFormat="1" ht="11.25" hidden="1">
      <c r="A6" s="80"/>
      <c r="B6" s="22" t="s">
        <v>97</v>
      </c>
      <c r="C6" s="23">
        <v>644</v>
      </c>
      <c r="D6" s="24"/>
      <c r="E6" s="24"/>
      <c r="F6" s="16"/>
      <c r="G6" s="17" t="e">
        <f>#REF!</f>
        <v>#REF!</v>
      </c>
      <c r="H6" s="17" t="e">
        <f>#REF!</f>
        <v>#REF!</v>
      </c>
      <c r="I6" s="26"/>
      <c r="J6" s="26"/>
      <c r="K6" s="26"/>
      <c r="L6" s="26"/>
      <c r="M6" s="27">
        <f>N6+O6+P6+Q6+R6</f>
        <v>0</v>
      </c>
      <c r="N6" s="28"/>
      <c r="O6" s="28"/>
      <c r="P6" s="28"/>
      <c r="Q6" s="28"/>
      <c r="R6" s="28"/>
      <c r="S6" s="27">
        <f>T6+U6+V6+W6+X6</f>
        <v>0</v>
      </c>
      <c r="T6" s="28"/>
      <c r="U6" s="28"/>
      <c r="V6" s="28"/>
      <c r="W6" s="28"/>
      <c r="X6" s="28"/>
      <c r="Y6" s="27">
        <f>Z6+AA6+AB6+AC6+AD6</f>
        <v>0</v>
      </c>
      <c r="Z6" s="28"/>
      <c r="AA6" s="28"/>
      <c r="AB6" s="28"/>
      <c r="AC6" s="28"/>
      <c r="AD6" s="28"/>
      <c r="AE6" s="28">
        <v>20176</v>
      </c>
      <c r="AF6" s="28">
        <f>20578+252</f>
        <v>20830</v>
      </c>
      <c r="AG6" s="28">
        <f>AE6-AF6</f>
        <v>-654</v>
      </c>
      <c r="AH6" s="29">
        <f t="shared" si="0"/>
        <v>0</v>
      </c>
      <c r="AI6" s="30"/>
      <c r="AJ6" s="27">
        <f>AK6+AL6+AM6+AN6+AO6</f>
        <v>0</v>
      </c>
      <c r="AK6" s="28"/>
      <c r="AL6" s="28"/>
      <c r="AM6" s="28"/>
      <c r="AN6" s="28"/>
      <c r="AO6" s="28"/>
      <c r="AP6" s="27">
        <f>AQ6+AR6+AS6+AT6+AU6</f>
        <v>0</v>
      </c>
      <c r="AQ6" s="28"/>
      <c r="AR6" s="28"/>
      <c r="AS6" s="28"/>
      <c r="AT6" s="28"/>
      <c r="AU6" s="28"/>
      <c r="AV6" s="27">
        <f>AW6+AX6+AY6+AZ6+BA6</f>
        <v>0</v>
      </c>
      <c r="AW6" s="28"/>
      <c r="AX6" s="28"/>
      <c r="AY6" s="28"/>
      <c r="AZ6" s="28"/>
      <c r="BA6" s="28"/>
      <c r="BB6" s="29">
        <f t="shared" si="1"/>
        <v>0</v>
      </c>
    </row>
    <row r="7" spans="1:54" ht="74.25" customHeight="1" hidden="1">
      <c r="A7" s="79">
        <v>5</v>
      </c>
      <c r="B7" s="50" t="s">
        <v>11</v>
      </c>
      <c r="C7" s="50"/>
      <c r="D7" s="51"/>
      <c r="E7" s="51"/>
      <c r="F7" s="52"/>
      <c r="G7" s="53">
        <f>G8</f>
        <v>26000</v>
      </c>
      <c r="H7" s="53">
        <f aca="true" t="shared" si="2" ref="H7:AG7">H8</f>
        <v>0</v>
      </c>
      <c r="I7" s="53">
        <f t="shared" si="2"/>
        <v>26000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1">
        <f t="shared" si="2"/>
        <v>0</v>
      </c>
      <c r="N7" s="51">
        <f t="shared" si="2"/>
        <v>0</v>
      </c>
      <c r="O7" s="51">
        <f t="shared" si="2"/>
        <v>0</v>
      </c>
      <c r="P7" s="51">
        <f t="shared" si="2"/>
        <v>0</v>
      </c>
      <c r="Q7" s="51">
        <f t="shared" si="2"/>
        <v>0</v>
      </c>
      <c r="R7" s="51">
        <f t="shared" si="2"/>
        <v>0</v>
      </c>
      <c r="S7" s="51">
        <f t="shared" si="2"/>
        <v>0</v>
      </c>
      <c r="T7" s="51">
        <f t="shared" si="2"/>
        <v>0</v>
      </c>
      <c r="U7" s="51">
        <f t="shared" si="2"/>
        <v>0</v>
      </c>
      <c r="V7" s="51">
        <f t="shared" si="2"/>
        <v>0</v>
      </c>
      <c r="W7" s="51">
        <f t="shared" si="2"/>
        <v>0</v>
      </c>
      <c r="X7" s="51">
        <f t="shared" si="2"/>
        <v>0</v>
      </c>
      <c r="Y7" s="51"/>
      <c r="Z7" s="51"/>
      <c r="AA7" s="51"/>
      <c r="AB7" s="51"/>
      <c r="AC7" s="51"/>
      <c r="AD7" s="51"/>
      <c r="AE7" s="51">
        <f t="shared" si="2"/>
        <v>396601</v>
      </c>
      <c r="AF7" s="51">
        <f t="shared" si="2"/>
        <v>244631</v>
      </c>
      <c r="AG7" s="51">
        <f t="shared" si="2"/>
        <v>151970</v>
      </c>
      <c r="AH7" s="29">
        <f t="shared" si="0"/>
        <v>0</v>
      </c>
      <c r="AI7" s="33"/>
      <c r="AJ7" s="51">
        <f aca="true" t="shared" si="3" ref="AJ7:AU7">AJ8</f>
        <v>0</v>
      </c>
      <c r="AK7" s="51">
        <f t="shared" si="3"/>
        <v>0</v>
      </c>
      <c r="AL7" s="51">
        <f t="shared" si="3"/>
        <v>0</v>
      </c>
      <c r="AM7" s="51">
        <f t="shared" si="3"/>
        <v>0</v>
      </c>
      <c r="AN7" s="51">
        <f t="shared" si="3"/>
        <v>0</v>
      </c>
      <c r="AO7" s="51">
        <f t="shared" si="3"/>
        <v>0</v>
      </c>
      <c r="AP7" s="51">
        <f t="shared" si="3"/>
        <v>0</v>
      </c>
      <c r="AQ7" s="51">
        <f t="shared" si="3"/>
        <v>0</v>
      </c>
      <c r="AR7" s="51">
        <f t="shared" si="3"/>
        <v>0</v>
      </c>
      <c r="AS7" s="51">
        <f t="shared" si="3"/>
        <v>0</v>
      </c>
      <c r="AT7" s="51">
        <f t="shared" si="3"/>
        <v>0</v>
      </c>
      <c r="AU7" s="51">
        <f t="shared" si="3"/>
        <v>0</v>
      </c>
      <c r="AV7" s="51"/>
      <c r="AW7" s="51"/>
      <c r="AX7" s="51"/>
      <c r="AY7" s="51"/>
      <c r="AZ7" s="51"/>
      <c r="BA7" s="51"/>
      <c r="BB7" s="29">
        <f t="shared" si="1"/>
        <v>0</v>
      </c>
    </row>
    <row r="8" spans="1:54" ht="21.75" customHeight="1" hidden="1">
      <c r="A8" s="79"/>
      <c r="B8" s="32" t="s">
        <v>84</v>
      </c>
      <c r="C8" s="32"/>
      <c r="D8" s="33"/>
      <c r="E8" s="33"/>
      <c r="F8" s="16"/>
      <c r="G8" s="17">
        <f>SUM(H8:L8)</f>
        <v>26000</v>
      </c>
      <c r="H8" s="26"/>
      <c r="I8" s="26">
        <v>26000</v>
      </c>
      <c r="J8" s="26"/>
      <c r="K8" s="26"/>
      <c r="L8" s="26"/>
      <c r="M8" s="27">
        <f>SUM(N8:R8)</f>
        <v>0</v>
      </c>
      <c r="N8" s="28"/>
      <c r="O8" s="28"/>
      <c r="P8" s="28"/>
      <c r="Q8" s="28"/>
      <c r="R8" s="28"/>
      <c r="S8" s="27">
        <f>SUM(T8:X8)</f>
        <v>0</v>
      </c>
      <c r="T8" s="28"/>
      <c r="U8" s="28"/>
      <c r="V8" s="28"/>
      <c r="W8" s="28"/>
      <c r="X8" s="28"/>
      <c r="Y8" s="27"/>
      <c r="Z8" s="28"/>
      <c r="AA8" s="28"/>
      <c r="AB8" s="28"/>
      <c r="AC8" s="28"/>
      <c r="AD8" s="28"/>
      <c r="AE8" s="28">
        <v>396601</v>
      </c>
      <c r="AF8" s="28">
        <f>163573+80000+1058</f>
        <v>244631</v>
      </c>
      <c r="AG8" s="28">
        <f>AE8-AF8</f>
        <v>151970</v>
      </c>
      <c r="AH8" s="29">
        <f t="shared" si="0"/>
        <v>0</v>
      </c>
      <c r="AI8" s="33" t="s">
        <v>85</v>
      </c>
      <c r="AJ8" s="27">
        <f>SUM(AK8:AO8)</f>
        <v>0</v>
      </c>
      <c r="AK8" s="28"/>
      <c r="AL8" s="28"/>
      <c r="AM8" s="28"/>
      <c r="AN8" s="28"/>
      <c r="AO8" s="28"/>
      <c r="AP8" s="27">
        <f>SUM(AQ8:AU8)</f>
        <v>0</v>
      </c>
      <c r="AQ8" s="28"/>
      <c r="AR8" s="28"/>
      <c r="AS8" s="28"/>
      <c r="AT8" s="28"/>
      <c r="AU8" s="28"/>
      <c r="AV8" s="27"/>
      <c r="AW8" s="28"/>
      <c r="AX8" s="28"/>
      <c r="AY8" s="28"/>
      <c r="AZ8" s="28"/>
      <c r="BA8" s="28"/>
      <c r="BB8" s="29">
        <f t="shared" si="1"/>
        <v>0</v>
      </c>
    </row>
    <row r="9" spans="1:54" s="49" customFormat="1" ht="45" hidden="1">
      <c r="A9" s="68"/>
      <c r="B9" s="54" t="s">
        <v>14</v>
      </c>
      <c r="C9" s="54"/>
      <c r="D9" s="55"/>
      <c r="E9" s="55"/>
      <c r="F9" s="56"/>
      <c r="G9" s="17" t="e">
        <f>G10</f>
        <v>#REF!</v>
      </c>
      <c r="H9" s="17">
        <f aca="true" t="shared" si="4" ref="H9:AU9">H10</f>
        <v>0</v>
      </c>
      <c r="I9" s="17">
        <f t="shared" si="4"/>
        <v>1049</v>
      </c>
      <c r="J9" s="17">
        <f t="shared" si="4"/>
        <v>0</v>
      </c>
      <c r="K9" s="17">
        <f t="shared" si="4"/>
        <v>0</v>
      </c>
      <c r="L9" s="17">
        <f t="shared" si="4"/>
        <v>0</v>
      </c>
      <c r="M9" s="42">
        <f t="shared" si="4"/>
        <v>0</v>
      </c>
      <c r="N9" s="42">
        <f t="shared" si="4"/>
        <v>0</v>
      </c>
      <c r="O9" s="42">
        <f t="shared" si="4"/>
        <v>0</v>
      </c>
      <c r="P9" s="42">
        <f t="shared" si="4"/>
        <v>0</v>
      </c>
      <c r="Q9" s="42">
        <f t="shared" si="4"/>
        <v>0</v>
      </c>
      <c r="R9" s="42">
        <f t="shared" si="4"/>
        <v>0</v>
      </c>
      <c r="S9" s="42">
        <f t="shared" si="4"/>
        <v>0</v>
      </c>
      <c r="T9" s="42">
        <f t="shared" si="4"/>
        <v>0</v>
      </c>
      <c r="U9" s="42">
        <f t="shared" si="4"/>
        <v>0</v>
      </c>
      <c r="V9" s="42">
        <f t="shared" si="4"/>
        <v>0</v>
      </c>
      <c r="W9" s="42">
        <f t="shared" si="4"/>
        <v>0</v>
      </c>
      <c r="X9" s="42">
        <f t="shared" si="4"/>
        <v>0</v>
      </c>
      <c r="Y9" s="42"/>
      <c r="Z9" s="42"/>
      <c r="AA9" s="42"/>
      <c r="AB9" s="42"/>
      <c r="AC9" s="42"/>
      <c r="AD9" s="42"/>
      <c r="AE9" s="42">
        <f t="shared" si="4"/>
        <v>0</v>
      </c>
      <c r="AF9" s="42">
        <f t="shared" si="4"/>
        <v>0</v>
      </c>
      <c r="AG9" s="42">
        <f t="shared" si="4"/>
        <v>0</v>
      </c>
      <c r="AH9" s="29">
        <f t="shared" si="0"/>
        <v>0</v>
      </c>
      <c r="AI9" s="42">
        <f t="shared" si="4"/>
        <v>0</v>
      </c>
      <c r="AJ9" s="42">
        <f t="shared" si="4"/>
        <v>0</v>
      </c>
      <c r="AK9" s="42">
        <f t="shared" si="4"/>
        <v>0</v>
      </c>
      <c r="AL9" s="42">
        <f t="shared" si="4"/>
        <v>0</v>
      </c>
      <c r="AM9" s="42">
        <f t="shared" si="4"/>
        <v>0</v>
      </c>
      <c r="AN9" s="42">
        <f t="shared" si="4"/>
        <v>0</v>
      </c>
      <c r="AO9" s="42">
        <f t="shared" si="4"/>
        <v>0</v>
      </c>
      <c r="AP9" s="42">
        <f t="shared" si="4"/>
        <v>0</v>
      </c>
      <c r="AQ9" s="42">
        <f t="shared" si="4"/>
        <v>0</v>
      </c>
      <c r="AR9" s="42">
        <f t="shared" si="4"/>
        <v>0</v>
      </c>
      <c r="AS9" s="42">
        <f t="shared" si="4"/>
        <v>0</v>
      </c>
      <c r="AT9" s="42">
        <f t="shared" si="4"/>
        <v>0</v>
      </c>
      <c r="AU9" s="42">
        <f t="shared" si="4"/>
        <v>0</v>
      </c>
      <c r="AV9" s="42"/>
      <c r="AW9" s="42"/>
      <c r="AX9" s="42"/>
      <c r="AY9" s="42"/>
      <c r="AZ9" s="42"/>
      <c r="BA9" s="42"/>
      <c r="BB9" s="29">
        <f t="shared" si="1"/>
        <v>0</v>
      </c>
    </row>
    <row r="10" spans="1:54" ht="21.75" customHeight="1" hidden="1">
      <c r="A10" s="44" t="s">
        <v>54</v>
      </c>
      <c r="B10" s="57" t="s">
        <v>15</v>
      </c>
      <c r="C10" s="57"/>
      <c r="D10" s="58"/>
      <c r="E10" s="58"/>
      <c r="F10" s="59"/>
      <c r="G10" s="17" t="e">
        <f>#REF!</f>
        <v>#REF!</v>
      </c>
      <c r="H10" s="26"/>
      <c r="I10" s="26">
        <v>1049</v>
      </c>
      <c r="J10" s="26"/>
      <c r="K10" s="26"/>
      <c r="L10" s="26"/>
      <c r="M10" s="27">
        <f>N10+O10+P10+Q10+R10</f>
        <v>0</v>
      </c>
      <c r="N10" s="28"/>
      <c r="O10" s="28"/>
      <c r="P10" s="28"/>
      <c r="Q10" s="28"/>
      <c r="R10" s="28"/>
      <c r="S10" s="27">
        <f>T10+U10+V10+W10+X10</f>
        <v>0</v>
      </c>
      <c r="T10" s="28"/>
      <c r="U10" s="28"/>
      <c r="V10" s="28"/>
      <c r="W10" s="28"/>
      <c r="X10" s="28"/>
      <c r="Y10" s="27">
        <f>Z10+AA10+AB10+AC10+AD10</f>
        <v>0</v>
      </c>
      <c r="Z10" s="28"/>
      <c r="AA10" s="28"/>
      <c r="AB10" s="28"/>
      <c r="AC10" s="28"/>
      <c r="AD10" s="28"/>
      <c r="AE10" s="28"/>
      <c r="AF10" s="28"/>
      <c r="AG10" s="28"/>
      <c r="AH10" s="29">
        <f t="shared" si="0"/>
        <v>0</v>
      </c>
      <c r="AI10" s="33"/>
      <c r="AJ10" s="27">
        <f>AK10+AL10+AM10+AN10+AO10</f>
        <v>0</v>
      </c>
      <c r="AK10" s="28"/>
      <c r="AL10" s="28"/>
      <c r="AM10" s="28"/>
      <c r="AN10" s="28"/>
      <c r="AO10" s="28"/>
      <c r="AP10" s="27">
        <f>AQ10+AR10+AS10+AT10+AU10</f>
        <v>0</v>
      </c>
      <c r="AQ10" s="28"/>
      <c r="AR10" s="28"/>
      <c r="AS10" s="28"/>
      <c r="AT10" s="28"/>
      <c r="AU10" s="28"/>
      <c r="AV10" s="27">
        <f>AW10+AX10+AY10+AZ10+BA10</f>
        <v>0</v>
      </c>
      <c r="AW10" s="28"/>
      <c r="AX10" s="28"/>
      <c r="AY10" s="28"/>
      <c r="AZ10" s="28"/>
      <c r="BA10" s="28"/>
      <c r="BB10" s="29">
        <f t="shared" si="1"/>
        <v>0</v>
      </c>
    </row>
    <row r="11" spans="1:54" s="208" customFormat="1" ht="12.75" customHeight="1">
      <c r="A11" s="44" t="s">
        <v>54</v>
      </c>
      <c r="B11" s="199">
        <v>2</v>
      </c>
      <c r="C11" s="199">
        <v>3</v>
      </c>
      <c r="D11" s="200">
        <v>4</v>
      </c>
      <c r="E11" s="200">
        <v>5</v>
      </c>
      <c r="F11" s="201">
        <v>6</v>
      </c>
      <c r="G11" s="202"/>
      <c r="H11" s="203"/>
      <c r="I11" s="203"/>
      <c r="J11" s="203"/>
      <c r="K11" s="203"/>
      <c r="L11" s="203"/>
      <c r="M11" s="204">
        <v>7</v>
      </c>
      <c r="N11" s="205">
        <v>8</v>
      </c>
      <c r="O11" s="205">
        <v>9</v>
      </c>
      <c r="P11" s="205">
        <v>10</v>
      </c>
      <c r="Q11" s="205">
        <v>11</v>
      </c>
      <c r="R11" s="205">
        <v>12</v>
      </c>
      <c r="S11" s="204">
        <v>13</v>
      </c>
      <c r="T11" s="205">
        <v>14</v>
      </c>
      <c r="U11" s="205">
        <v>15</v>
      </c>
      <c r="V11" s="205">
        <v>16</v>
      </c>
      <c r="W11" s="205">
        <v>17</v>
      </c>
      <c r="X11" s="205">
        <v>18</v>
      </c>
      <c r="Y11" s="204">
        <v>19</v>
      </c>
      <c r="Z11" s="205">
        <v>20</v>
      </c>
      <c r="AA11" s="205">
        <v>21</v>
      </c>
      <c r="AB11" s="205">
        <v>22</v>
      </c>
      <c r="AC11" s="205">
        <v>23</v>
      </c>
      <c r="AD11" s="205">
        <v>24</v>
      </c>
      <c r="AE11" s="205"/>
      <c r="AF11" s="205"/>
      <c r="AG11" s="205"/>
      <c r="AH11" s="206">
        <v>25</v>
      </c>
      <c r="AI11" s="207">
        <v>26</v>
      </c>
      <c r="AJ11" s="204">
        <v>27</v>
      </c>
      <c r="AK11" s="205">
        <v>28</v>
      </c>
      <c r="AL11" s="205">
        <v>29</v>
      </c>
      <c r="AM11" s="205">
        <v>30</v>
      </c>
      <c r="AN11" s="205">
        <v>31</v>
      </c>
      <c r="AO11" s="205">
        <v>32</v>
      </c>
      <c r="AP11" s="204">
        <v>33</v>
      </c>
      <c r="AQ11" s="205">
        <v>34</v>
      </c>
      <c r="AR11" s="205">
        <v>35</v>
      </c>
      <c r="AS11" s="205">
        <v>36</v>
      </c>
      <c r="AT11" s="205">
        <v>37</v>
      </c>
      <c r="AU11" s="205">
        <v>38</v>
      </c>
      <c r="AV11" s="205">
        <v>39</v>
      </c>
      <c r="AW11" s="205">
        <v>40</v>
      </c>
      <c r="AX11" s="205">
        <v>41</v>
      </c>
      <c r="AY11" s="205">
        <v>42</v>
      </c>
      <c r="AZ11" s="205">
        <v>43</v>
      </c>
      <c r="BA11" s="205">
        <v>44</v>
      </c>
      <c r="BB11" s="205">
        <v>45</v>
      </c>
    </row>
    <row r="12" spans="1:54" ht="33.75">
      <c r="A12" s="104" t="s">
        <v>197</v>
      </c>
      <c r="B12" s="46" t="s">
        <v>225</v>
      </c>
      <c r="C12" s="47"/>
      <c r="D12" s="47">
        <f aca="true" t="shared" si="5" ref="D12:AI12">D15+D20+D21+D22+D25</f>
        <v>1760000</v>
      </c>
      <c r="E12" s="47">
        <f t="shared" si="5"/>
        <v>0</v>
      </c>
      <c r="F12" s="47">
        <f t="shared" si="5"/>
        <v>1760000</v>
      </c>
      <c r="G12" s="47">
        <f t="shared" si="5"/>
        <v>0</v>
      </c>
      <c r="H12" s="47">
        <f t="shared" si="5"/>
        <v>0</v>
      </c>
      <c r="I12" s="47">
        <f t="shared" si="5"/>
        <v>0</v>
      </c>
      <c r="J12" s="47">
        <f t="shared" si="5"/>
        <v>0</v>
      </c>
      <c r="K12" s="47">
        <f t="shared" si="5"/>
        <v>0</v>
      </c>
      <c r="L12" s="47">
        <f t="shared" si="5"/>
        <v>0</v>
      </c>
      <c r="M12" s="47">
        <f t="shared" si="5"/>
        <v>24000</v>
      </c>
      <c r="N12" s="47">
        <f t="shared" si="5"/>
        <v>0</v>
      </c>
      <c r="O12" s="47">
        <f t="shared" si="5"/>
        <v>0</v>
      </c>
      <c r="P12" s="47">
        <f t="shared" si="5"/>
        <v>24000</v>
      </c>
      <c r="Q12" s="47">
        <f t="shared" si="5"/>
        <v>0</v>
      </c>
      <c r="R12" s="47">
        <f t="shared" si="5"/>
        <v>0</v>
      </c>
      <c r="S12" s="47">
        <f t="shared" si="5"/>
        <v>376000</v>
      </c>
      <c r="T12" s="47">
        <f t="shared" si="5"/>
        <v>352000</v>
      </c>
      <c r="U12" s="47">
        <f t="shared" si="5"/>
        <v>0</v>
      </c>
      <c r="V12" s="47">
        <f t="shared" si="5"/>
        <v>24000</v>
      </c>
      <c r="W12" s="47">
        <f t="shared" si="5"/>
        <v>0</v>
      </c>
      <c r="X12" s="47">
        <f t="shared" si="5"/>
        <v>0</v>
      </c>
      <c r="Y12" s="47">
        <f t="shared" si="5"/>
        <v>260000</v>
      </c>
      <c r="Z12" s="47">
        <f t="shared" si="5"/>
        <v>226000</v>
      </c>
      <c r="AA12" s="47">
        <f t="shared" si="5"/>
        <v>0</v>
      </c>
      <c r="AB12" s="47">
        <f t="shared" si="5"/>
        <v>34000</v>
      </c>
      <c r="AC12" s="47">
        <f t="shared" si="5"/>
        <v>0</v>
      </c>
      <c r="AD12" s="47">
        <f t="shared" si="5"/>
        <v>0</v>
      </c>
      <c r="AE12" s="47">
        <f t="shared" si="5"/>
        <v>0</v>
      </c>
      <c r="AF12" s="47">
        <f t="shared" si="5"/>
        <v>0</v>
      </c>
      <c r="AG12" s="47">
        <f t="shared" si="5"/>
        <v>0</v>
      </c>
      <c r="AH12" s="47">
        <f t="shared" si="5"/>
        <v>1100000</v>
      </c>
      <c r="AI12" s="47" t="e">
        <f t="shared" si="5"/>
        <v>#VALUE!</v>
      </c>
      <c r="AJ12" s="47">
        <f aca="true" t="shared" si="6" ref="AJ12:BB12">AJ15+AJ20+AJ21+AJ22+AJ25</f>
        <v>470000</v>
      </c>
      <c r="AK12" s="47">
        <f t="shared" si="6"/>
        <v>426000</v>
      </c>
      <c r="AL12" s="47">
        <f t="shared" si="6"/>
        <v>0</v>
      </c>
      <c r="AM12" s="47">
        <f t="shared" si="6"/>
        <v>44000</v>
      </c>
      <c r="AN12" s="47">
        <f t="shared" si="6"/>
        <v>0</v>
      </c>
      <c r="AO12" s="47">
        <f t="shared" si="6"/>
        <v>0</v>
      </c>
      <c r="AP12" s="47">
        <f t="shared" si="6"/>
        <v>300000</v>
      </c>
      <c r="AQ12" s="47">
        <f t="shared" si="6"/>
        <v>300000</v>
      </c>
      <c r="AR12" s="47">
        <f t="shared" si="6"/>
        <v>0</v>
      </c>
      <c r="AS12" s="47">
        <f t="shared" si="6"/>
        <v>0</v>
      </c>
      <c r="AT12" s="47">
        <f t="shared" si="6"/>
        <v>0</v>
      </c>
      <c r="AU12" s="47">
        <f t="shared" si="6"/>
        <v>0</v>
      </c>
      <c r="AV12" s="47">
        <f t="shared" si="6"/>
        <v>330000</v>
      </c>
      <c r="AW12" s="47">
        <f t="shared" si="6"/>
        <v>300000</v>
      </c>
      <c r="AX12" s="47">
        <f t="shared" si="6"/>
        <v>0</v>
      </c>
      <c r="AY12" s="47">
        <f t="shared" si="6"/>
        <v>30000</v>
      </c>
      <c r="AZ12" s="47">
        <f t="shared" si="6"/>
        <v>0</v>
      </c>
      <c r="BA12" s="47">
        <f t="shared" si="6"/>
        <v>0</v>
      </c>
      <c r="BB12" s="47">
        <f t="shared" si="6"/>
        <v>0</v>
      </c>
    </row>
    <row r="13" spans="1:54" ht="11.25" hidden="1">
      <c r="A13" s="79"/>
      <c r="B13" s="32" t="e">
        <f>#REF!</f>
        <v>#REF!</v>
      </c>
      <c r="C13" s="32"/>
      <c r="D13" s="33"/>
      <c r="E13" s="33"/>
      <c r="F13" s="16"/>
      <c r="G13" s="17" t="e">
        <f>SUM(H13:L13)</f>
        <v>#REF!</v>
      </c>
      <c r="H13" s="26" t="e">
        <f>#REF!</f>
        <v>#REF!</v>
      </c>
      <c r="I13" s="26" t="e">
        <f>#REF!</f>
        <v>#REF!</v>
      </c>
      <c r="J13" s="26" t="e">
        <f>#REF!</f>
        <v>#REF!</v>
      </c>
      <c r="K13" s="26"/>
      <c r="L13" s="26"/>
      <c r="M13" s="27">
        <f>N13+O13+P13+Q13+R13</f>
        <v>0</v>
      </c>
      <c r="N13" s="28"/>
      <c r="O13" s="28"/>
      <c r="P13" s="28"/>
      <c r="Q13" s="28"/>
      <c r="R13" s="28"/>
      <c r="S13" s="27">
        <f aca="true" t="shared" si="7" ref="S13:S25">T13+U13+V13+W13+X13</f>
        <v>0</v>
      </c>
      <c r="T13" s="28"/>
      <c r="U13" s="28"/>
      <c r="V13" s="28"/>
      <c r="W13" s="28"/>
      <c r="X13" s="28"/>
      <c r="Y13" s="27">
        <f>Z13+AA13+AB13+AC13+AD13</f>
        <v>0</v>
      </c>
      <c r="Z13" s="28"/>
      <c r="AA13" s="28"/>
      <c r="AB13" s="28"/>
      <c r="AC13" s="28"/>
      <c r="AD13" s="28"/>
      <c r="AE13" s="28"/>
      <c r="AF13" s="28"/>
      <c r="AG13" s="28"/>
      <c r="AH13" s="29">
        <f aca="true" t="shared" si="8" ref="AH13:AH87">D13-E13-M13-S13-Y13</f>
        <v>0</v>
      </c>
      <c r="AI13" s="33"/>
      <c r="AJ13" s="27">
        <f aca="true" t="shared" si="9" ref="AJ13:AJ22">AK13+AL13+AM13+AN13+AO13</f>
        <v>0</v>
      </c>
      <c r="AK13" s="28"/>
      <c r="AL13" s="28"/>
      <c r="AM13" s="28"/>
      <c r="AN13" s="28"/>
      <c r="AO13" s="28"/>
      <c r="AP13" s="27">
        <f aca="true" t="shared" si="10" ref="AP13:AP22">AQ13+AR13+AS13+AT13+AU13</f>
        <v>0</v>
      </c>
      <c r="AQ13" s="28"/>
      <c r="AR13" s="28"/>
      <c r="AS13" s="28"/>
      <c r="AT13" s="28"/>
      <c r="AU13" s="28"/>
      <c r="AV13" s="27">
        <f aca="true" t="shared" si="11" ref="AV13:AV22">AW13+AX13+AY13+AZ13+BA13</f>
        <v>0</v>
      </c>
      <c r="AW13" s="28"/>
      <c r="AX13" s="28"/>
      <c r="AY13" s="28"/>
      <c r="AZ13" s="28"/>
      <c r="BA13" s="28"/>
      <c r="BB13" s="29">
        <f aca="true" t="shared" si="12" ref="BB13:BB87">AH13-AJ13-AP13-AV13</f>
        <v>0</v>
      </c>
    </row>
    <row r="14" spans="1:54" ht="11.25" hidden="1">
      <c r="A14" s="79"/>
      <c r="B14" s="32" t="e">
        <f>#REF!</f>
        <v>#REF!</v>
      </c>
      <c r="C14" s="32"/>
      <c r="D14" s="33"/>
      <c r="E14" s="33"/>
      <c r="F14" s="16"/>
      <c r="G14" s="17" t="e">
        <f>SUM(H14:L14)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/>
      <c r="L14" s="26"/>
      <c r="M14" s="27">
        <f>N14+O14+P14+Q14+R14</f>
        <v>0</v>
      </c>
      <c r="N14" s="28"/>
      <c r="O14" s="28"/>
      <c r="P14" s="28"/>
      <c r="Q14" s="28"/>
      <c r="R14" s="28"/>
      <c r="S14" s="27">
        <f t="shared" si="7"/>
        <v>0</v>
      </c>
      <c r="T14" s="28"/>
      <c r="U14" s="28"/>
      <c r="V14" s="28"/>
      <c r="W14" s="28"/>
      <c r="X14" s="28"/>
      <c r="Y14" s="27">
        <f>Z14+AA14+AB14+AC14+AD14</f>
        <v>0</v>
      </c>
      <c r="Z14" s="28"/>
      <c r="AA14" s="28"/>
      <c r="AB14" s="28"/>
      <c r="AC14" s="28"/>
      <c r="AD14" s="28"/>
      <c r="AE14" s="28"/>
      <c r="AF14" s="28"/>
      <c r="AG14" s="28"/>
      <c r="AH14" s="29">
        <f t="shared" si="8"/>
        <v>0</v>
      </c>
      <c r="AI14" s="33"/>
      <c r="AJ14" s="27">
        <f t="shared" si="9"/>
        <v>0</v>
      </c>
      <c r="AK14" s="28"/>
      <c r="AL14" s="28"/>
      <c r="AM14" s="28"/>
      <c r="AN14" s="28"/>
      <c r="AO14" s="28"/>
      <c r="AP14" s="27">
        <f t="shared" si="10"/>
        <v>0</v>
      </c>
      <c r="AQ14" s="28"/>
      <c r="AR14" s="28"/>
      <c r="AS14" s="28"/>
      <c r="AT14" s="28"/>
      <c r="AU14" s="28"/>
      <c r="AV14" s="27">
        <f t="shared" si="11"/>
        <v>0</v>
      </c>
      <c r="AW14" s="28"/>
      <c r="AX14" s="28"/>
      <c r="AY14" s="28"/>
      <c r="AZ14" s="28"/>
      <c r="BA14" s="28"/>
      <c r="BB14" s="29">
        <f t="shared" si="12"/>
        <v>0</v>
      </c>
    </row>
    <row r="15" spans="1:54" ht="22.5">
      <c r="A15" s="79" t="s">
        <v>54</v>
      </c>
      <c r="B15" s="32" t="s">
        <v>321</v>
      </c>
      <c r="C15" s="32" t="s">
        <v>206</v>
      </c>
      <c r="D15" s="33">
        <v>1200000</v>
      </c>
      <c r="E15" s="33"/>
      <c r="F15" s="16">
        <f aca="true" t="shared" si="13" ref="F15:F25">D15-E15</f>
        <v>1200000</v>
      </c>
      <c r="G15" s="17"/>
      <c r="H15" s="26"/>
      <c r="I15" s="26"/>
      <c r="J15" s="26"/>
      <c r="K15" s="26"/>
      <c r="L15" s="26"/>
      <c r="M15" s="27">
        <f>N15+O15+P15+Q15+R15</f>
        <v>10000</v>
      </c>
      <c r="N15" s="28"/>
      <c r="O15" s="28"/>
      <c r="P15" s="28">
        <v>10000</v>
      </c>
      <c r="Q15" s="28"/>
      <c r="R15" s="28"/>
      <c r="S15" s="27">
        <f t="shared" si="7"/>
        <v>110000</v>
      </c>
      <c r="T15" s="28">
        <v>100000</v>
      </c>
      <c r="U15" s="28"/>
      <c r="V15" s="28">
        <v>10000</v>
      </c>
      <c r="W15" s="28"/>
      <c r="X15" s="28"/>
      <c r="Y15" s="27">
        <f aca="true" t="shared" si="14" ref="Y15:Y24">Z15+AA15+AB15+AC15</f>
        <v>120000</v>
      </c>
      <c r="Z15" s="28">
        <v>100000</v>
      </c>
      <c r="AA15" s="28"/>
      <c r="AB15" s="28">
        <v>20000</v>
      </c>
      <c r="AC15" s="28"/>
      <c r="AD15" s="28"/>
      <c r="AE15" s="28"/>
      <c r="AF15" s="28"/>
      <c r="AG15" s="28"/>
      <c r="AH15" s="29">
        <f>D15-E15-M15-S15-Y15</f>
        <v>960000</v>
      </c>
      <c r="AI15" s="33"/>
      <c r="AJ15" s="27">
        <f t="shared" si="9"/>
        <v>330000</v>
      </c>
      <c r="AK15" s="28">
        <v>300000</v>
      </c>
      <c r="AL15" s="28"/>
      <c r="AM15" s="28">
        <v>30000</v>
      </c>
      <c r="AN15" s="28"/>
      <c r="AO15" s="28"/>
      <c r="AP15" s="27">
        <f t="shared" si="10"/>
        <v>300000</v>
      </c>
      <c r="AQ15" s="28">
        <v>300000</v>
      </c>
      <c r="AR15" s="28"/>
      <c r="AS15" s="28"/>
      <c r="AT15" s="28"/>
      <c r="AU15" s="28"/>
      <c r="AV15" s="27">
        <f t="shared" si="11"/>
        <v>330000</v>
      </c>
      <c r="AW15" s="28">
        <v>300000</v>
      </c>
      <c r="AX15" s="28"/>
      <c r="AY15" s="28">
        <v>30000</v>
      </c>
      <c r="AZ15" s="28"/>
      <c r="BA15" s="28"/>
      <c r="BB15" s="29">
        <f>AH15-AJ15-AP15-AV15</f>
        <v>0</v>
      </c>
    </row>
    <row r="16" spans="1:54" ht="22.5" hidden="1">
      <c r="A16" s="79" t="s">
        <v>55</v>
      </c>
      <c r="B16" s="32" t="s">
        <v>316</v>
      </c>
      <c r="C16" s="32"/>
      <c r="D16" s="33"/>
      <c r="E16" s="33"/>
      <c r="F16" s="16"/>
      <c r="G16" s="17"/>
      <c r="H16" s="26"/>
      <c r="I16" s="26"/>
      <c r="J16" s="26"/>
      <c r="K16" s="26"/>
      <c r="L16" s="26"/>
      <c r="M16" s="27"/>
      <c r="N16" s="28"/>
      <c r="O16" s="28"/>
      <c r="P16" s="28"/>
      <c r="Q16" s="28"/>
      <c r="R16" s="28"/>
      <c r="S16" s="27"/>
      <c r="T16" s="28"/>
      <c r="U16" s="28"/>
      <c r="V16" s="28"/>
      <c r="W16" s="28"/>
      <c r="X16" s="28"/>
      <c r="Y16" s="27"/>
      <c r="Z16" s="28"/>
      <c r="AA16" s="28"/>
      <c r="AB16" s="28"/>
      <c r="AC16" s="28"/>
      <c r="AD16" s="28"/>
      <c r="AE16" s="28"/>
      <c r="AF16" s="28"/>
      <c r="AG16" s="28"/>
      <c r="AH16" s="29"/>
      <c r="AI16" s="33"/>
      <c r="AJ16" s="27"/>
      <c r="AK16" s="28"/>
      <c r="AL16" s="28"/>
      <c r="AM16" s="28"/>
      <c r="AN16" s="28"/>
      <c r="AO16" s="28"/>
      <c r="AP16" s="27"/>
      <c r="AQ16" s="28"/>
      <c r="AR16" s="28"/>
      <c r="AS16" s="28"/>
      <c r="AT16" s="28"/>
      <c r="AU16" s="28"/>
      <c r="AV16" s="27"/>
      <c r="AW16" s="28"/>
      <c r="AX16" s="28"/>
      <c r="AY16" s="28"/>
      <c r="AZ16" s="28"/>
      <c r="BA16" s="28"/>
      <c r="BB16" s="29"/>
    </row>
    <row r="17" spans="1:54" ht="22.5" hidden="1">
      <c r="A17" s="79" t="s">
        <v>56</v>
      </c>
      <c r="B17" s="32" t="s">
        <v>317</v>
      </c>
      <c r="C17" s="32"/>
      <c r="D17" s="33"/>
      <c r="E17" s="33"/>
      <c r="F17" s="16"/>
      <c r="G17" s="17"/>
      <c r="H17" s="26"/>
      <c r="I17" s="26"/>
      <c r="J17" s="26"/>
      <c r="K17" s="26"/>
      <c r="L17" s="26"/>
      <c r="M17" s="27"/>
      <c r="N17" s="28"/>
      <c r="O17" s="28"/>
      <c r="P17" s="28"/>
      <c r="Q17" s="28"/>
      <c r="R17" s="28"/>
      <c r="S17" s="27"/>
      <c r="T17" s="28"/>
      <c r="U17" s="28"/>
      <c r="V17" s="28"/>
      <c r="W17" s="28"/>
      <c r="X17" s="28"/>
      <c r="Y17" s="27"/>
      <c r="Z17" s="28"/>
      <c r="AA17" s="28"/>
      <c r="AB17" s="28"/>
      <c r="AC17" s="28"/>
      <c r="AD17" s="28"/>
      <c r="AE17" s="28"/>
      <c r="AF17" s="28"/>
      <c r="AG17" s="28"/>
      <c r="AH17" s="29"/>
      <c r="AI17" s="33"/>
      <c r="AJ17" s="27"/>
      <c r="AK17" s="28"/>
      <c r="AL17" s="28"/>
      <c r="AM17" s="28"/>
      <c r="AN17" s="28"/>
      <c r="AO17" s="28"/>
      <c r="AP17" s="27"/>
      <c r="AQ17" s="28"/>
      <c r="AR17" s="28"/>
      <c r="AS17" s="28"/>
      <c r="AT17" s="28"/>
      <c r="AU17" s="28"/>
      <c r="AV17" s="27"/>
      <c r="AW17" s="28"/>
      <c r="AX17" s="28"/>
      <c r="AY17" s="28"/>
      <c r="AZ17" s="28"/>
      <c r="BA17" s="28"/>
      <c r="BB17" s="29"/>
    </row>
    <row r="18" spans="1:54" ht="22.5" hidden="1">
      <c r="A18" s="79" t="s">
        <v>57</v>
      </c>
      <c r="B18" s="32" t="s">
        <v>318</v>
      </c>
      <c r="C18" s="32"/>
      <c r="D18" s="33"/>
      <c r="E18" s="33"/>
      <c r="F18" s="16"/>
      <c r="G18" s="17"/>
      <c r="H18" s="26"/>
      <c r="I18" s="26"/>
      <c r="J18" s="26"/>
      <c r="K18" s="26"/>
      <c r="L18" s="26"/>
      <c r="M18" s="27"/>
      <c r="N18" s="28"/>
      <c r="O18" s="28"/>
      <c r="P18" s="28"/>
      <c r="Q18" s="28"/>
      <c r="R18" s="28"/>
      <c r="S18" s="27"/>
      <c r="T18" s="28"/>
      <c r="U18" s="28"/>
      <c r="V18" s="28"/>
      <c r="W18" s="28"/>
      <c r="X18" s="28"/>
      <c r="Y18" s="27"/>
      <c r="Z18" s="28"/>
      <c r="AA18" s="28"/>
      <c r="AB18" s="28"/>
      <c r="AC18" s="28"/>
      <c r="AD18" s="28"/>
      <c r="AE18" s="28"/>
      <c r="AF18" s="28"/>
      <c r="AG18" s="28"/>
      <c r="AH18" s="29"/>
      <c r="AI18" s="33"/>
      <c r="AJ18" s="27"/>
      <c r="AK18" s="28"/>
      <c r="AL18" s="28"/>
      <c r="AM18" s="28"/>
      <c r="AN18" s="28"/>
      <c r="AO18" s="28"/>
      <c r="AP18" s="27"/>
      <c r="AQ18" s="28"/>
      <c r="AR18" s="28"/>
      <c r="AS18" s="28"/>
      <c r="AT18" s="28"/>
      <c r="AU18" s="28"/>
      <c r="AV18" s="27"/>
      <c r="AW18" s="28"/>
      <c r="AX18" s="28"/>
      <c r="AY18" s="28"/>
      <c r="AZ18" s="28"/>
      <c r="BA18" s="28"/>
      <c r="BB18" s="29"/>
    </row>
    <row r="19" spans="1:54" ht="22.5" hidden="1">
      <c r="A19" s="79" t="s">
        <v>58</v>
      </c>
      <c r="B19" s="32" t="s">
        <v>319</v>
      </c>
      <c r="C19" s="32"/>
      <c r="D19" s="33"/>
      <c r="E19" s="33"/>
      <c r="F19" s="16"/>
      <c r="G19" s="17"/>
      <c r="H19" s="26"/>
      <c r="I19" s="26"/>
      <c r="J19" s="26"/>
      <c r="K19" s="26"/>
      <c r="L19" s="26"/>
      <c r="M19" s="27"/>
      <c r="N19" s="28"/>
      <c r="O19" s="28"/>
      <c r="P19" s="28"/>
      <c r="Q19" s="28"/>
      <c r="R19" s="28"/>
      <c r="S19" s="27"/>
      <c r="T19" s="28"/>
      <c r="U19" s="28"/>
      <c r="V19" s="28"/>
      <c r="W19" s="28"/>
      <c r="X19" s="28"/>
      <c r="Y19" s="27"/>
      <c r="Z19" s="28"/>
      <c r="AA19" s="28"/>
      <c r="AB19" s="28"/>
      <c r="AC19" s="28"/>
      <c r="AD19" s="28"/>
      <c r="AE19" s="28"/>
      <c r="AF19" s="28"/>
      <c r="AG19" s="28"/>
      <c r="AH19" s="29"/>
      <c r="AI19" s="33"/>
      <c r="AJ19" s="27"/>
      <c r="AK19" s="28"/>
      <c r="AL19" s="28"/>
      <c r="AM19" s="28"/>
      <c r="AN19" s="28"/>
      <c r="AO19" s="28"/>
      <c r="AP19" s="27"/>
      <c r="AQ19" s="28"/>
      <c r="AR19" s="28"/>
      <c r="AS19" s="28"/>
      <c r="AT19" s="28"/>
      <c r="AU19" s="28"/>
      <c r="AV19" s="27"/>
      <c r="AW19" s="28"/>
      <c r="AX19" s="28"/>
      <c r="AY19" s="28"/>
      <c r="AZ19" s="28"/>
      <c r="BA19" s="28"/>
      <c r="BB19" s="29"/>
    </row>
    <row r="20" spans="1:54" ht="33.75">
      <c r="A20" s="79" t="s">
        <v>55</v>
      </c>
      <c r="B20" s="32" t="s">
        <v>229</v>
      </c>
      <c r="C20" s="32" t="s">
        <v>208</v>
      </c>
      <c r="D20" s="33">
        <v>140000</v>
      </c>
      <c r="E20" s="33"/>
      <c r="F20" s="16">
        <f t="shared" si="13"/>
        <v>140000</v>
      </c>
      <c r="G20" s="17"/>
      <c r="H20" s="26"/>
      <c r="I20" s="26"/>
      <c r="J20" s="26"/>
      <c r="K20" s="26"/>
      <c r="L20" s="26"/>
      <c r="M20" s="27">
        <f aca="true" t="shared" si="15" ref="M20:M25">N20+O20+P20+Q20+R20</f>
        <v>14000</v>
      </c>
      <c r="N20" s="28"/>
      <c r="O20" s="28"/>
      <c r="P20" s="28">
        <v>14000</v>
      </c>
      <c r="Q20" s="28"/>
      <c r="R20" s="28"/>
      <c r="S20" s="27">
        <f t="shared" si="7"/>
        <v>126000</v>
      </c>
      <c r="T20" s="28">
        <v>126000</v>
      </c>
      <c r="U20" s="28"/>
      <c r="V20" s="28"/>
      <c r="W20" s="28"/>
      <c r="X20" s="28"/>
      <c r="Y20" s="27">
        <f t="shared" si="14"/>
        <v>0</v>
      </c>
      <c r="Z20" s="28"/>
      <c r="AA20" s="28"/>
      <c r="AB20" s="28"/>
      <c r="AC20" s="28"/>
      <c r="AD20" s="28"/>
      <c r="AE20" s="28"/>
      <c r="AF20" s="28"/>
      <c r="AG20" s="28"/>
      <c r="AH20" s="29"/>
      <c r="AI20" s="33" t="s">
        <v>134</v>
      </c>
      <c r="AJ20" s="27">
        <f t="shared" si="9"/>
        <v>0</v>
      </c>
      <c r="AK20" s="28"/>
      <c r="AL20" s="28"/>
      <c r="AM20" s="28"/>
      <c r="AN20" s="28"/>
      <c r="AO20" s="28"/>
      <c r="AP20" s="27">
        <f t="shared" si="10"/>
        <v>0</v>
      </c>
      <c r="AQ20" s="28"/>
      <c r="AR20" s="28"/>
      <c r="AS20" s="28"/>
      <c r="AT20" s="28"/>
      <c r="AU20" s="28"/>
      <c r="AV20" s="27">
        <f t="shared" si="11"/>
        <v>0</v>
      </c>
      <c r="AW20" s="28"/>
      <c r="AX20" s="28"/>
      <c r="AY20" s="28"/>
      <c r="AZ20" s="28"/>
      <c r="BA20" s="28"/>
      <c r="BB20" s="29">
        <f>AH20-AJ20-AP20-AV20</f>
        <v>0</v>
      </c>
    </row>
    <row r="21" spans="1:54" ht="33.75">
      <c r="A21" s="79" t="s">
        <v>56</v>
      </c>
      <c r="B21" s="32" t="s">
        <v>143</v>
      </c>
      <c r="C21" s="32" t="s">
        <v>208</v>
      </c>
      <c r="D21" s="33">
        <v>140000</v>
      </c>
      <c r="E21" s="33"/>
      <c r="F21" s="16">
        <f t="shared" si="13"/>
        <v>140000</v>
      </c>
      <c r="G21" s="17"/>
      <c r="H21" s="26"/>
      <c r="I21" s="26"/>
      <c r="J21" s="26"/>
      <c r="K21" s="26"/>
      <c r="L21" s="26"/>
      <c r="M21" s="27">
        <f t="shared" si="15"/>
        <v>0</v>
      </c>
      <c r="N21" s="28"/>
      <c r="O21" s="28"/>
      <c r="P21" s="28"/>
      <c r="Q21" s="28"/>
      <c r="R21" s="28"/>
      <c r="S21" s="27">
        <f t="shared" si="7"/>
        <v>140000</v>
      </c>
      <c r="T21" s="28">
        <v>126000</v>
      </c>
      <c r="U21" s="28"/>
      <c r="V21" s="28">
        <v>14000</v>
      </c>
      <c r="W21" s="28"/>
      <c r="X21" s="28"/>
      <c r="Y21" s="27">
        <f t="shared" si="14"/>
        <v>0</v>
      </c>
      <c r="Z21" s="28"/>
      <c r="AA21" s="28"/>
      <c r="AB21" s="28"/>
      <c r="AC21" s="28"/>
      <c r="AD21" s="28"/>
      <c r="AE21" s="28"/>
      <c r="AF21" s="28"/>
      <c r="AG21" s="28"/>
      <c r="AH21" s="29">
        <f t="shared" si="8"/>
        <v>0</v>
      </c>
      <c r="AI21" s="33" t="s">
        <v>134</v>
      </c>
      <c r="AJ21" s="27">
        <f t="shared" si="9"/>
        <v>0</v>
      </c>
      <c r="AK21" s="28"/>
      <c r="AL21" s="28"/>
      <c r="AM21" s="28"/>
      <c r="AN21" s="28"/>
      <c r="AO21" s="28"/>
      <c r="AP21" s="27">
        <f t="shared" si="10"/>
        <v>0</v>
      </c>
      <c r="AQ21" s="28"/>
      <c r="AR21" s="28"/>
      <c r="AS21" s="28"/>
      <c r="AT21" s="28"/>
      <c r="AU21" s="28"/>
      <c r="AV21" s="27">
        <f t="shared" si="11"/>
        <v>0</v>
      </c>
      <c r="AW21" s="28"/>
      <c r="AX21" s="28"/>
      <c r="AY21" s="28"/>
      <c r="AZ21" s="28"/>
      <c r="BA21" s="28"/>
      <c r="BB21" s="29">
        <f t="shared" si="12"/>
        <v>0</v>
      </c>
    </row>
    <row r="22" spans="1:54" ht="33.75">
      <c r="A22" s="79" t="s">
        <v>57</v>
      </c>
      <c r="B22" s="32" t="s">
        <v>144</v>
      </c>
      <c r="C22" s="32" t="s">
        <v>208</v>
      </c>
      <c r="D22" s="33">
        <v>140000</v>
      </c>
      <c r="E22" s="33"/>
      <c r="F22" s="16">
        <f t="shared" si="13"/>
        <v>140000</v>
      </c>
      <c r="G22" s="17"/>
      <c r="H22" s="26"/>
      <c r="I22" s="26"/>
      <c r="J22" s="26"/>
      <c r="K22" s="26"/>
      <c r="L22" s="26"/>
      <c r="M22" s="27">
        <f t="shared" si="15"/>
        <v>0</v>
      </c>
      <c r="N22" s="28"/>
      <c r="O22" s="28"/>
      <c r="P22" s="28"/>
      <c r="Q22" s="28"/>
      <c r="R22" s="28"/>
      <c r="S22" s="27">
        <f t="shared" si="7"/>
        <v>0</v>
      </c>
      <c r="T22" s="28"/>
      <c r="U22" s="28"/>
      <c r="V22" s="28"/>
      <c r="W22" s="28"/>
      <c r="X22" s="28"/>
      <c r="Y22" s="27">
        <f t="shared" si="14"/>
        <v>0</v>
      </c>
      <c r="Z22" s="28"/>
      <c r="AA22" s="28"/>
      <c r="AB22" s="28"/>
      <c r="AC22" s="28"/>
      <c r="AD22" s="28"/>
      <c r="AE22" s="28"/>
      <c r="AF22" s="28"/>
      <c r="AG22" s="28"/>
      <c r="AH22" s="29">
        <f t="shared" si="8"/>
        <v>140000</v>
      </c>
      <c r="AI22" s="33" t="s">
        <v>134</v>
      </c>
      <c r="AJ22" s="27">
        <f t="shared" si="9"/>
        <v>140000</v>
      </c>
      <c r="AK22" s="28">
        <v>126000</v>
      </c>
      <c r="AL22" s="28"/>
      <c r="AM22" s="28">
        <v>14000</v>
      </c>
      <c r="AN22" s="28"/>
      <c r="AO22" s="28"/>
      <c r="AP22" s="27">
        <f t="shared" si="10"/>
        <v>0</v>
      </c>
      <c r="AQ22" s="28"/>
      <c r="AR22" s="28"/>
      <c r="AS22" s="28"/>
      <c r="AT22" s="28"/>
      <c r="AU22" s="28"/>
      <c r="AV22" s="27">
        <f t="shared" si="11"/>
        <v>0</v>
      </c>
      <c r="AW22" s="28"/>
      <c r="AX22" s="28"/>
      <c r="AY22" s="28"/>
      <c r="AZ22" s="28"/>
      <c r="BA22" s="28"/>
      <c r="BB22" s="29">
        <f t="shared" si="12"/>
        <v>0</v>
      </c>
    </row>
    <row r="23" spans="1:54" s="49" customFormat="1" ht="54" hidden="1">
      <c r="A23" s="85"/>
      <c r="B23" s="60" t="s">
        <v>19</v>
      </c>
      <c r="C23" s="14"/>
      <c r="D23" s="15"/>
      <c r="E23" s="15"/>
      <c r="F23" s="16">
        <f t="shared" si="13"/>
        <v>0</v>
      </c>
      <c r="G23" s="17">
        <f>G24</f>
        <v>17474</v>
      </c>
      <c r="H23" s="17">
        <f aca="true" t="shared" si="16" ref="H23:AU23">H24</f>
        <v>0</v>
      </c>
      <c r="I23" s="17">
        <f t="shared" si="16"/>
        <v>7521</v>
      </c>
      <c r="J23" s="17">
        <f t="shared" si="16"/>
        <v>9953</v>
      </c>
      <c r="K23" s="17">
        <f t="shared" si="16"/>
        <v>0</v>
      </c>
      <c r="L23" s="17">
        <f t="shared" si="16"/>
        <v>0</v>
      </c>
      <c r="M23" s="27">
        <f t="shared" si="15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27">
        <f t="shared" si="7"/>
        <v>0</v>
      </c>
      <c r="T23" s="18">
        <f t="shared" si="16"/>
        <v>0</v>
      </c>
      <c r="U23" s="18">
        <f t="shared" si="16"/>
        <v>0</v>
      </c>
      <c r="V23" s="18">
        <f t="shared" si="16"/>
        <v>0</v>
      </c>
      <c r="W23" s="18">
        <f t="shared" si="16"/>
        <v>0</v>
      </c>
      <c r="X23" s="18">
        <f t="shared" si="16"/>
        <v>0</v>
      </c>
      <c r="Y23" s="27">
        <f t="shared" si="14"/>
        <v>0</v>
      </c>
      <c r="Z23" s="18"/>
      <c r="AA23" s="18"/>
      <c r="AB23" s="18"/>
      <c r="AC23" s="18"/>
      <c r="AD23" s="18"/>
      <c r="AE23" s="18">
        <f t="shared" si="16"/>
        <v>0</v>
      </c>
      <c r="AF23" s="18">
        <f t="shared" si="16"/>
        <v>0</v>
      </c>
      <c r="AG23" s="18">
        <f t="shared" si="16"/>
        <v>0</v>
      </c>
      <c r="AH23" s="29">
        <f t="shared" si="8"/>
        <v>0</v>
      </c>
      <c r="AI23" s="18">
        <f t="shared" si="16"/>
        <v>0</v>
      </c>
      <c r="AJ23" s="18">
        <f t="shared" si="16"/>
        <v>0</v>
      </c>
      <c r="AK23" s="18">
        <f t="shared" si="16"/>
        <v>0</v>
      </c>
      <c r="AL23" s="18">
        <f t="shared" si="16"/>
        <v>0</v>
      </c>
      <c r="AM23" s="18">
        <f t="shared" si="16"/>
        <v>0</v>
      </c>
      <c r="AN23" s="18">
        <f t="shared" si="16"/>
        <v>0</v>
      </c>
      <c r="AO23" s="18">
        <f t="shared" si="16"/>
        <v>0</v>
      </c>
      <c r="AP23" s="18">
        <f t="shared" si="16"/>
        <v>0</v>
      </c>
      <c r="AQ23" s="18">
        <f t="shared" si="16"/>
        <v>0</v>
      </c>
      <c r="AR23" s="18">
        <f t="shared" si="16"/>
        <v>0</v>
      </c>
      <c r="AS23" s="18">
        <f t="shared" si="16"/>
        <v>0</v>
      </c>
      <c r="AT23" s="18">
        <f t="shared" si="16"/>
        <v>0</v>
      </c>
      <c r="AU23" s="18">
        <f t="shared" si="16"/>
        <v>0</v>
      </c>
      <c r="AV23" s="18"/>
      <c r="AW23" s="18"/>
      <c r="AX23" s="18"/>
      <c r="AY23" s="18"/>
      <c r="AZ23" s="18"/>
      <c r="BA23" s="18"/>
      <c r="BB23" s="29">
        <f t="shared" si="12"/>
        <v>0</v>
      </c>
    </row>
    <row r="24" spans="1:54" ht="19.5" hidden="1">
      <c r="A24" s="79"/>
      <c r="B24" s="61" t="s">
        <v>135</v>
      </c>
      <c r="C24" s="32"/>
      <c r="D24" s="33"/>
      <c r="E24" s="33"/>
      <c r="F24" s="16">
        <f t="shared" si="13"/>
        <v>0</v>
      </c>
      <c r="G24" s="17">
        <f>H24+I24+J24</f>
        <v>17474</v>
      </c>
      <c r="H24" s="26"/>
      <c r="I24" s="26">
        <v>7521</v>
      </c>
      <c r="J24" s="26">
        <v>9953</v>
      </c>
      <c r="K24" s="26"/>
      <c r="L24" s="26"/>
      <c r="M24" s="27">
        <f t="shared" si="15"/>
        <v>0</v>
      </c>
      <c r="N24" s="28"/>
      <c r="O24" s="28"/>
      <c r="P24" s="28"/>
      <c r="Q24" s="28"/>
      <c r="R24" s="28"/>
      <c r="S24" s="27">
        <f t="shared" si="7"/>
        <v>0</v>
      </c>
      <c r="T24" s="28"/>
      <c r="U24" s="28"/>
      <c r="V24" s="28"/>
      <c r="W24" s="28"/>
      <c r="X24" s="28"/>
      <c r="Y24" s="27">
        <f t="shared" si="14"/>
        <v>0</v>
      </c>
      <c r="Z24" s="28"/>
      <c r="AA24" s="28"/>
      <c r="AB24" s="28"/>
      <c r="AC24" s="28"/>
      <c r="AD24" s="28"/>
      <c r="AE24" s="28"/>
      <c r="AF24" s="28"/>
      <c r="AG24" s="28"/>
      <c r="AH24" s="29">
        <f t="shared" si="8"/>
        <v>0</v>
      </c>
      <c r="AI24" s="33"/>
      <c r="AJ24" s="27"/>
      <c r="AK24" s="28"/>
      <c r="AL24" s="28"/>
      <c r="AM24" s="28"/>
      <c r="AN24" s="28"/>
      <c r="AO24" s="28"/>
      <c r="AP24" s="27">
        <f>AQ24+AR24+AS24+AT24+AU24</f>
        <v>0</v>
      </c>
      <c r="AQ24" s="28"/>
      <c r="AR24" s="28"/>
      <c r="AS24" s="28"/>
      <c r="AT24" s="28"/>
      <c r="AU24" s="28"/>
      <c r="AV24" s="27">
        <f>AW24+AX24+AY24+AZ24+BA24</f>
        <v>0</v>
      </c>
      <c r="AW24" s="28"/>
      <c r="AX24" s="28"/>
      <c r="AY24" s="28"/>
      <c r="AZ24" s="28"/>
      <c r="BA24" s="28"/>
      <c r="BB24" s="29">
        <f t="shared" si="12"/>
        <v>0</v>
      </c>
    </row>
    <row r="25" spans="1:54" ht="33.75">
      <c r="A25" s="79" t="s">
        <v>58</v>
      </c>
      <c r="B25" s="32" t="s">
        <v>209</v>
      </c>
      <c r="C25" s="32" t="s">
        <v>208</v>
      </c>
      <c r="D25" s="33">
        <v>140000</v>
      </c>
      <c r="E25" s="33"/>
      <c r="F25" s="16">
        <f t="shared" si="13"/>
        <v>140000</v>
      </c>
      <c r="G25" s="17"/>
      <c r="H25" s="26"/>
      <c r="I25" s="26"/>
      <c r="J25" s="26"/>
      <c r="K25" s="26"/>
      <c r="L25" s="26"/>
      <c r="M25" s="27">
        <f t="shared" si="15"/>
        <v>0</v>
      </c>
      <c r="N25" s="28"/>
      <c r="O25" s="28"/>
      <c r="P25" s="28"/>
      <c r="Q25" s="28"/>
      <c r="R25" s="28"/>
      <c r="S25" s="27">
        <f t="shared" si="7"/>
        <v>0</v>
      </c>
      <c r="T25" s="28"/>
      <c r="U25" s="28"/>
      <c r="V25" s="28"/>
      <c r="W25" s="28"/>
      <c r="X25" s="28"/>
      <c r="Y25" s="27">
        <f>Z25+AA25+AB25+AC25</f>
        <v>140000</v>
      </c>
      <c r="Z25" s="28">
        <v>126000</v>
      </c>
      <c r="AA25" s="28"/>
      <c r="AB25" s="28">
        <v>14000</v>
      </c>
      <c r="AC25" s="28"/>
      <c r="AD25" s="28"/>
      <c r="AE25" s="28"/>
      <c r="AF25" s="28"/>
      <c r="AG25" s="28"/>
      <c r="AH25" s="29"/>
      <c r="AI25" s="33"/>
      <c r="AJ25" s="27"/>
      <c r="AK25" s="28"/>
      <c r="AL25" s="28"/>
      <c r="AM25" s="28"/>
      <c r="AN25" s="28"/>
      <c r="AO25" s="28"/>
      <c r="AP25" s="27"/>
      <c r="AQ25" s="28"/>
      <c r="AR25" s="28"/>
      <c r="AS25" s="28"/>
      <c r="AT25" s="28"/>
      <c r="AU25" s="28"/>
      <c r="AV25" s="27"/>
      <c r="AW25" s="28"/>
      <c r="AX25" s="28"/>
      <c r="AY25" s="28"/>
      <c r="AZ25" s="28"/>
      <c r="BA25" s="28"/>
      <c r="BB25" s="29"/>
    </row>
    <row r="26" spans="1:54" s="31" customFormat="1" ht="22.5" hidden="1">
      <c r="A26" s="80"/>
      <c r="B26" s="23" t="s">
        <v>90</v>
      </c>
      <c r="C26" s="23"/>
      <c r="D26" s="24"/>
      <c r="E26" s="24"/>
      <c r="F26" s="16"/>
      <c r="G26" s="17">
        <f>SUM(H26:L26)</f>
        <v>0</v>
      </c>
      <c r="H26" s="26"/>
      <c r="I26" s="26"/>
      <c r="J26" s="26"/>
      <c r="K26" s="26"/>
      <c r="L26" s="26"/>
      <c r="M26" s="27">
        <f>N26+O26+P26+Q26+R26</f>
        <v>0</v>
      </c>
      <c r="N26" s="28"/>
      <c r="O26" s="28"/>
      <c r="P26" s="28"/>
      <c r="Q26" s="28"/>
      <c r="R26" s="28"/>
      <c r="S26" s="27"/>
      <c r="T26" s="28"/>
      <c r="U26" s="28"/>
      <c r="V26" s="28"/>
      <c r="W26" s="28"/>
      <c r="X26" s="28"/>
      <c r="Y26" s="27"/>
      <c r="Z26" s="28"/>
      <c r="AA26" s="28"/>
      <c r="AB26" s="28"/>
      <c r="AC26" s="28"/>
      <c r="AD26" s="28"/>
      <c r="AE26" s="28"/>
      <c r="AF26" s="28"/>
      <c r="AG26" s="28"/>
      <c r="AH26" s="29">
        <f t="shared" si="8"/>
        <v>0</v>
      </c>
      <c r="AI26" s="24"/>
      <c r="AJ26" s="27">
        <f>AK26+AL26+AM26+AN26+AO26</f>
        <v>0</v>
      </c>
      <c r="AK26" s="28"/>
      <c r="AL26" s="28"/>
      <c r="AM26" s="28"/>
      <c r="AN26" s="28"/>
      <c r="AO26" s="28"/>
      <c r="AP26" s="27"/>
      <c r="AQ26" s="28"/>
      <c r="AR26" s="28"/>
      <c r="AS26" s="28"/>
      <c r="AT26" s="28"/>
      <c r="AU26" s="28"/>
      <c r="AV26" s="27"/>
      <c r="AW26" s="28"/>
      <c r="AX26" s="28"/>
      <c r="AY26" s="28"/>
      <c r="AZ26" s="28"/>
      <c r="BA26" s="28"/>
      <c r="BB26" s="29">
        <f t="shared" si="12"/>
        <v>0</v>
      </c>
    </row>
    <row r="27" spans="1:54" s="19" customFormat="1" ht="36.75" hidden="1">
      <c r="A27" s="85"/>
      <c r="B27" s="39" t="s">
        <v>26</v>
      </c>
      <c r="C27" s="14"/>
      <c r="D27" s="15"/>
      <c r="E27" s="15"/>
      <c r="F27" s="16"/>
      <c r="G27" s="17" t="e">
        <f>G28</f>
        <v>#REF!</v>
      </c>
      <c r="H27" s="17" t="e">
        <f aca="true" t="shared" si="17" ref="H27:AU27">H28</f>
        <v>#REF!</v>
      </c>
      <c r="I27" s="17" t="e">
        <f t="shared" si="17"/>
        <v>#REF!</v>
      </c>
      <c r="J27" s="17" t="e">
        <f t="shared" si="17"/>
        <v>#REF!</v>
      </c>
      <c r="K27" s="17">
        <f t="shared" si="17"/>
        <v>0</v>
      </c>
      <c r="L27" s="17">
        <f t="shared" si="17"/>
        <v>0</v>
      </c>
      <c r="M27" s="18">
        <f t="shared" si="17"/>
        <v>0</v>
      </c>
      <c r="N27" s="18">
        <f t="shared" si="17"/>
        <v>0</v>
      </c>
      <c r="O27" s="18">
        <f t="shared" si="17"/>
        <v>0</v>
      </c>
      <c r="P27" s="18">
        <f t="shared" si="17"/>
        <v>0</v>
      </c>
      <c r="Q27" s="18">
        <f t="shared" si="17"/>
        <v>0</v>
      </c>
      <c r="R27" s="18">
        <f t="shared" si="17"/>
        <v>0</v>
      </c>
      <c r="S27" s="18">
        <f t="shared" si="17"/>
        <v>0</v>
      </c>
      <c r="T27" s="18">
        <f t="shared" si="17"/>
        <v>0</v>
      </c>
      <c r="U27" s="18">
        <f t="shared" si="17"/>
        <v>0</v>
      </c>
      <c r="V27" s="18">
        <f t="shared" si="17"/>
        <v>0</v>
      </c>
      <c r="W27" s="18">
        <f t="shared" si="17"/>
        <v>0</v>
      </c>
      <c r="X27" s="18">
        <f t="shared" si="17"/>
        <v>0</v>
      </c>
      <c r="Y27" s="18"/>
      <c r="Z27" s="18"/>
      <c r="AA27" s="18"/>
      <c r="AB27" s="18"/>
      <c r="AC27" s="18"/>
      <c r="AD27" s="18"/>
      <c r="AE27" s="18">
        <f t="shared" si="17"/>
        <v>0</v>
      </c>
      <c r="AF27" s="18">
        <f t="shared" si="17"/>
        <v>0</v>
      </c>
      <c r="AG27" s="18">
        <f t="shared" si="17"/>
        <v>0</v>
      </c>
      <c r="AH27" s="29">
        <f t="shared" si="8"/>
        <v>0</v>
      </c>
      <c r="AI27" s="15"/>
      <c r="AJ27" s="18">
        <f t="shared" si="17"/>
        <v>0</v>
      </c>
      <c r="AK27" s="18">
        <f t="shared" si="17"/>
        <v>0</v>
      </c>
      <c r="AL27" s="18">
        <f t="shared" si="17"/>
        <v>0</v>
      </c>
      <c r="AM27" s="18">
        <f t="shared" si="17"/>
        <v>0</v>
      </c>
      <c r="AN27" s="18">
        <f t="shared" si="17"/>
        <v>0</v>
      </c>
      <c r="AO27" s="18">
        <f t="shared" si="17"/>
        <v>0</v>
      </c>
      <c r="AP27" s="18">
        <f t="shared" si="17"/>
        <v>0</v>
      </c>
      <c r="AQ27" s="18">
        <f t="shared" si="17"/>
        <v>0</v>
      </c>
      <c r="AR27" s="18">
        <f t="shared" si="17"/>
        <v>0</v>
      </c>
      <c r="AS27" s="18">
        <f t="shared" si="17"/>
        <v>0</v>
      </c>
      <c r="AT27" s="18">
        <f t="shared" si="17"/>
        <v>0</v>
      </c>
      <c r="AU27" s="18">
        <f t="shared" si="17"/>
        <v>0</v>
      </c>
      <c r="AV27" s="18"/>
      <c r="AW27" s="18"/>
      <c r="AX27" s="18"/>
      <c r="AY27" s="18"/>
      <c r="AZ27" s="18"/>
      <c r="BA27" s="18"/>
      <c r="BB27" s="29">
        <f t="shared" si="12"/>
        <v>0</v>
      </c>
    </row>
    <row r="28" spans="1:54" s="31" customFormat="1" ht="11.25" hidden="1">
      <c r="A28" s="80"/>
      <c r="B28" s="62" t="s">
        <v>27</v>
      </c>
      <c r="C28" s="23"/>
      <c r="D28" s="24"/>
      <c r="E28" s="24"/>
      <c r="F28" s="16"/>
      <c r="G28" s="17" t="e">
        <f>H28+I28+J28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/>
      <c r="L28" s="26"/>
      <c r="M28" s="27">
        <f>N28+O28+P28+Q28+R28</f>
        <v>0</v>
      </c>
      <c r="N28" s="28"/>
      <c r="O28" s="28"/>
      <c r="P28" s="28"/>
      <c r="Q28" s="28"/>
      <c r="R28" s="28"/>
      <c r="S28" s="27">
        <f>T28+U28+V28+W28+X28</f>
        <v>0</v>
      </c>
      <c r="T28" s="28"/>
      <c r="U28" s="28"/>
      <c r="V28" s="28"/>
      <c r="W28" s="28"/>
      <c r="X28" s="28"/>
      <c r="Y28" s="27">
        <f>Z28+AA28+AB28+AC28+AD28</f>
        <v>0</v>
      </c>
      <c r="Z28" s="28"/>
      <c r="AA28" s="28"/>
      <c r="AB28" s="28"/>
      <c r="AC28" s="28"/>
      <c r="AD28" s="28"/>
      <c r="AE28" s="28"/>
      <c r="AF28" s="28"/>
      <c r="AG28" s="28"/>
      <c r="AH28" s="29">
        <f t="shared" si="8"/>
        <v>0</v>
      </c>
      <c r="AI28" s="24"/>
      <c r="AJ28" s="27">
        <f>AK28+AL28+AM28+AN28+AO28</f>
        <v>0</v>
      </c>
      <c r="AK28" s="28"/>
      <c r="AL28" s="28"/>
      <c r="AM28" s="28"/>
      <c r="AN28" s="28"/>
      <c r="AO28" s="28"/>
      <c r="AP28" s="27">
        <f>AQ28+AR28+AS28+AT28+AU28</f>
        <v>0</v>
      </c>
      <c r="AQ28" s="28"/>
      <c r="AR28" s="28"/>
      <c r="AS28" s="28"/>
      <c r="AT28" s="28"/>
      <c r="AU28" s="28"/>
      <c r="AV28" s="27">
        <f>AW28+AX28+AY28+AZ28+BA28</f>
        <v>0</v>
      </c>
      <c r="AW28" s="28"/>
      <c r="AX28" s="28"/>
      <c r="AY28" s="28"/>
      <c r="AZ28" s="28"/>
      <c r="BA28" s="28"/>
      <c r="BB28" s="29">
        <f t="shared" si="12"/>
        <v>0</v>
      </c>
    </row>
    <row r="29" spans="1:54" s="31" customFormat="1" ht="27.75" hidden="1">
      <c r="A29" s="80" t="s">
        <v>203</v>
      </c>
      <c r="B29" s="62" t="s">
        <v>145</v>
      </c>
      <c r="C29" s="23"/>
      <c r="D29" s="24"/>
      <c r="E29" s="24"/>
      <c r="F29" s="16"/>
      <c r="G29" s="17"/>
      <c r="H29" s="26"/>
      <c r="I29" s="26"/>
      <c r="J29" s="26"/>
      <c r="K29" s="26"/>
      <c r="L29" s="26"/>
      <c r="M29" s="27"/>
      <c r="N29" s="28"/>
      <c r="O29" s="28"/>
      <c r="P29" s="28"/>
      <c r="Q29" s="28"/>
      <c r="R29" s="28"/>
      <c r="S29" s="27"/>
      <c r="T29" s="28"/>
      <c r="U29" s="28"/>
      <c r="V29" s="28"/>
      <c r="W29" s="28"/>
      <c r="X29" s="28"/>
      <c r="Y29" s="27"/>
      <c r="Z29" s="28"/>
      <c r="AA29" s="28"/>
      <c r="AB29" s="28"/>
      <c r="AC29" s="28"/>
      <c r="AD29" s="28"/>
      <c r="AE29" s="28"/>
      <c r="AF29" s="28"/>
      <c r="AG29" s="28"/>
      <c r="AH29" s="29"/>
      <c r="AI29" s="24"/>
      <c r="AJ29" s="27"/>
      <c r="AK29" s="28"/>
      <c r="AL29" s="28"/>
      <c r="AM29" s="28"/>
      <c r="AN29" s="28"/>
      <c r="AO29" s="28"/>
      <c r="AP29" s="27"/>
      <c r="AQ29" s="28"/>
      <c r="AR29" s="28"/>
      <c r="AS29" s="28"/>
      <c r="AT29" s="28"/>
      <c r="AU29" s="28"/>
      <c r="AV29" s="27"/>
      <c r="AW29" s="28"/>
      <c r="AX29" s="28"/>
      <c r="AY29" s="28"/>
      <c r="AZ29" s="28"/>
      <c r="BA29" s="28"/>
      <c r="BB29" s="29"/>
    </row>
    <row r="30" spans="1:54" s="19" customFormat="1" ht="33.75" hidden="1">
      <c r="A30" s="91" t="s">
        <v>198</v>
      </c>
      <c r="B30" s="46" t="s">
        <v>211</v>
      </c>
      <c r="C30" s="42">
        <f aca="true" t="shared" si="18" ref="C30:BB30">C34+C35+C36+C37+C38+C39+C40+C41+C42+C45+C47+C52+C53+C54+C55+C56+C57</f>
        <v>0</v>
      </c>
      <c r="D30" s="42">
        <f t="shared" si="18"/>
        <v>771467</v>
      </c>
      <c r="E30" s="42">
        <f t="shared" si="18"/>
        <v>0</v>
      </c>
      <c r="F30" s="42">
        <f t="shared" si="18"/>
        <v>771467</v>
      </c>
      <c r="G30" s="42" t="e">
        <f t="shared" si="18"/>
        <v>#REF!</v>
      </c>
      <c r="H30" s="42" t="e">
        <f t="shared" si="18"/>
        <v>#REF!</v>
      </c>
      <c r="I30" s="42" t="e">
        <f t="shared" si="18"/>
        <v>#REF!</v>
      </c>
      <c r="J30" s="42" t="e">
        <f t="shared" si="18"/>
        <v>#REF!</v>
      </c>
      <c r="K30" s="42">
        <f t="shared" si="18"/>
        <v>0</v>
      </c>
      <c r="L30" s="42">
        <f t="shared" si="18"/>
        <v>0</v>
      </c>
      <c r="M30" s="42">
        <f t="shared" si="18"/>
        <v>203945</v>
      </c>
      <c r="N30" s="42">
        <f t="shared" si="18"/>
        <v>22982</v>
      </c>
      <c r="O30" s="42">
        <f t="shared" si="18"/>
        <v>50963</v>
      </c>
      <c r="P30" s="42">
        <f t="shared" si="18"/>
        <v>130000</v>
      </c>
      <c r="Q30" s="42">
        <f t="shared" si="18"/>
        <v>0</v>
      </c>
      <c r="R30" s="42">
        <f t="shared" si="18"/>
        <v>0</v>
      </c>
      <c r="S30" s="42">
        <f t="shared" si="18"/>
        <v>139992</v>
      </c>
      <c r="T30" s="42">
        <f t="shared" si="18"/>
        <v>46992</v>
      </c>
      <c r="U30" s="42">
        <f t="shared" si="18"/>
        <v>28000</v>
      </c>
      <c r="V30" s="42">
        <f t="shared" si="18"/>
        <v>65000</v>
      </c>
      <c r="W30" s="42">
        <f t="shared" si="18"/>
        <v>0</v>
      </c>
      <c r="X30" s="42">
        <f t="shared" si="18"/>
        <v>0</v>
      </c>
      <c r="Y30" s="42">
        <f t="shared" si="18"/>
        <v>64850</v>
      </c>
      <c r="Z30" s="42">
        <f t="shared" si="18"/>
        <v>29850</v>
      </c>
      <c r="AA30" s="42">
        <f t="shared" si="18"/>
        <v>35000</v>
      </c>
      <c r="AB30" s="42">
        <f t="shared" si="18"/>
        <v>0</v>
      </c>
      <c r="AC30" s="42">
        <f t="shared" si="18"/>
        <v>0</v>
      </c>
      <c r="AD30" s="42">
        <f t="shared" si="18"/>
        <v>0</v>
      </c>
      <c r="AE30" s="42">
        <f t="shared" si="18"/>
        <v>13000</v>
      </c>
      <c r="AF30" s="42">
        <f t="shared" si="18"/>
        <v>0</v>
      </c>
      <c r="AG30" s="42">
        <f t="shared" si="18"/>
        <v>13000</v>
      </c>
      <c r="AH30" s="42">
        <f t="shared" si="18"/>
        <v>362680</v>
      </c>
      <c r="AI30" s="42">
        <f t="shared" si="18"/>
        <v>0</v>
      </c>
      <c r="AJ30" s="42">
        <f t="shared" si="18"/>
        <v>121355</v>
      </c>
      <c r="AK30" s="42">
        <f t="shared" si="18"/>
        <v>0</v>
      </c>
      <c r="AL30" s="42">
        <f t="shared" si="18"/>
        <v>21355</v>
      </c>
      <c r="AM30" s="42">
        <f t="shared" si="18"/>
        <v>100000</v>
      </c>
      <c r="AN30" s="42">
        <f t="shared" si="18"/>
        <v>0</v>
      </c>
      <c r="AO30" s="42">
        <f t="shared" si="18"/>
        <v>0</v>
      </c>
      <c r="AP30" s="42">
        <f t="shared" si="18"/>
        <v>117057</v>
      </c>
      <c r="AQ30" s="42">
        <f t="shared" si="18"/>
        <v>20000</v>
      </c>
      <c r="AR30" s="42">
        <f t="shared" si="18"/>
        <v>37057</v>
      </c>
      <c r="AS30" s="42">
        <f t="shared" si="18"/>
        <v>60000</v>
      </c>
      <c r="AT30" s="42">
        <f t="shared" si="18"/>
        <v>0</v>
      </c>
      <c r="AU30" s="42">
        <f t="shared" si="18"/>
        <v>0</v>
      </c>
      <c r="AV30" s="42">
        <f t="shared" si="18"/>
        <v>124268</v>
      </c>
      <c r="AW30" s="42">
        <f t="shared" si="18"/>
        <v>28931</v>
      </c>
      <c r="AX30" s="42">
        <f t="shared" si="18"/>
        <v>35337</v>
      </c>
      <c r="AY30" s="42">
        <f t="shared" si="18"/>
        <v>60000</v>
      </c>
      <c r="AZ30" s="42">
        <f t="shared" si="18"/>
        <v>0</v>
      </c>
      <c r="BA30" s="42">
        <f t="shared" si="18"/>
        <v>0</v>
      </c>
      <c r="BB30" s="42">
        <f t="shared" si="18"/>
        <v>0</v>
      </c>
    </row>
    <row r="31" spans="1:54" s="31" customFormat="1" ht="29.25" hidden="1">
      <c r="A31" s="44" t="s">
        <v>54</v>
      </c>
      <c r="B31" s="22" t="s">
        <v>29</v>
      </c>
      <c r="C31" s="23"/>
      <c r="D31" s="24"/>
      <c r="E31" s="24"/>
      <c r="F31" s="16"/>
      <c r="G31" s="17" t="e">
        <f aca="true" t="shared" si="19" ref="G31:G36">H31+I31+J31</f>
        <v>#REF!</v>
      </c>
      <c r="H31" s="26" t="e">
        <f>#REF!</f>
        <v>#REF!</v>
      </c>
      <c r="I31" s="26" t="e">
        <f>#REF!</f>
        <v>#REF!</v>
      </c>
      <c r="J31" s="26" t="e">
        <f>#REF!</f>
        <v>#REF!</v>
      </c>
      <c r="K31" s="26"/>
      <c r="L31" s="26"/>
      <c r="M31" s="27">
        <f aca="true" t="shared" si="20" ref="M31:M36">N31+O31+P31+Q31+R31</f>
        <v>0</v>
      </c>
      <c r="N31" s="28"/>
      <c r="O31" s="28"/>
      <c r="P31" s="28"/>
      <c r="Q31" s="28"/>
      <c r="R31" s="28"/>
      <c r="S31" s="27">
        <f aca="true" t="shared" si="21" ref="S31:S57">T31+U31+V31+W31+X31</f>
        <v>0</v>
      </c>
      <c r="T31" s="28"/>
      <c r="U31" s="28"/>
      <c r="V31" s="28"/>
      <c r="W31" s="28"/>
      <c r="X31" s="28"/>
      <c r="Y31" s="27">
        <f aca="true" t="shared" si="22" ref="Y31:Y57">Z31+AA31+AB31+AC31+AD31</f>
        <v>0</v>
      </c>
      <c r="Z31" s="28"/>
      <c r="AA31" s="28"/>
      <c r="AB31" s="28"/>
      <c r="AC31" s="28"/>
      <c r="AD31" s="28"/>
      <c r="AE31" s="28"/>
      <c r="AF31" s="28"/>
      <c r="AG31" s="28"/>
      <c r="AH31" s="29">
        <f t="shared" si="8"/>
        <v>0</v>
      </c>
      <c r="AI31" s="24"/>
      <c r="AJ31" s="27">
        <f aca="true" t="shared" si="23" ref="AJ31:AJ57">AK31+AL31+AM31+AN31+AO31</f>
        <v>0</v>
      </c>
      <c r="AK31" s="28"/>
      <c r="AL31" s="28"/>
      <c r="AM31" s="28"/>
      <c r="AN31" s="28"/>
      <c r="AO31" s="28"/>
      <c r="AP31" s="27">
        <f aca="true" t="shared" si="24" ref="AP31:AP57">AQ31+AR31+AS31+AT31+AU31</f>
        <v>0</v>
      </c>
      <c r="AQ31" s="28"/>
      <c r="AR31" s="28"/>
      <c r="AS31" s="28"/>
      <c r="AT31" s="28"/>
      <c r="AU31" s="28"/>
      <c r="AV31" s="27">
        <f aca="true" t="shared" si="25" ref="AV31:AV57">AW31+AX31+AY31+AZ31+BA31</f>
        <v>0</v>
      </c>
      <c r="AW31" s="28"/>
      <c r="AX31" s="28"/>
      <c r="AY31" s="28"/>
      <c r="AZ31" s="28"/>
      <c r="BA31" s="28"/>
      <c r="BB31" s="29">
        <f t="shared" si="12"/>
        <v>0</v>
      </c>
    </row>
    <row r="32" spans="1:54" s="31" customFormat="1" ht="19.5" hidden="1">
      <c r="A32" s="44" t="s">
        <v>55</v>
      </c>
      <c r="B32" s="22" t="s">
        <v>30</v>
      </c>
      <c r="C32" s="23"/>
      <c r="D32" s="24"/>
      <c r="E32" s="24"/>
      <c r="F32" s="16"/>
      <c r="G32" s="17" t="e">
        <f t="shared" si="19"/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/>
      <c r="L32" s="26"/>
      <c r="M32" s="27">
        <f t="shared" si="20"/>
        <v>0</v>
      </c>
      <c r="N32" s="28"/>
      <c r="O32" s="28"/>
      <c r="P32" s="28"/>
      <c r="Q32" s="28"/>
      <c r="R32" s="28"/>
      <c r="S32" s="27">
        <f t="shared" si="21"/>
        <v>0</v>
      </c>
      <c r="T32" s="28"/>
      <c r="U32" s="28"/>
      <c r="V32" s="28"/>
      <c r="W32" s="28"/>
      <c r="X32" s="28"/>
      <c r="Y32" s="27">
        <f t="shared" si="22"/>
        <v>0</v>
      </c>
      <c r="Z32" s="28"/>
      <c r="AA32" s="28"/>
      <c r="AB32" s="28"/>
      <c r="AC32" s="28"/>
      <c r="AD32" s="28"/>
      <c r="AE32" s="28"/>
      <c r="AF32" s="28"/>
      <c r="AG32" s="28"/>
      <c r="AH32" s="29">
        <f t="shared" si="8"/>
        <v>0</v>
      </c>
      <c r="AI32" s="24"/>
      <c r="AJ32" s="27">
        <f t="shared" si="23"/>
        <v>0</v>
      </c>
      <c r="AK32" s="28"/>
      <c r="AL32" s="28"/>
      <c r="AM32" s="28"/>
      <c r="AN32" s="28"/>
      <c r="AO32" s="28"/>
      <c r="AP32" s="27">
        <f t="shared" si="24"/>
        <v>0</v>
      </c>
      <c r="AQ32" s="28"/>
      <c r="AR32" s="28"/>
      <c r="AS32" s="28"/>
      <c r="AT32" s="28"/>
      <c r="AU32" s="28"/>
      <c r="AV32" s="27">
        <f t="shared" si="25"/>
        <v>0</v>
      </c>
      <c r="AW32" s="28"/>
      <c r="AX32" s="28"/>
      <c r="AY32" s="28"/>
      <c r="AZ32" s="28"/>
      <c r="BA32" s="28"/>
      <c r="BB32" s="29">
        <f t="shared" si="12"/>
        <v>0</v>
      </c>
    </row>
    <row r="33" spans="1:54" s="31" customFormat="1" ht="11.25" hidden="1">
      <c r="A33" s="44" t="s">
        <v>56</v>
      </c>
      <c r="B33" s="22" t="s">
        <v>41</v>
      </c>
      <c r="C33" s="23"/>
      <c r="D33" s="24"/>
      <c r="E33" s="24"/>
      <c r="F33" s="16"/>
      <c r="G33" s="17" t="e">
        <f t="shared" si="19"/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/>
      <c r="L33" s="26"/>
      <c r="M33" s="27">
        <f t="shared" si="20"/>
        <v>0</v>
      </c>
      <c r="N33" s="28"/>
      <c r="O33" s="28"/>
      <c r="P33" s="28"/>
      <c r="Q33" s="28"/>
      <c r="R33" s="28"/>
      <c r="S33" s="27">
        <f t="shared" si="21"/>
        <v>0</v>
      </c>
      <c r="T33" s="28"/>
      <c r="U33" s="28"/>
      <c r="V33" s="28"/>
      <c r="W33" s="28"/>
      <c r="X33" s="28"/>
      <c r="Y33" s="27">
        <f t="shared" si="22"/>
        <v>0</v>
      </c>
      <c r="Z33" s="28"/>
      <c r="AA33" s="28"/>
      <c r="AB33" s="28"/>
      <c r="AC33" s="28"/>
      <c r="AD33" s="28"/>
      <c r="AE33" s="28"/>
      <c r="AF33" s="28"/>
      <c r="AG33" s="28"/>
      <c r="AH33" s="29">
        <f t="shared" si="8"/>
        <v>0</v>
      </c>
      <c r="AI33" s="24"/>
      <c r="AJ33" s="27">
        <f t="shared" si="23"/>
        <v>0</v>
      </c>
      <c r="AK33" s="28"/>
      <c r="AL33" s="28"/>
      <c r="AM33" s="28"/>
      <c r="AN33" s="28"/>
      <c r="AO33" s="28"/>
      <c r="AP33" s="27">
        <f t="shared" si="24"/>
        <v>0</v>
      </c>
      <c r="AQ33" s="28"/>
      <c r="AR33" s="28"/>
      <c r="AS33" s="28"/>
      <c r="AT33" s="28"/>
      <c r="AU33" s="28"/>
      <c r="AV33" s="27">
        <f t="shared" si="25"/>
        <v>0</v>
      </c>
      <c r="AW33" s="28"/>
      <c r="AX33" s="28"/>
      <c r="AY33" s="28"/>
      <c r="AZ33" s="28"/>
      <c r="BA33" s="28"/>
      <c r="BB33" s="29">
        <f t="shared" si="12"/>
        <v>0</v>
      </c>
    </row>
    <row r="34" spans="1:54" s="31" customFormat="1" ht="19.5" hidden="1">
      <c r="A34" s="44" t="s">
        <v>54</v>
      </c>
      <c r="B34" s="22" t="s">
        <v>51</v>
      </c>
      <c r="C34" s="23"/>
      <c r="D34" s="24">
        <v>38000</v>
      </c>
      <c r="E34" s="24"/>
      <c r="F34" s="16">
        <f>D34-E34</f>
        <v>38000</v>
      </c>
      <c r="G34" s="17" t="e">
        <f t="shared" si="19"/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/>
      <c r="L34" s="26"/>
      <c r="M34" s="27">
        <f t="shared" si="20"/>
        <v>38000</v>
      </c>
      <c r="N34" s="28"/>
      <c r="O34" s="28"/>
      <c r="P34" s="28">
        <v>38000</v>
      </c>
      <c r="Q34" s="28"/>
      <c r="R34" s="28"/>
      <c r="S34" s="27">
        <f t="shared" si="21"/>
        <v>0</v>
      </c>
      <c r="T34" s="28"/>
      <c r="U34" s="28"/>
      <c r="V34" s="28"/>
      <c r="W34" s="28"/>
      <c r="X34" s="28"/>
      <c r="Y34" s="27">
        <f t="shared" si="22"/>
        <v>0</v>
      </c>
      <c r="Z34" s="28"/>
      <c r="AA34" s="28"/>
      <c r="AB34" s="28"/>
      <c r="AC34" s="28"/>
      <c r="AD34" s="28"/>
      <c r="AE34" s="28"/>
      <c r="AF34" s="28"/>
      <c r="AG34" s="28"/>
      <c r="AH34" s="29">
        <f t="shared" si="8"/>
        <v>0</v>
      </c>
      <c r="AI34" s="24"/>
      <c r="AJ34" s="27">
        <f t="shared" si="23"/>
        <v>0</v>
      </c>
      <c r="AK34" s="28"/>
      <c r="AL34" s="28"/>
      <c r="AM34" s="28"/>
      <c r="AN34" s="28"/>
      <c r="AO34" s="28"/>
      <c r="AP34" s="27">
        <f t="shared" si="24"/>
        <v>0</v>
      </c>
      <c r="AQ34" s="28"/>
      <c r="AR34" s="28"/>
      <c r="AS34" s="28"/>
      <c r="AT34" s="28"/>
      <c r="AU34" s="28"/>
      <c r="AV34" s="27">
        <f t="shared" si="25"/>
        <v>0</v>
      </c>
      <c r="AW34" s="28"/>
      <c r="AX34" s="28"/>
      <c r="AY34" s="28"/>
      <c r="AZ34" s="28"/>
      <c r="BA34" s="28"/>
      <c r="BB34" s="29">
        <f t="shared" si="12"/>
        <v>0</v>
      </c>
    </row>
    <row r="35" spans="1:54" s="31" customFormat="1" ht="19.5" hidden="1">
      <c r="A35" s="44" t="s">
        <v>55</v>
      </c>
      <c r="B35" s="22" t="s">
        <v>31</v>
      </c>
      <c r="C35" s="23"/>
      <c r="D35" s="24"/>
      <c r="E35" s="24"/>
      <c r="F35" s="16">
        <f aca="true" t="shared" si="26" ref="F35:F57">D35-E35</f>
        <v>0</v>
      </c>
      <c r="G35" s="17" t="e">
        <f t="shared" si="19"/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/>
      <c r="L35" s="26"/>
      <c r="M35" s="27">
        <f t="shared" si="20"/>
        <v>0</v>
      </c>
      <c r="N35" s="28"/>
      <c r="O35" s="28"/>
      <c r="P35" s="28"/>
      <c r="Q35" s="28"/>
      <c r="R35" s="28"/>
      <c r="S35" s="27">
        <f t="shared" si="21"/>
        <v>0</v>
      </c>
      <c r="T35" s="28"/>
      <c r="U35" s="28"/>
      <c r="V35" s="28"/>
      <c r="W35" s="28"/>
      <c r="X35" s="28"/>
      <c r="Y35" s="27">
        <f t="shared" si="22"/>
        <v>0</v>
      </c>
      <c r="Z35" s="28"/>
      <c r="AA35" s="28"/>
      <c r="AB35" s="28"/>
      <c r="AC35" s="28"/>
      <c r="AD35" s="28"/>
      <c r="AE35" s="28"/>
      <c r="AF35" s="28"/>
      <c r="AG35" s="28"/>
      <c r="AH35" s="29">
        <f t="shared" si="8"/>
        <v>0</v>
      </c>
      <c r="AI35" s="24"/>
      <c r="AJ35" s="27">
        <f t="shared" si="23"/>
        <v>0</v>
      </c>
      <c r="AK35" s="28"/>
      <c r="AL35" s="28"/>
      <c r="AM35" s="28"/>
      <c r="AN35" s="28"/>
      <c r="AO35" s="28"/>
      <c r="AP35" s="27">
        <f t="shared" si="24"/>
        <v>0</v>
      </c>
      <c r="AQ35" s="28"/>
      <c r="AR35" s="28"/>
      <c r="AS35" s="28"/>
      <c r="AT35" s="28"/>
      <c r="AU35" s="28"/>
      <c r="AV35" s="27">
        <f t="shared" si="25"/>
        <v>0</v>
      </c>
      <c r="AW35" s="28"/>
      <c r="AX35" s="28"/>
      <c r="AY35" s="28"/>
      <c r="AZ35" s="28"/>
      <c r="BA35" s="28"/>
      <c r="BB35" s="29">
        <f t="shared" si="12"/>
        <v>0</v>
      </c>
    </row>
    <row r="36" spans="1:54" s="31" customFormat="1" ht="11.25" hidden="1">
      <c r="A36" s="44" t="s">
        <v>56</v>
      </c>
      <c r="B36" s="22" t="s">
        <v>32</v>
      </c>
      <c r="C36" s="23"/>
      <c r="D36" s="24">
        <v>36000</v>
      </c>
      <c r="E36" s="24"/>
      <c r="F36" s="16">
        <f t="shared" si="26"/>
        <v>36000</v>
      </c>
      <c r="G36" s="17" t="e">
        <f t="shared" si="19"/>
        <v>#REF!</v>
      </c>
      <c r="H36" s="26" t="e">
        <f>#REF!</f>
        <v>#REF!</v>
      </c>
      <c r="I36" s="26" t="e">
        <f>#REF!</f>
        <v>#REF!</v>
      </c>
      <c r="J36" s="26" t="e">
        <f>#REF!</f>
        <v>#REF!</v>
      </c>
      <c r="K36" s="26"/>
      <c r="L36" s="26"/>
      <c r="M36" s="27">
        <f t="shared" si="20"/>
        <v>5000</v>
      </c>
      <c r="N36" s="28"/>
      <c r="O36" s="28">
        <v>5000</v>
      </c>
      <c r="P36" s="28"/>
      <c r="Q36" s="28"/>
      <c r="R36" s="28"/>
      <c r="S36" s="27">
        <f t="shared" si="21"/>
        <v>5000</v>
      </c>
      <c r="T36" s="28"/>
      <c r="U36" s="28"/>
      <c r="V36" s="28">
        <v>5000</v>
      </c>
      <c r="W36" s="28"/>
      <c r="X36" s="28"/>
      <c r="Y36" s="27">
        <f t="shared" si="22"/>
        <v>5000</v>
      </c>
      <c r="Z36" s="28"/>
      <c r="AA36" s="28">
        <v>5000</v>
      </c>
      <c r="AB36" s="28"/>
      <c r="AC36" s="28"/>
      <c r="AD36" s="28"/>
      <c r="AE36" s="28"/>
      <c r="AF36" s="28"/>
      <c r="AG36" s="28"/>
      <c r="AH36" s="29">
        <f t="shared" si="8"/>
        <v>21000</v>
      </c>
      <c r="AI36" s="24"/>
      <c r="AJ36" s="27">
        <f t="shared" si="23"/>
        <v>7000</v>
      </c>
      <c r="AK36" s="28"/>
      <c r="AL36" s="28">
        <v>7000</v>
      </c>
      <c r="AM36" s="28"/>
      <c r="AN36" s="28"/>
      <c r="AO36" s="28"/>
      <c r="AP36" s="27">
        <f t="shared" si="24"/>
        <v>7000</v>
      </c>
      <c r="AQ36" s="28"/>
      <c r="AR36" s="28"/>
      <c r="AS36" s="28">
        <v>7000</v>
      </c>
      <c r="AT36" s="28"/>
      <c r="AU36" s="28"/>
      <c r="AV36" s="27">
        <f t="shared" si="25"/>
        <v>7000</v>
      </c>
      <c r="AW36" s="28"/>
      <c r="AX36" s="28">
        <v>7000</v>
      </c>
      <c r="AY36" s="28"/>
      <c r="AZ36" s="28"/>
      <c r="BA36" s="28"/>
      <c r="BB36" s="29">
        <f t="shared" si="12"/>
        <v>0</v>
      </c>
    </row>
    <row r="37" spans="1:54" s="31" customFormat="1" ht="19.5" hidden="1">
      <c r="A37" s="44" t="s">
        <v>57</v>
      </c>
      <c r="B37" s="22" t="s">
        <v>106</v>
      </c>
      <c r="C37" s="23"/>
      <c r="D37" s="24">
        <v>60000</v>
      </c>
      <c r="E37" s="24"/>
      <c r="F37" s="16">
        <f t="shared" si="26"/>
        <v>60000</v>
      </c>
      <c r="G37" s="17"/>
      <c r="H37" s="26"/>
      <c r="I37" s="26"/>
      <c r="J37" s="26"/>
      <c r="K37" s="26"/>
      <c r="L37" s="26"/>
      <c r="M37" s="27"/>
      <c r="N37" s="28"/>
      <c r="O37" s="28"/>
      <c r="P37" s="28"/>
      <c r="Q37" s="28"/>
      <c r="R37" s="28"/>
      <c r="S37" s="27">
        <f t="shared" si="21"/>
        <v>0</v>
      </c>
      <c r="T37" s="28"/>
      <c r="U37" s="28"/>
      <c r="V37" s="28"/>
      <c r="W37" s="28"/>
      <c r="X37" s="28"/>
      <c r="Y37" s="27">
        <f t="shared" si="22"/>
        <v>30000</v>
      </c>
      <c r="Z37" s="28"/>
      <c r="AA37" s="28">
        <v>30000</v>
      </c>
      <c r="AB37" s="28"/>
      <c r="AC37" s="28"/>
      <c r="AD37" s="28"/>
      <c r="AE37" s="28"/>
      <c r="AF37" s="28"/>
      <c r="AG37" s="28"/>
      <c r="AH37" s="29">
        <f t="shared" si="8"/>
        <v>30000</v>
      </c>
      <c r="AI37" s="24"/>
      <c r="AJ37" s="27">
        <f t="shared" si="23"/>
        <v>0</v>
      </c>
      <c r="AK37" s="28"/>
      <c r="AL37" s="28"/>
      <c r="AM37" s="28"/>
      <c r="AN37" s="28"/>
      <c r="AO37" s="28"/>
      <c r="AP37" s="27">
        <f t="shared" si="24"/>
        <v>30000</v>
      </c>
      <c r="AQ37" s="28"/>
      <c r="AR37" s="28">
        <v>30000</v>
      </c>
      <c r="AS37" s="28"/>
      <c r="AT37" s="28"/>
      <c r="AU37" s="28"/>
      <c r="AV37" s="27">
        <f t="shared" si="25"/>
        <v>0</v>
      </c>
      <c r="AW37" s="28"/>
      <c r="AX37" s="28"/>
      <c r="AY37" s="28"/>
      <c r="AZ37" s="28"/>
      <c r="BA37" s="28"/>
      <c r="BB37" s="29">
        <f t="shared" si="12"/>
        <v>0</v>
      </c>
    </row>
    <row r="38" spans="1:54" s="31" customFormat="1" ht="19.5" hidden="1">
      <c r="A38" s="44" t="s">
        <v>58</v>
      </c>
      <c r="B38" s="22" t="s">
        <v>107</v>
      </c>
      <c r="C38" s="23"/>
      <c r="D38" s="24">
        <v>20000</v>
      </c>
      <c r="E38" s="24"/>
      <c r="F38" s="16">
        <f t="shared" si="26"/>
        <v>20000</v>
      </c>
      <c r="G38" s="17"/>
      <c r="H38" s="26"/>
      <c r="I38" s="26"/>
      <c r="J38" s="26"/>
      <c r="K38" s="26"/>
      <c r="L38" s="26"/>
      <c r="M38" s="27"/>
      <c r="N38" s="28"/>
      <c r="O38" s="28"/>
      <c r="P38" s="28"/>
      <c r="Q38" s="28"/>
      <c r="R38" s="28"/>
      <c r="S38" s="27">
        <f t="shared" si="21"/>
        <v>20000</v>
      </c>
      <c r="T38" s="28"/>
      <c r="U38" s="28">
        <v>20000</v>
      </c>
      <c r="V38" s="28"/>
      <c r="W38" s="28"/>
      <c r="X38" s="28"/>
      <c r="Y38" s="27">
        <f t="shared" si="22"/>
        <v>0</v>
      </c>
      <c r="Z38" s="28"/>
      <c r="AA38" s="28"/>
      <c r="AB38" s="28"/>
      <c r="AC38" s="28"/>
      <c r="AD38" s="28"/>
      <c r="AE38" s="28"/>
      <c r="AF38" s="28"/>
      <c r="AG38" s="28"/>
      <c r="AH38" s="29">
        <f t="shared" si="8"/>
        <v>0</v>
      </c>
      <c r="AI38" s="24"/>
      <c r="AJ38" s="27">
        <f t="shared" si="23"/>
        <v>0</v>
      </c>
      <c r="AK38" s="28"/>
      <c r="AL38" s="28"/>
      <c r="AM38" s="28"/>
      <c r="AN38" s="28"/>
      <c r="AO38" s="28"/>
      <c r="AP38" s="27">
        <f t="shared" si="24"/>
        <v>0</v>
      </c>
      <c r="AQ38" s="28"/>
      <c r="AR38" s="28"/>
      <c r="AS38" s="28"/>
      <c r="AT38" s="28"/>
      <c r="AU38" s="28"/>
      <c r="AV38" s="27">
        <f t="shared" si="25"/>
        <v>0</v>
      </c>
      <c r="AW38" s="28"/>
      <c r="AX38" s="28"/>
      <c r="AY38" s="28"/>
      <c r="AZ38" s="28"/>
      <c r="BA38" s="28"/>
      <c r="BB38" s="29">
        <f t="shared" si="12"/>
        <v>0</v>
      </c>
    </row>
    <row r="39" spans="1:54" s="31" customFormat="1" ht="11.25" hidden="1">
      <c r="A39" s="44" t="s">
        <v>59</v>
      </c>
      <c r="B39" s="22" t="s">
        <v>146</v>
      </c>
      <c r="C39" s="23"/>
      <c r="D39" s="24">
        <v>18000</v>
      </c>
      <c r="E39" s="24"/>
      <c r="F39" s="16">
        <f t="shared" si="26"/>
        <v>18000</v>
      </c>
      <c r="G39" s="17"/>
      <c r="H39" s="26"/>
      <c r="I39" s="26"/>
      <c r="J39" s="26"/>
      <c r="K39" s="26"/>
      <c r="L39" s="26"/>
      <c r="M39" s="27"/>
      <c r="N39" s="28"/>
      <c r="O39" s="28"/>
      <c r="P39" s="28"/>
      <c r="Q39" s="28"/>
      <c r="R39" s="28"/>
      <c r="S39" s="27">
        <f t="shared" si="21"/>
        <v>18000</v>
      </c>
      <c r="T39" s="28"/>
      <c r="U39" s="28">
        <v>8000</v>
      </c>
      <c r="V39" s="28">
        <v>10000</v>
      </c>
      <c r="W39" s="28"/>
      <c r="X39" s="28"/>
      <c r="Y39" s="27">
        <f t="shared" si="22"/>
        <v>0</v>
      </c>
      <c r="Z39" s="28"/>
      <c r="AA39" s="28"/>
      <c r="AB39" s="28"/>
      <c r="AC39" s="28"/>
      <c r="AD39" s="28"/>
      <c r="AE39" s="28"/>
      <c r="AF39" s="28"/>
      <c r="AG39" s="28"/>
      <c r="AH39" s="29">
        <f t="shared" si="8"/>
        <v>0</v>
      </c>
      <c r="AI39" s="24"/>
      <c r="AJ39" s="27">
        <f t="shared" si="23"/>
        <v>0</v>
      </c>
      <c r="AK39" s="28"/>
      <c r="AL39" s="28"/>
      <c r="AM39" s="28"/>
      <c r="AN39" s="28"/>
      <c r="AO39" s="28"/>
      <c r="AP39" s="27">
        <f t="shared" si="24"/>
        <v>0</v>
      </c>
      <c r="AQ39" s="28"/>
      <c r="AR39" s="28"/>
      <c r="AS39" s="28"/>
      <c r="AT39" s="28"/>
      <c r="AU39" s="28"/>
      <c r="AV39" s="27">
        <f t="shared" si="25"/>
        <v>0</v>
      </c>
      <c r="AW39" s="28"/>
      <c r="AX39" s="28"/>
      <c r="AY39" s="28"/>
      <c r="AZ39" s="28"/>
      <c r="BA39" s="28"/>
      <c r="BB39" s="29">
        <f t="shared" si="12"/>
        <v>0</v>
      </c>
    </row>
    <row r="40" spans="1:54" s="31" customFormat="1" ht="19.5" hidden="1">
      <c r="A40" s="44" t="s">
        <v>60</v>
      </c>
      <c r="B40" s="22" t="s">
        <v>45</v>
      </c>
      <c r="C40" s="23"/>
      <c r="D40" s="24">
        <v>6000</v>
      </c>
      <c r="E40" s="24"/>
      <c r="F40" s="16">
        <f t="shared" si="26"/>
        <v>6000</v>
      </c>
      <c r="G40" s="17" t="e">
        <f>#REF!</f>
        <v>#REF!</v>
      </c>
      <c r="H40" s="17" t="e">
        <f>#REF!</f>
        <v>#REF!</v>
      </c>
      <c r="I40" s="26" t="e">
        <f>#REF!</f>
        <v>#REF!</v>
      </c>
      <c r="J40" s="26" t="e">
        <f>#REF!</f>
        <v>#REF!</v>
      </c>
      <c r="K40" s="26"/>
      <c r="L40" s="26"/>
      <c r="M40" s="27">
        <f>N40+O40+P40+Q40+R40</f>
        <v>4000</v>
      </c>
      <c r="N40" s="28"/>
      <c r="O40" s="28"/>
      <c r="P40" s="28">
        <v>4000</v>
      </c>
      <c r="Q40" s="28"/>
      <c r="R40" s="28"/>
      <c r="S40" s="27">
        <f t="shared" si="21"/>
        <v>2000</v>
      </c>
      <c r="T40" s="28"/>
      <c r="U40" s="28"/>
      <c r="V40" s="28">
        <v>2000</v>
      </c>
      <c r="W40" s="28"/>
      <c r="X40" s="28"/>
      <c r="Y40" s="27">
        <f t="shared" si="22"/>
        <v>0</v>
      </c>
      <c r="Z40" s="28"/>
      <c r="AA40" s="28"/>
      <c r="AB40" s="28"/>
      <c r="AC40" s="28"/>
      <c r="AD40" s="28"/>
      <c r="AE40" s="28"/>
      <c r="AF40" s="28"/>
      <c r="AG40" s="28"/>
      <c r="AH40" s="29">
        <f t="shared" si="8"/>
        <v>0</v>
      </c>
      <c r="AI40" s="24"/>
      <c r="AJ40" s="27">
        <f t="shared" si="23"/>
        <v>0</v>
      </c>
      <c r="AK40" s="28"/>
      <c r="AL40" s="28"/>
      <c r="AM40" s="28"/>
      <c r="AN40" s="28"/>
      <c r="AO40" s="28"/>
      <c r="AP40" s="27">
        <f t="shared" si="24"/>
        <v>0</v>
      </c>
      <c r="AQ40" s="28"/>
      <c r="AR40" s="28"/>
      <c r="AS40" s="28"/>
      <c r="AT40" s="28"/>
      <c r="AU40" s="28"/>
      <c r="AV40" s="27">
        <f t="shared" si="25"/>
        <v>0</v>
      </c>
      <c r="AW40" s="28"/>
      <c r="AX40" s="28"/>
      <c r="AY40" s="28"/>
      <c r="AZ40" s="28"/>
      <c r="BA40" s="28"/>
      <c r="BB40" s="29">
        <f t="shared" si="12"/>
        <v>0</v>
      </c>
    </row>
    <row r="41" spans="1:54" s="31" customFormat="1" ht="29.25" hidden="1">
      <c r="A41" s="44" t="s">
        <v>61</v>
      </c>
      <c r="B41" s="22" t="s">
        <v>44</v>
      </c>
      <c r="C41" s="23"/>
      <c r="D41" s="24">
        <v>14000</v>
      </c>
      <c r="E41" s="24"/>
      <c r="F41" s="16">
        <f t="shared" si="26"/>
        <v>14000</v>
      </c>
      <c r="G41" s="17" t="e">
        <f>#REF!</f>
        <v>#REF!</v>
      </c>
      <c r="H41" s="17" t="e">
        <f>#REF!</f>
        <v>#REF!</v>
      </c>
      <c r="I41" s="26" t="e">
        <f>#REF!</f>
        <v>#REF!</v>
      </c>
      <c r="J41" s="26" t="e">
        <f>#REF!</f>
        <v>#REF!</v>
      </c>
      <c r="K41" s="26"/>
      <c r="L41" s="26"/>
      <c r="M41" s="27">
        <f>N41+O41+P41+Q41+R41</f>
        <v>6000</v>
      </c>
      <c r="N41" s="28"/>
      <c r="O41" s="28"/>
      <c r="P41" s="28">
        <v>6000</v>
      </c>
      <c r="Q41" s="28"/>
      <c r="R41" s="28"/>
      <c r="S41" s="27">
        <f t="shared" si="21"/>
        <v>8000</v>
      </c>
      <c r="T41" s="28"/>
      <c r="U41" s="28"/>
      <c r="V41" s="28">
        <v>8000</v>
      </c>
      <c r="W41" s="28"/>
      <c r="X41" s="28"/>
      <c r="Y41" s="27">
        <f t="shared" si="22"/>
        <v>0</v>
      </c>
      <c r="Z41" s="28"/>
      <c r="AA41" s="28"/>
      <c r="AB41" s="28"/>
      <c r="AC41" s="28"/>
      <c r="AD41" s="28"/>
      <c r="AE41" s="28">
        <v>13000</v>
      </c>
      <c r="AF41" s="28"/>
      <c r="AG41" s="28">
        <f>AE41-AF41</f>
        <v>13000</v>
      </c>
      <c r="AH41" s="29">
        <f t="shared" si="8"/>
        <v>0</v>
      </c>
      <c r="AI41" s="24"/>
      <c r="AJ41" s="27">
        <f t="shared" si="23"/>
        <v>0</v>
      </c>
      <c r="AK41" s="28"/>
      <c r="AL41" s="28"/>
      <c r="AM41" s="28"/>
      <c r="AN41" s="28"/>
      <c r="AO41" s="28"/>
      <c r="AP41" s="27">
        <f t="shared" si="24"/>
        <v>0</v>
      </c>
      <c r="AQ41" s="28"/>
      <c r="AR41" s="28"/>
      <c r="AS41" s="28"/>
      <c r="AT41" s="28"/>
      <c r="AU41" s="28"/>
      <c r="AV41" s="27">
        <f t="shared" si="25"/>
        <v>0</v>
      </c>
      <c r="AW41" s="28"/>
      <c r="AX41" s="28"/>
      <c r="AY41" s="28"/>
      <c r="AZ41" s="28"/>
      <c r="BA41" s="28"/>
      <c r="BB41" s="29">
        <f t="shared" si="12"/>
        <v>0</v>
      </c>
    </row>
    <row r="42" spans="1:54" s="31" customFormat="1" ht="18.75" hidden="1">
      <c r="A42" s="44" t="s">
        <v>62</v>
      </c>
      <c r="B42" s="109" t="s">
        <v>140</v>
      </c>
      <c r="C42" s="23"/>
      <c r="D42" s="24">
        <v>213000</v>
      </c>
      <c r="E42" s="24"/>
      <c r="F42" s="16">
        <f t="shared" si="26"/>
        <v>213000</v>
      </c>
      <c r="G42" s="17"/>
      <c r="H42" s="26"/>
      <c r="I42" s="26"/>
      <c r="J42" s="26"/>
      <c r="K42" s="26"/>
      <c r="L42" s="26"/>
      <c r="M42" s="27">
        <f aca="true" t="shared" si="27" ref="M42:M57">N42+O42+P42+Q42+R42</f>
        <v>0</v>
      </c>
      <c r="N42" s="28"/>
      <c r="O42" s="28"/>
      <c r="P42" s="28"/>
      <c r="Q42" s="28"/>
      <c r="R42" s="28"/>
      <c r="S42" s="27">
        <f t="shared" si="21"/>
        <v>0</v>
      </c>
      <c r="T42" s="28"/>
      <c r="U42" s="28"/>
      <c r="V42" s="28"/>
      <c r="W42" s="28"/>
      <c r="X42" s="28"/>
      <c r="Y42" s="27">
        <f t="shared" si="22"/>
        <v>0</v>
      </c>
      <c r="Z42" s="28"/>
      <c r="AA42" s="28"/>
      <c r="AB42" s="28"/>
      <c r="AC42" s="28"/>
      <c r="AD42" s="28"/>
      <c r="AE42" s="28"/>
      <c r="AF42" s="28"/>
      <c r="AG42" s="28"/>
      <c r="AH42" s="29">
        <f t="shared" si="8"/>
        <v>213000</v>
      </c>
      <c r="AI42" s="24"/>
      <c r="AJ42" s="27">
        <f t="shared" si="23"/>
        <v>100000</v>
      </c>
      <c r="AK42" s="28"/>
      <c r="AL42" s="28"/>
      <c r="AM42" s="28">
        <v>100000</v>
      </c>
      <c r="AN42" s="28"/>
      <c r="AO42" s="28"/>
      <c r="AP42" s="27">
        <f t="shared" si="24"/>
        <v>53000</v>
      </c>
      <c r="AQ42" s="28"/>
      <c r="AR42" s="28"/>
      <c r="AS42" s="28">
        <v>53000</v>
      </c>
      <c r="AT42" s="28"/>
      <c r="AU42" s="28"/>
      <c r="AV42" s="27">
        <f t="shared" si="25"/>
        <v>60000</v>
      </c>
      <c r="AW42" s="28"/>
      <c r="AX42" s="28"/>
      <c r="AY42" s="28">
        <v>60000</v>
      </c>
      <c r="AZ42" s="28"/>
      <c r="BA42" s="28"/>
      <c r="BB42" s="29">
        <f t="shared" si="12"/>
        <v>0</v>
      </c>
    </row>
    <row r="43" spans="1:54" s="19" customFormat="1" ht="27.75" hidden="1">
      <c r="A43" s="68"/>
      <c r="B43" s="37" t="s">
        <v>33</v>
      </c>
      <c r="C43" s="46"/>
      <c r="D43" s="47"/>
      <c r="E43" s="47"/>
      <c r="F43" s="16">
        <f t="shared" si="26"/>
        <v>0</v>
      </c>
      <c r="G43" s="17" t="e">
        <f>G44</f>
        <v>#REF!</v>
      </c>
      <c r="H43" s="17" t="e">
        <f aca="true" t="shared" si="28" ref="H43:AU43">H44</f>
        <v>#REF!</v>
      </c>
      <c r="I43" s="17" t="e">
        <f t="shared" si="28"/>
        <v>#REF!</v>
      </c>
      <c r="J43" s="17">
        <f t="shared" si="28"/>
        <v>0</v>
      </c>
      <c r="K43" s="17">
        <f t="shared" si="28"/>
        <v>0</v>
      </c>
      <c r="L43" s="17">
        <f t="shared" si="28"/>
        <v>0</v>
      </c>
      <c r="M43" s="27">
        <f t="shared" si="27"/>
        <v>0</v>
      </c>
      <c r="N43" s="42">
        <f t="shared" si="28"/>
        <v>0</v>
      </c>
      <c r="O43" s="42">
        <f t="shared" si="28"/>
        <v>0</v>
      </c>
      <c r="P43" s="42">
        <f t="shared" si="28"/>
        <v>0</v>
      </c>
      <c r="Q43" s="42">
        <f t="shared" si="28"/>
        <v>0</v>
      </c>
      <c r="R43" s="42">
        <f t="shared" si="28"/>
        <v>0</v>
      </c>
      <c r="S43" s="27">
        <f t="shared" si="21"/>
        <v>0</v>
      </c>
      <c r="T43" s="42">
        <f t="shared" si="28"/>
        <v>0</v>
      </c>
      <c r="U43" s="42">
        <f t="shared" si="28"/>
        <v>0</v>
      </c>
      <c r="V43" s="42">
        <f t="shared" si="28"/>
        <v>0</v>
      </c>
      <c r="W43" s="42">
        <f t="shared" si="28"/>
        <v>0</v>
      </c>
      <c r="X43" s="42">
        <f t="shared" si="28"/>
        <v>0</v>
      </c>
      <c r="Y43" s="27">
        <f t="shared" si="22"/>
        <v>0</v>
      </c>
      <c r="Z43" s="42"/>
      <c r="AA43" s="42"/>
      <c r="AB43" s="42"/>
      <c r="AC43" s="42"/>
      <c r="AD43" s="42"/>
      <c r="AE43" s="42">
        <f t="shared" si="28"/>
        <v>0</v>
      </c>
      <c r="AF43" s="42">
        <f t="shared" si="28"/>
        <v>0</v>
      </c>
      <c r="AG43" s="42">
        <f t="shared" si="28"/>
        <v>0</v>
      </c>
      <c r="AH43" s="29">
        <f t="shared" si="8"/>
        <v>0</v>
      </c>
      <c r="AI43" s="42"/>
      <c r="AJ43" s="27">
        <f t="shared" si="23"/>
        <v>0</v>
      </c>
      <c r="AK43" s="42">
        <f t="shared" si="28"/>
        <v>0</v>
      </c>
      <c r="AL43" s="42">
        <f t="shared" si="28"/>
        <v>0</v>
      </c>
      <c r="AM43" s="42">
        <f t="shared" si="28"/>
        <v>0</v>
      </c>
      <c r="AN43" s="42">
        <f t="shared" si="28"/>
        <v>0</v>
      </c>
      <c r="AO43" s="42">
        <f t="shared" si="28"/>
        <v>0</v>
      </c>
      <c r="AP43" s="27">
        <f t="shared" si="24"/>
        <v>0</v>
      </c>
      <c r="AQ43" s="42">
        <f t="shared" si="28"/>
        <v>0</v>
      </c>
      <c r="AR43" s="42">
        <f t="shared" si="28"/>
        <v>0</v>
      </c>
      <c r="AS43" s="42">
        <f t="shared" si="28"/>
        <v>0</v>
      </c>
      <c r="AT43" s="42">
        <f t="shared" si="28"/>
        <v>0</v>
      </c>
      <c r="AU43" s="42">
        <f t="shared" si="28"/>
        <v>0</v>
      </c>
      <c r="AV43" s="27">
        <f t="shared" si="25"/>
        <v>0</v>
      </c>
      <c r="AW43" s="42"/>
      <c r="AX43" s="42"/>
      <c r="AY43" s="42"/>
      <c r="AZ43" s="42"/>
      <c r="BA43" s="42"/>
      <c r="BB43" s="29">
        <f t="shared" si="12"/>
        <v>0</v>
      </c>
    </row>
    <row r="44" spans="1:54" s="31" customFormat="1" ht="11.25" hidden="1">
      <c r="A44" s="44">
        <v>1</v>
      </c>
      <c r="B44" s="22" t="s">
        <v>34</v>
      </c>
      <c r="C44" s="23"/>
      <c r="D44" s="24"/>
      <c r="E44" s="24"/>
      <c r="F44" s="16">
        <f t="shared" si="26"/>
        <v>0</v>
      </c>
      <c r="G44" s="17" t="e">
        <f>H44+I44+J44</f>
        <v>#REF!</v>
      </c>
      <c r="H44" s="26" t="e">
        <f>#REF!</f>
        <v>#REF!</v>
      </c>
      <c r="I44" s="26" t="e">
        <f>#REF!</f>
        <v>#REF!</v>
      </c>
      <c r="J44" s="26"/>
      <c r="K44" s="26"/>
      <c r="L44" s="26"/>
      <c r="M44" s="27">
        <f t="shared" si="27"/>
        <v>0</v>
      </c>
      <c r="N44" s="28"/>
      <c r="O44" s="28"/>
      <c r="P44" s="28"/>
      <c r="Q44" s="28"/>
      <c r="R44" s="28"/>
      <c r="S44" s="27">
        <f t="shared" si="21"/>
        <v>0</v>
      </c>
      <c r="T44" s="28"/>
      <c r="U44" s="28"/>
      <c r="V44" s="28"/>
      <c r="W44" s="28"/>
      <c r="X44" s="28"/>
      <c r="Y44" s="27">
        <f t="shared" si="22"/>
        <v>0</v>
      </c>
      <c r="Z44" s="28"/>
      <c r="AA44" s="28"/>
      <c r="AB44" s="28"/>
      <c r="AC44" s="28"/>
      <c r="AD44" s="28"/>
      <c r="AE44" s="28"/>
      <c r="AF44" s="28"/>
      <c r="AG44" s="28"/>
      <c r="AH44" s="29">
        <f t="shared" si="8"/>
        <v>0</v>
      </c>
      <c r="AI44" s="24"/>
      <c r="AJ44" s="27">
        <f t="shared" si="23"/>
        <v>0</v>
      </c>
      <c r="AK44" s="28"/>
      <c r="AL44" s="28"/>
      <c r="AM44" s="28"/>
      <c r="AN44" s="28"/>
      <c r="AO44" s="28"/>
      <c r="AP44" s="27">
        <f t="shared" si="24"/>
        <v>0</v>
      </c>
      <c r="AQ44" s="28"/>
      <c r="AR44" s="28"/>
      <c r="AS44" s="28"/>
      <c r="AT44" s="28"/>
      <c r="AU44" s="28"/>
      <c r="AV44" s="27">
        <f t="shared" si="25"/>
        <v>0</v>
      </c>
      <c r="AW44" s="28"/>
      <c r="AX44" s="28"/>
      <c r="AY44" s="28"/>
      <c r="AZ44" s="28"/>
      <c r="BA44" s="28"/>
      <c r="BB44" s="29">
        <f t="shared" si="12"/>
        <v>0</v>
      </c>
    </row>
    <row r="45" spans="1:54" s="31" customFormat="1" ht="45.75" customHeight="1" hidden="1">
      <c r="A45" s="44" t="s">
        <v>63</v>
      </c>
      <c r="B45" s="22" t="s">
        <v>217</v>
      </c>
      <c r="C45" s="23"/>
      <c r="D45" s="24">
        <v>82000</v>
      </c>
      <c r="E45" s="24"/>
      <c r="F45" s="16">
        <f t="shared" si="26"/>
        <v>82000</v>
      </c>
      <c r="G45" s="17"/>
      <c r="H45" s="26"/>
      <c r="I45" s="26"/>
      <c r="J45" s="26"/>
      <c r="K45" s="26"/>
      <c r="L45" s="26"/>
      <c r="M45" s="27">
        <f t="shared" si="27"/>
        <v>82000</v>
      </c>
      <c r="N45" s="28"/>
      <c r="O45" s="28"/>
      <c r="P45" s="28">
        <v>82000</v>
      </c>
      <c r="Q45" s="28"/>
      <c r="R45" s="28"/>
      <c r="S45" s="27">
        <f t="shared" si="21"/>
        <v>0</v>
      </c>
      <c r="T45" s="28"/>
      <c r="U45" s="28"/>
      <c r="V45" s="28"/>
      <c r="W45" s="28"/>
      <c r="X45" s="28"/>
      <c r="Y45" s="27">
        <f t="shared" si="22"/>
        <v>0</v>
      </c>
      <c r="Z45" s="28"/>
      <c r="AA45" s="28"/>
      <c r="AB45" s="28"/>
      <c r="AC45" s="28"/>
      <c r="AD45" s="28"/>
      <c r="AE45" s="28"/>
      <c r="AF45" s="28"/>
      <c r="AG45" s="28"/>
      <c r="AH45" s="29">
        <f t="shared" si="8"/>
        <v>0</v>
      </c>
      <c r="AI45" s="24"/>
      <c r="AJ45" s="27">
        <f t="shared" si="23"/>
        <v>0</v>
      </c>
      <c r="AK45" s="28"/>
      <c r="AL45" s="28"/>
      <c r="AM45" s="28"/>
      <c r="AN45" s="28"/>
      <c r="AO45" s="28"/>
      <c r="AP45" s="27">
        <f t="shared" si="24"/>
        <v>0</v>
      </c>
      <c r="AQ45" s="28"/>
      <c r="AR45" s="28"/>
      <c r="AS45" s="28"/>
      <c r="AT45" s="28"/>
      <c r="AU45" s="28"/>
      <c r="AV45" s="27">
        <f t="shared" si="25"/>
        <v>0</v>
      </c>
      <c r="AW45" s="28"/>
      <c r="AX45" s="28"/>
      <c r="AY45" s="28"/>
      <c r="AZ45" s="28"/>
      <c r="BA45" s="28"/>
      <c r="BB45" s="29">
        <f t="shared" si="12"/>
        <v>0</v>
      </c>
    </row>
    <row r="46" spans="1:54" s="31" customFormat="1" ht="50.25" customHeight="1" hidden="1">
      <c r="A46" s="68"/>
      <c r="B46" s="37" t="s">
        <v>240</v>
      </c>
      <c r="C46" s="40"/>
      <c r="D46" s="47">
        <f>M46+S46+Y46+AJ46+AP46</f>
        <v>160000</v>
      </c>
      <c r="E46" s="41"/>
      <c r="F46" s="47"/>
      <c r="G46" s="42"/>
      <c r="H46" s="195"/>
      <c r="I46" s="195"/>
      <c r="J46" s="195"/>
      <c r="K46" s="195"/>
      <c r="L46" s="195"/>
      <c r="M46" s="42">
        <f>M47+M48+M49+M50+M51</f>
        <v>68945</v>
      </c>
      <c r="N46" s="42">
        <f aca="true" t="shared" si="29" ref="N46:BB46">N47+N48+N49+N50+N51</f>
        <v>22982</v>
      </c>
      <c r="O46" s="42">
        <f t="shared" si="29"/>
        <v>45963</v>
      </c>
      <c r="P46" s="42">
        <f t="shared" si="29"/>
        <v>0</v>
      </c>
      <c r="Q46" s="42">
        <f t="shared" si="29"/>
        <v>0</v>
      </c>
      <c r="R46" s="42">
        <f t="shared" si="29"/>
        <v>0</v>
      </c>
      <c r="S46" s="42">
        <f t="shared" si="29"/>
        <v>0</v>
      </c>
      <c r="T46" s="42">
        <f t="shared" si="29"/>
        <v>0</v>
      </c>
      <c r="U46" s="42">
        <f t="shared" si="29"/>
        <v>0</v>
      </c>
      <c r="V46" s="42">
        <f t="shared" si="29"/>
        <v>0</v>
      </c>
      <c r="W46" s="42">
        <f t="shared" si="29"/>
        <v>0</v>
      </c>
      <c r="X46" s="42">
        <f t="shared" si="29"/>
        <v>0</v>
      </c>
      <c r="Y46" s="42">
        <f t="shared" si="29"/>
        <v>0</v>
      </c>
      <c r="Z46" s="42">
        <f t="shared" si="29"/>
        <v>0</v>
      </c>
      <c r="AA46" s="42">
        <f t="shared" si="29"/>
        <v>0</v>
      </c>
      <c r="AB46" s="42">
        <f t="shared" si="29"/>
        <v>0</v>
      </c>
      <c r="AC46" s="42">
        <f t="shared" si="29"/>
        <v>0</v>
      </c>
      <c r="AD46" s="42">
        <f t="shared" si="29"/>
        <v>0</v>
      </c>
      <c r="AE46" s="42">
        <f t="shared" si="29"/>
        <v>0</v>
      </c>
      <c r="AF46" s="42">
        <f t="shared" si="29"/>
        <v>0</v>
      </c>
      <c r="AG46" s="42">
        <f t="shared" si="29"/>
        <v>0</v>
      </c>
      <c r="AH46" s="42">
        <f t="shared" si="29"/>
        <v>0</v>
      </c>
      <c r="AI46" s="42">
        <f t="shared" si="29"/>
        <v>0</v>
      </c>
      <c r="AJ46" s="42">
        <f t="shared" si="29"/>
        <v>76791</v>
      </c>
      <c r="AK46" s="42">
        <f t="shared" si="29"/>
        <v>25598</v>
      </c>
      <c r="AL46" s="42">
        <f t="shared" si="29"/>
        <v>51193</v>
      </c>
      <c r="AM46" s="42">
        <f t="shared" si="29"/>
        <v>0</v>
      </c>
      <c r="AN46" s="42">
        <f t="shared" si="29"/>
        <v>0</v>
      </c>
      <c r="AO46" s="42">
        <f t="shared" si="29"/>
        <v>0</v>
      </c>
      <c r="AP46" s="42">
        <f t="shared" si="29"/>
        <v>14264</v>
      </c>
      <c r="AQ46" s="42">
        <f t="shared" si="29"/>
        <v>4755</v>
      </c>
      <c r="AR46" s="42">
        <f t="shared" si="29"/>
        <v>9509</v>
      </c>
      <c r="AS46" s="42">
        <f t="shared" si="29"/>
        <v>0</v>
      </c>
      <c r="AT46" s="42">
        <f t="shared" si="29"/>
        <v>0</v>
      </c>
      <c r="AU46" s="42">
        <f t="shared" si="29"/>
        <v>0</v>
      </c>
      <c r="AV46" s="42">
        <f t="shared" si="29"/>
        <v>0</v>
      </c>
      <c r="AW46" s="42">
        <f t="shared" si="29"/>
        <v>0</v>
      </c>
      <c r="AX46" s="42">
        <f t="shared" si="29"/>
        <v>0</v>
      </c>
      <c r="AY46" s="42">
        <f t="shared" si="29"/>
        <v>0</v>
      </c>
      <c r="AZ46" s="42">
        <f t="shared" si="29"/>
        <v>0</v>
      </c>
      <c r="BA46" s="42">
        <f t="shared" si="29"/>
        <v>0</v>
      </c>
      <c r="BB46" s="42">
        <f t="shared" si="29"/>
        <v>0</v>
      </c>
    </row>
    <row r="47" spans="1:54" s="192" customFormat="1" ht="48.75" hidden="1">
      <c r="A47" s="193">
        <v>11</v>
      </c>
      <c r="B47" s="194" t="s">
        <v>215</v>
      </c>
      <c r="C47" s="63"/>
      <c r="D47" s="18">
        <v>68945</v>
      </c>
      <c r="E47" s="64"/>
      <c r="F47" s="18">
        <v>68945</v>
      </c>
      <c r="G47" s="18"/>
      <c r="H47" s="65"/>
      <c r="I47" s="65"/>
      <c r="J47" s="65"/>
      <c r="K47" s="65"/>
      <c r="L47" s="65"/>
      <c r="M47" s="18">
        <f>N47+O47</f>
        <v>68945</v>
      </c>
      <c r="N47" s="18">
        <f>68945/3</f>
        <v>22982</v>
      </c>
      <c r="O47" s="18">
        <f>N47*2-1</f>
        <v>45963</v>
      </c>
      <c r="P47" s="18">
        <f aca="true" t="shared" si="30" ref="P47:BB47">Q47+R47</f>
        <v>0</v>
      </c>
      <c r="Q47" s="18">
        <f t="shared" si="30"/>
        <v>0</v>
      </c>
      <c r="R47" s="18">
        <f t="shared" si="30"/>
        <v>0</v>
      </c>
      <c r="S47" s="18">
        <f t="shared" si="30"/>
        <v>0</v>
      </c>
      <c r="T47" s="18">
        <f t="shared" si="30"/>
        <v>0</v>
      </c>
      <c r="U47" s="18">
        <f t="shared" si="30"/>
        <v>0</v>
      </c>
      <c r="V47" s="18">
        <f t="shared" si="30"/>
        <v>0</v>
      </c>
      <c r="W47" s="18">
        <f t="shared" si="30"/>
        <v>0</v>
      </c>
      <c r="X47" s="18">
        <f t="shared" si="30"/>
        <v>0</v>
      </c>
      <c r="Y47" s="18">
        <f t="shared" si="30"/>
        <v>0</v>
      </c>
      <c r="Z47" s="18">
        <f t="shared" si="30"/>
        <v>0</v>
      </c>
      <c r="AA47" s="18">
        <f t="shared" si="30"/>
        <v>0</v>
      </c>
      <c r="AB47" s="18">
        <f t="shared" si="30"/>
        <v>0</v>
      </c>
      <c r="AC47" s="18">
        <f t="shared" si="30"/>
        <v>0</v>
      </c>
      <c r="AD47" s="18">
        <f t="shared" si="30"/>
        <v>0</v>
      </c>
      <c r="AE47" s="18">
        <f t="shared" si="30"/>
        <v>0</v>
      </c>
      <c r="AF47" s="18">
        <f t="shared" si="30"/>
        <v>0</v>
      </c>
      <c r="AG47" s="18">
        <f t="shared" si="30"/>
        <v>0</v>
      </c>
      <c r="AH47" s="18">
        <f t="shared" si="30"/>
        <v>0</v>
      </c>
      <c r="AI47" s="18">
        <f t="shared" si="30"/>
        <v>0</v>
      </c>
      <c r="AJ47" s="18">
        <f t="shared" si="30"/>
        <v>0</v>
      </c>
      <c r="AK47" s="18">
        <f t="shared" si="30"/>
        <v>0</v>
      </c>
      <c r="AL47" s="18">
        <f t="shared" si="30"/>
        <v>0</v>
      </c>
      <c r="AM47" s="18">
        <f t="shared" si="30"/>
        <v>0</v>
      </c>
      <c r="AN47" s="18">
        <f t="shared" si="30"/>
        <v>0</v>
      </c>
      <c r="AO47" s="18">
        <f t="shared" si="30"/>
        <v>0</v>
      </c>
      <c r="AP47" s="18">
        <f t="shared" si="30"/>
        <v>0</v>
      </c>
      <c r="AQ47" s="18">
        <f t="shared" si="30"/>
        <v>0</v>
      </c>
      <c r="AR47" s="18">
        <f t="shared" si="30"/>
        <v>0</v>
      </c>
      <c r="AS47" s="18">
        <f t="shared" si="30"/>
        <v>0</v>
      </c>
      <c r="AT47" s="18">
        <f t="shared" si="30"/>
        <v>0</v>
      </c>
      <c r="AU47" s="18">
        <f t="shared" si="30"/>
        <v>0</v>
      </c>
      <c r="AV47" s="18">
        <f t="shared" si="30"/>
        <v>0</v>
      </c>
      <c r="AW47" s="18">
        <f t="shared" si="30"/>
        <v>0</v>
      </c>
      <c r="AX47" s="18">
        <f t="shared" si="30"/>
        <v>0</v>
      </c>
      <c r="AY47" s="18">
        <f t="shared" si="30"/>
        <v>0</v>
      </c>
      <c r="AZ47" s="18">
        <f t="shared" si="30"/>
        <v>0</v>
      </c>
      <c r="BA47" s="18">
        <f t="shared" si="30"/>
        <v>0</v>
      </c>
      <c r="BB47" s="18">
        <f t="shared" si="30"/>
        <v>0</v>
      </c>
    </row>
    <row r="48" spans="1:54" s="192" customFormat="1" ht="52.5" customHeight="1" hidden="1">
      <c r="A48" s="193">
        <v>18</v>
      </c>
      <c r="B48" s="194" t="s">
        <v>300</v>
      </c>
      <c r="C48" s="63"/>
      <c r="D48" s="64"/>
      <c r="E48" s="64"/>
      <c r="F48" s="15"/>
      <c r="G48" s="18"/>
      <c r="H48" s="65"/>
      <c r="I48" s="65"/>
      <c r="J48" s="65"/>
      <c r="K48" s="65"/>
      <c r="L48" s="65"/>
      <c r="M48" s="18"/>
      <c r="N48" s="65"/>
      <c r="O48" s="65"/>
      <c r="P48" s="65"/>
      <c r="Q48" s="65"/>
      <c r="R48" s="65"/>
      <c r="S48" s="18"/>
      <c r="T48" s="65"/>
      <c r="U48" s="65"/>
      <c r="V48" s="65"/>
      <c r="W48" s="65"/>
      <c r="X48" s="65"/>
      <c r="Y48" s="18"/>
      <c r="Z48" s="65"/>
      <c r="AA48" s="65"/>
      <c r="AB48" s="65"/>
      <c r="AC48" s="65"/>
      <c r="AD48" s="65"/>
      <c r="AE48" s="65"/>
      <c r="AF48" s="65"/>
      <c r="AG48" s="65"/>
      <c r="AH48" s="18"/>
      <c r="AI48" s="64"/>
      <c r="AJ48" s="18">
        <v>45171</v>
      </c>
      <c r="AK48" s="65">
        <v>15057</v>
      </c>
      <c r="AL48" s="65">
        <v>30114</v>
      </c>
      <c r="AM48" s="65"/>
      <c r="AN48" s="65"/>
      <c r="AO48" s="65"/>
      <c r="AP48" s="18"/>
      <c r="AQ48" s="65"/>
      <c r="AR48" s="65"/>
      <c r="AS48" s="65"/>
      <c r="AT48" s="65"/>
      <c r="AU48" s="65"/>
      <c r="AV48" s="18"/>
      <c r="AW48" s="65"/>
      <c r="AX48" s="65"/>
      <c r="AY48" s="65"/>
      <c r="AZ48" s="65"/>
      <c r="BA48" s="65"/>
      <c r="BB48" s="18"/>
    </row>
    <row r="49" spans="1:54" s="192" customFormat="1" ht="52.5" customHeight="1" hidden="1">
      <c r="A49" s="193">
        <v>19</v>
      </c>
      <c r="B49" s="194" t="s">
        <v>301</v>
      </c>
      <c r="C49" s="63"/>
      <c r="D49" s="64"/>
      <c r="E49" s="64"/>
      <c r="F49" s="15"/>
      <c r="G49" s="18"/>
      <c r="H49" s="65"/>
      <c r="I49" s="65"/>
      <c r="J49" s="65"/>
      <c r="K49" s="65"/>
      <c r="L49" s="65"/>
      <c r="M49" s="18"/>
      <c r="N49" s="65"/>
      <c r="O49" s="65"/>
      <c r="P49" s="65"/>
      <c r="Q49" s="65"/>
      <c r="R49" s="65"/>
      <c r="S49" s="18"/>
      <c r="T49" s="65"/>
      <c r="U49" s="65"/>
      <c r="V49" s="65"/>
      <c r="W49" s="65"/>
      <c r="X49" s="65"/>
      <c r="Y49" s="18"/>
      <c r="Z49" s="65"/>
      <c r="AA49" s="65"/>
      <c r="AB49" s="65"/>
      <c r="AC49" s="65"/>
      <c r="AD49" s="65"/>
      <c r="AE49" s="65"/>
      <c r="AF49" s="65"/>
      <c r="AG49" s="65"/>
      <c r="AH49" s="18"/>
      <c r="AI49" s="64"/>
      <c r="AJ49" s="18">
        <v>21397</v>
      </c>
      <c r="AK49" s="65">
        <v>7133</v>
      </c>
      <c r="AL49" s="65">
        <v>14264</v>
      </c>
      <c r="AM49" s="65"/>
      <c r="AN49" s="65"/>
      <c r="AO49" s="65"/>
      <c r="AP49" s="18"/>
      <c r="AQ49" s="65"/>
      <c r="AR49" s="65"/>
      <c r="AS49" s="65"/>
      <c r="AT49" s="65"/>
      <c r="AU49" s="65"/>
      <c r="AV49" s="18"/>
      <c r="AW49" s="65"/>
      <c r="AX49" s="65"/>
      <c r="AY49" s="65"/>
      <c r="AZ49" s="65"/>
      <c r="BA49" s="65"/>
      <c r="BB49" s="18"/>
    </row>
    <row r="50" spans="1:54" s="192" customFormat="1" ht="33" customHeight="1" hidden="1">
      <c r="A50" s="193">
        <v>20</v>
      </c>
      <c r="B50" s="194" t="s">
        <v>302</v>
      </c>
      <c r="C50" s="63"/>
      <c r="D50" s="64"/>
      <c r="E50" s="64"/>
      <c r="F50" s="15"/>
      <c r="G50" s="18"/>
      <c r="H50" s="65"/>
      <c r="I50" s="65"/>
      <c r="J50" s="65"/>
      <c r="K50" s="65"/>
      <c r="L50" s="65"/>
      <c r="M50" s="18"/>
      <c r="N50" s="65"/>
      <c r="O50" s="65"/>
      <c r="P50" s="65"/>
      <c r="Q50" s="65"/>
      <c r="R50" s="65"/>
      <c r="S50" s="18"/>
      <c r="T50" s="65"/>
      <c r="U50" s="65"/>
      <c r="V50" s="65"/>
      <c r="W50" s="65"/>
      <c r="X50" s="65"/>
      <c r="Y50" s="18"/>
      <c r="Z50" s="65"/>
      <c r="AA50" s="65"/>
      <c r="AB50" s="65"/>
      <c r="AC50" s="65"/>
      <c r="AD50" s="65"/>
      <c r="AE50" s="65"/>
      <c r="AF50" s="65"/>
      <c r="AG50" s="65"/>
      <c r="AH50" s="18"/>
      <c r="AI50" s="64"/>
      <c r="AJ50" s="18">
        <v>10223</v>
      </c>
      <c r="AK50" s="65">
        <v>3408</v>
      </c>
      <c r="AL50" s="65">
        <v>6815</v>
      </c>
      <c r="AM50" s="65"/>
      <c r="AN50" s="65"/>
      <c r="AO50" s="65"/>
      <c r="AP50" s="18"/>
      <c r="AQ50" s="65"/>
      <c r="AR50" s="65"/>
      <c r="AS50" s="65"/>
      <c r="AT50" s="65"/>
      <c r="AU50" s="65"/>
      <c r="AV50" s="18"/>
      <c r="AW50" s="65"/>
      <c r="AX50" s="65"/>
      <c r="AY50" s="65"/>
      <c r="AZ50" s="65"/>
      <c r="BA50" s="65"/>
      <c r="BB50" s="18"/>
    </row>
    <row r="51" spans="1:54" s="192" customFormat="1" ht="36.75" customHeight="1" hidden="1">
      <c r="A51" s="193">
        <v>21</v>
      </c>
      <c r="B51" s="194" t="s">
        <v>303</v>
      </c>
      <c r="C51" s="63"/>
      <c r="D51" s="64"/>
      <c r="E51" s="64"/>
      <c r="F51" s="15"/>
      <c r="G51" s="18"/>
      <c r="H51" s="65"/>
      <c r="I51" s="65"/>
      <c r="J51" s="65"/>
      <c r="K51" s="65"/>
      <c r="L51" s="65"/>
      <c r="M51" s="18"/>
      <c r="N51" s="65"/>
      <c r="O51" s="65"/>
      <c r="P51" s="65"/>
      <c r="Q51" s="65"/>
      <c r="R51" s="65"/>
      <c r="S51" s="18"/>
      <c r="T51" s="65"/>
      <c r="U51" s="65"/>
      <c r="V51" s="65"/>
      <c r="W51" s="65"/>
      <c r="X51" s="65"/>
      <c r="Y51" s="18"/>
      <c r="Z51" s="65"/>
      <c r="AA51" s="65"/>
      <c r="AB51" s="65"/>
      <c r="AC51" s="65"/>
      <c r="AD51" s="65"/>
      <c r="AE51" s="65"/>
      <c r="AF51" s="65"/>
      <c r="AG51" s="65"/>
      <c r="AH51" s="18"/>
      <c r="AI51" s="64"/>
      <c r="AJ51" s="18"/>
      <c r="AK51" s="65"/>
      <c r="AL51" s="65"/>
      <c r="AM51" s="65"/>
      <c r="AN51" s="65"/>
      <c r="AO51" s="65"/>
      <c r="AP51" s="18">
        <v>14264</v>
      </c>
      <c r="AQ51" s="65">
        <v>4755</v>
      </c>
      <c r="AR51" s="65">
        <v>9509</v>
      </c>
      <c r="AS51" s="65"/>
      <c r="AT51" s="65"/>
      <c r="AU51" s="65"/>
      <c r="AV51" s="18"/>
      <c r="AW51" s="65"/>
      <c r="AX51" s="65"/>
      <c r="AY51" s="65"/>
      <c r="AZ51" s="65"/>
      <c r="BA51" s="65"/>
      <c r="BB51" s="18"/>
    </row>
    <row r="52" spans="1:54" s="31" customFormat="1" ht="48.75" hidden="1">
      <c r="A52" s="21">
        <v>12</v>
      </c>
      <c r="B52" s="102" t="s">
        <v>216</v>
      </c>
      <c r="C52" s="23"/>
      <c r="D52" s="24">
        <v>86992</v>
      </c>
      <c r="E52" s="24"/>
      <c r="F52" s="16">
        <f t="shared" si="26"/>
        <v>86992</v>
      </c>
      <c r="G52" s="17"/>
      <c r="H52" s="26"/>
      <c r="I52" s="26"/>
      <c r="J52" s="26"/>
      <c r="K52" s="26"/>
      <c r="L52" s="26"/>
      <c r="M52" s="27">
        <f t="shared" si="27"/>
        <v>0</v>
      </c>
      <c r="N52" s="28"/>
      <c r="O52" s="28"/>
      <c r="P52" s="28"/>
      <c r="Q52" s="28"/>
      <c r="R52" s="28"/>
      <c r="S52" s="27">
        <f t="shared" si="21"/>
        <v>86992</v>
      </c>
      <c r="T52" s="28">
        <v>46992</v>
      </c>
      <c r="U52" s="28"/>
      <c r="V52" s="28">
        <v>40000</v>
      </c>
      <c r="W52" s="28"/>
      <c r="X52" s="28"/>
      <c r="Y52" s="27">
        <f t="shared" si="22"/>
        <v>0</v>
      </c>
      <c r="Z52" s="28"/>
      <c r="AA52" s="28"/>
      <c r="AB52" s="28"/>
      <c r="AC52" s="28"/>
      <c r="AD52" s="28"/>
      <c r="AE52" s="28"/>
      <c r="AF52" s="28"/>
      <c r="AG52" s="28"/>
      <c r="AH52" s="29">
        <f t="shared" si="8"/>
        <v>0</v>
      </c>
      <c r="AI52" s="24"/>
      <c r="AJ52" s="27">
        <f t="shared" si="23"/>
        <v>0</v>
      </c>
      <c r="AK52" s="28"/>
      <c r="AL52" s="28"/>
      <c r="AM52" s="28"/>
      <c r="AN52" s="28"/>
      <c r="AO52" s="28"/>
      <c r="AP52" s="27">
        <f t="shared" si="24"/>
        <v>0</v>
      </c>
      <c r="AQ52" s="28"/>
      <c r="AR52" s="28"/>
      <c r="AS52" s="28"/>
      <c r="AT52" s="28"/>
      <c r="AU52" s="28"/>
      <c r="AV52" s="27">
        <f t="shared" si="25"/>
        <v>0</v>
      </c>
      <c r="AW52" s="28"/>
      <c r="AX52" s="28"/>
      <c r="AY52" s="28"/>
      <c r="AZ52" s="28"/>
      <c r="BA52" s="28"/>
      <c r="BB52" s="29">
        <f t="shared" si="12"/>
        <v>0</v>
      </c>
    </row>
    <row r="53" spans="1:54" s="31" customFormat="1" ht="48.75" hidden="1">
      <c r="A53" s="21">
        <v>13</v>
      </c>
      <c r="B53" s="102" t="s">
        <v>218</v>
      </c>
      <c r="C53" s="23"/>
      <c r="D53" s="24">
        <v>29850</v>
      </c>
      <c r="E53" s="24"/>
      <c r="F53" s="16">
        <f t="shared" si="26"/>
        <v>29850</v>
      </c>
      <c r="G53" s="17"/>
      <c r="H53" s="26"/>
      <c r="I53" s="26"/>
      <c r="J53" s="26"/>
      <c r="K53" s="26"/>
      <c r="L53" s="26"/>
      <c r="M53" s="27">
        <f t="shared" si="27"/>
        <v>0</v>
      </c>
      <c r="N53" s="28"/>
      <c r="O53" s="28"/>
      <c r="P53" s="28"/>
      <c r="Q53" s="28"/>
      <c r="R53" s="28"/>
      <c r="S53" s="27">
        <f t="shared" si="21"/>
        <v>0</v>
      </c>
      <c r="T53" s="28"/>
      <c r="U53" s="28"/>
      <c r="V53" s="28"/>
      <c r="W53" s="28"/>
      <c r="X53" s="28"/>
      <c r="Y53" s="27">
        <f t="shared" si="22"/>
        <v>29850</v>
      </c>
      <c r="Z53" s="28">
        <v>29850</v>
      </c>
      <c r="AA53" s="28"/>
      <c r="AB53" s="28"/>
      <c r="AC53" s="28"/>
      <c r="AD53" s="28"/>
      <c r="AE53" s="28"/>
      <c r="AF53" s="28"/>
      <c r="AG53" s="28"/>
      <c r="AH53" s="29">
        <f t="shared" si="8"/>
        <v>0</v>
      </c>
      <c r="AI53" s="24"/>
      <c r="AJ53" s="27">
        <f t="shared" si="23"/>
        <v>0</v>
      </c>
      <c r="AK53" s="28"/>
      <c r="AL53" s="28"/>
      <c r="AM53" s="28"/>
      <c r="AN53" s="28"/>
      <c r="AO53" s="28"/>
      <c r="AP53" s="27">
        <f t="shared" si="24"/>
        <v>0</v>
      </c>
      <c r="AQ53" s="28"/>
      <c r="AR53" s="28"/>
      <c r="AS53" s="28"/>
      <c r="AT53" s="28"/>
      <c r="AU53" s="28"/>
      <c r="AV53" s="27">
        <f t="shared" si="25"/>
        <v>0</v>
      </c>
      <c r="AW53" s="28"/>
      <c r="AX53" s="28"/>
      <c r="AY53" s="28"/>
      <c r="AZ53" s="28"/>
      <c r="BA53" s="28"/>
      <c r="BB53" s="29">
        <f t="shared" si="12"/>
        <v>0</v>
      </c>
    </row>
    <row r="54" spans="1:54" s="31" customFormat="1" ht="48.75" hidden="1">
      <c r="A54" s="21">
        <v>14</v>
      </c>
      <c r="B54" s="102" t="s">
        <v>219</v>
      </c>
      <c r="C54" s="23"/>
      <c r="D54" s="24">
        <v>14355</v>
      </c>
      <c r="E54" s="24"/>
      <c r="F54" s="16">
        <f t="shared" si="26"/>
        <v>14355</v>
      </c>
      <c r="G54" s="17"/>
      <c r="H54" s="26"/>
      <c r="I54" s="26"/>
      <c r="J54" s="26"/>
      <c r="K54" s="26"/>
      <c r="L54" s="26"/>
      <c r="M54" s="27">
        <f t="shared" si="27"/>
        <v>0</v>
      </c>
      <c r="N54" s="28"/>
      <c r="O54" s="28"/>
      <c r="P54" s="28"/>
      <c r="Q54" s="28"/>
      <c r="R54" s="28"/>
      <c r="S54" s="27">
        <f t="shared" si="21"/>
        <v>0</v>
      </c>
      <c r="T54" s="28"/>
      <c r="U54" s="28"/>
      <c r="V54" s="28"/>
      <c r="W54" s="28"/>
      <c r="X54" s="28"/>
      <c r="Y54" s="27">
        <f t="shared" si="22"/>
        <v>0</v>
      </c>
      <c r="Z54" s="28"/>
      <c r="AA54" s="28"/>
      <c r="AB54" s="28"/>
      <c r="AC54" s="28"/>
      <c r="AD54" s="28"/>
      <c r="AE54" s="28"/>
      <c r="AF54" s="28"/>
      <c r="AG54" s="28"/>
      <c r="AH54" s="29">
        <f t="shared" si="8"/>
        <v>14355</v>
      </c>
      <c r="AI54" s="24"/>
      <c r="AJ54" s="27">
        <f t="shared" si="23"/>
        <v>14355</v>
      </c>
      <c r="AK54" s="28"/>
      <c r="AL54" s="28">
        <v>14355</v>
      </c>
      <c r="AM54" s="28"/>
      <c r="AN54" s="28"/>
      <c r="AO54" s="28"/>
      <c r="AP54" s="27">
        <f t="shared" si="24"/>
        <v>0</v>
      </c>
      <c r="AQ54" s="28"/>
      <c r="AR54" s="28"/>
      <c r="AS54" s="28"/>
      <c r="AT54" s="28"/>
      <c r="AU54" s="28"/>
      <c r="AV54" s="27">
        <f t="shared" si="25"/>
        <v>0</v>
      </c>
      <c r="AW54" s="28"/>
      <c r="AX54" s="28"/>
      <c r="AY54" s="28"/>
      <c r="AZ54" s="28"/>
      <c r="BA54" s="28"/>
      <c r="BB54" s="29">
        <f t="shared" si="12"/>
        <v>0</v>
      </c>
    </row>
    <row r="55" spans="1:54" s="31" customFormat="1" ht="39" hidden="1">
      <c r="A55" s="21">
        <v>15</v>
      </c>
      <c r="B55" s="102" t="s">
        <v>220</v>
      </c>
      <c r="C55" s="23"/>
      <c r="D55" s="24">
        <v>17057</v>
      </c>
      <c r="E55" s="24"/>
      <c r="F55" s="16">
        <f t="shared" si="26"/>
        <v>17057</v>
      </c>
      <c r="G55" s="17"/>
      <c r="H55" s="26"/>
      <c r="I55" s="26"/>
      <c r="J55" s="26"/>
      <c r="K55" s="26"/>
      <c r="L55" s="26"/>
      <c r="M55" s="27">
        <f t="shared" si="27"/>
        <v>0</v>
      </c>
      <c r="N55" s="28"/>
      <c r="O55" s="28"/>
      <c r="P55" s="28"/>
      <c r="Q55" s="28"/>
      <c r="R55" s="28"/>
      <c r="S55" s="27">
        <f t="shared" si="21"/>
        <v>0</v>
      </c>
      <c r="T55" s="28"/>
      <c r="U55" s="28"/>
      <c r="V55" s="28"/>
      <c r="W55" s="28"/>
      <c r="X55" s="28"/>
      <c r="Y55" s="27">
        <f t="shared" si="22"/>
        <v>0</v>
      </c>
      <c r="Z55" s="28"/>
      <c r="AA55" s="28"/>
      <c r="AB55" s="28"/>
      <c r="AC55" s="28"/>
      <c r="AD55" s="28"/>
      <c r="AE55" s="28"/>
      <c r="AF55" s="28"/>
      <c r="AG55" s="28"/>
      <c r="AH55" s="29">
        <f t="shared" si="8"/>
        <v>17057</v>
      </c>
      <c r="AI55" s="24"/>
      <c r="AJ55" s="27">
        <f t="shared" si="23"/>
        <v>0</v>
      </c>
      <c r="AK55" s="28"/>
      <c r="AL55" s="28"/>
      <c r="AM55" s="28"/>
      <c r="AN55" s="28"/>
      <c r="AO55" s="28"/>
      <c r="AP55" s="27">
        <f t="shared" si="24"/>
        <v>17057</v>
      </c>
      <c r="AQ55" s="28">
        <v>10000</v>
      </c>
      <c r="AR55" s="28">
        <v>7057</v>
      </c>
      <c r="AS55" s="28"/>
      <c r="AT55" s="28"/>
      <c r="AU55" s="28"/>
      <c r="AV55" s="27">
        <f t="shared" si="25"/>
        <v>0</v>
      </c>
      <c r="AW55" s="28"/>
      <c r="AX55" s="28"/>
      <c r="AY55" s="28"/>
      <c r="AZ55" s="28"/>
      <c r="BA55" s="28"/>
      <c r="BB55" s="29">
        <f t="shared" si="12"/>
        <v>0</v>
      </c>
    </row>
    <row r="56" spans="1:54" s="31" customFormat="1" ht="48.75" hidden="1">
      <c r="A56" s="21">
        <v>16</v>
      </c>
      <c r="B56" s="102" t="s">
        <v>221</v>
      </c>
      <c r="C56" s="23"/>
      <c r="D56" s="24">
        <v>18337</v>
      </c>
      <c r="E56" s="24"/>
      <c r="F56" s="16">
        <f t="shared" si="26"/>
        <v>18337</v>
      </c>
      <c r="G56" s="17"/>
      <c r="H56" s="26"/>
      <c r="I56" s="26"/>
      <c r="J56" s="26"/>
      <c r="K56" s="26"/>
      <c r="L56" s="26"/>
      <c r="M56" s="27">
        <f t="shared" si="27"/>
        <v>0</v>
      </c>
      <c r="N56" s="28"/>
      <c r="O56" s="28"/>
      <c r="P56" s="28"/>
      <c r="Q56" s="195"/>
      <c r="R56" s="28"/>
      <c r="S56" s="27">
        <f t="shared" si="21"/>
        <v>0</v>
      </c>
      <c r="T56" s="28"/>
      <c r="U56" s="28"/>
      <c r="V56" s="28"/>
      <c r="W56" s="28"/>
      <c r="X56" s="28"/>
      <c r="Y56" s="27">
        <f t="shared" si="22"/>
        <v>0</v>
      </c>
      <c r="Z56" s="28"/>
      <c r="AA56" s="28"/>
      <c r="AB56" s="28"/>
      <c r="AC56" s="28"/>
      <c r="AD56" s="28"/>
      <c r="AE56" s="28"/>
      <c r="AF56" s="28"/>
      <c r="AG56" s="28"/>
      <c r="AH56" s="29">
        <f t="shared" si="8"/>
        <v>18337</v>
      </c>
      <c r="AI56" s="24"/>
      <c r="AJ56" s="27">
        <f t="shared" si="23"/>
        <v>0</v>
      </c>
      <c r="AK56" s="28"/>
      <c r="AL56" s="28"/>
      <c r="AM56" s="28"/>
      <c r="AN56" s="28"/>
      <c r="AO56" s="28"/>
      <c r="AP56" s="27">
        <f t="shared" si="24"/>
        <v>10000</v>
      </c>
      <c r="AQ56" s="28">
        <v>10000</v>
      </c>
      <c r="AR56" s="28"/>
      <c r="AS56" s="28"/>
      <c r="AT56" s="28"/>
      <c r="AU56" s="28"/>
      <c r="AV56" s="27">
        <f t="shared" si="25"/>
        <v>8337</v>
      </c>
      <c r="AW56" s="28"/>
      <c r="AX56" s="28">
        <v>8337</v>
      </c>
      <c r="AY56" s="28"/>
      <c r="AZ56" s="28"/>
      <c r="BA56" s="28"/>
      <c r="BB56" s="29">
        <f t="shared" si="12"/>
        <v>0</v>
      </c>
    </row>
    <row r="57" spans="1:54" s="31" customFormat="1" ht="48.75" hidden="1">
      <c r="A57" s="21">
        <v>17</v>
      </c>
      <c r="B57" s="102" t="s">
        <v>222</v>
      </c>
      <c r="C57" s="23"/>
      <c r="D57" s="24">
        <v>48931</v>
      </c>
      <c r="E57" s="24"/>
      <c r="F57" s="16">
        <f t="shared" si="26"/>
        <v>48931</v>
      </c>
      <c r="G57" s="17"/>
      <c r="H57" s="26"/>
      <c r="I57" s="26"/>
      <c r="J57" s="26"/>
      <c r="K57" s="26"/>
      <c r="L57" s="26"/>
      <c r="M57" s="27">
        <f t="shared" si="27"/>
        <v>0</v>
      </c>
      <c r="N57" s="28"/>
      <c r="O57" s="28"/>
      <c r="P57" s="28"/>
      <c r="Q57" s="28"/>
      <c r="R57" s="28"/>
      <c r="S57" s="27">
        <f t="shared" si="21"/>
        <v>0</v>
      </c>
      <c r="T57" s="28"/>
      <c r="U57" s="28"/>
      <c r="V57" s="28"/>
      <c r="W57" s="28"/>
      <c r="X57" s="28"/>
      <c r="Y57" s="27">
        <f t="shared" si="22"/>
        <v>0</v>
      </c>
      <c r="Z57" s="28"/>
      <c r="AA57" s="28"/>
      <c r="AB57" s="28"/>
      <c r="AC57" s="28"/>
      <c r="AD57" s="28"/>
      <c r="AE57" s="28"/>
      <c r="AF57" s="28"/>
      <c r="AG57" s="28"/>
      <c r="AH57" s="29">
        <f t="shared" si="8"/>
        <v>48931</v>
      </c>
      <c r="AI57" s="24"/>
      <c r="AJ57" s="27">
        <f t="shared" si="23"/>
        <v>0</v>
      </c>
      <c r="AK57" s="28"/>
      <c r="AL57" s="28"/>
      <c r="AM57" s="28"/>
      <c r="AN57" s="28"/>
      <c r="AO57" s="28"/>
      <c r="AP57" s="27">
        <f t="shared" si="24"/>
        <v>0</v>
      </c>
      <c r="AQ57" s="28"/>
      <c r="AR57" s="28"/>
      <c r="AS57" s="28"/>
      <c r="AT57" s="28"/>
      <c r="AU57" s="28"/>
      <c r="AV57" s="27">
        <f t="shared" si="25"/>
        <v>48931</v>
      </c>
      <c r="AW57" s="28">
        <v>28931</v>
      </c>
      <c r="AX57" s="28">
        <v>20000</v>
      </c>
      <c r="AY57" s="28"/>
      <c r="AZ57" s="28"/>
      <c r="BA57" s="28"/>
      <c r="BB57" s="29">
        <f t="shared" si="12"/>
        <v>0</v>
      </c>
    </row>
    <row r="58" spans="1:54" s="19" customFormat="1" ht="22.5">
      <c r="A58" s="91" t="s">
        <v>199</v>
      </c>
      <c r="B58" s="46" t="s">
        <v>210</v>
      </c>
      <c r="C58" s="42"/>
      <c r="D58" s="42">
        <f>D60+D61+D62+D63+D59</f>
        <v>5740</v>
      </c>
      <c r="E58" s="42">
        <f>E60+E61+E62+E63+E59</f>
        <v>0</v>
      </c>
      <c r="F58" s="42">
        <f>F60+F61+F62+F63+F59</f>
        <v>5740</v>
      </c>
      <c r="G58" s="42">
        <f aca="true" t="shared" si="31" ref="G58:BB58">G60+G61+G62+G63+G59</f>
        <v>0</v>
      </c>
      <c r="H58" s="42">
        <f t="shared" si="31"/>
        <v>0</v>
      </c>
      <c r="I58" s="42">
        <f t="shared" si="31"/>
        <v>0</v>
      </c>
      <c r="J58" s="42">
        <f t="shared" si="31"/>
        <v>0</v>
      </c>
      <c r="K58" s="42">
        <f t="shared" si="31"/>
        <v>0</v>
      </c>
      <c r="L58" s="42">
        <f t="shared" si="31"/>
        <v>0</v>
      </c>
      <c r="M58" s="42">
        <f t="shared" si="31"/>
        <v>4740</v>
      </c>
      <c r="N58" s="42">
        <f t="shared" si="31"/>
        <v>0</v>
      </c>
      <c r="O58" s="42">
        <f t="shared" si="31"/>
        <v>4740</v>
      </c>
      <c r="P58" s="42">
        <f t="shared" si="31"/>
        <v>0</v>
      </c>
      <c r="Q58" s="42">
        <f t="shared" si="31"/>
        <v>0</v>
      </c>
      <c r="R58" s="42">
        <f t="shared" si="31"/>
        <v>0</v>
      </c>
      <c r="S58" s="42">
        <f t="shared" si="31"/>
        <v>0</v>
      </c>
      <c r="T58" s="42">
        <f t="shared" si="31"/>
        <v>0</v>
      </c>
      <c r="U58" s="42">
        <f t="shared" si="31"/>
        <v>0</v>
      </c>
      <c r="V58" s="42">
        <f t="shared" si="31"/>
        <v>0</v>
      </c>
      <c r="W58" s="42">
        <f t="shared" si="31"/>
        <v>0</v>
      </c>
      <c r="X58" s="42">
        <f t="shared" si="31"/>
        <v>0</v>
      </c>
      <c r="Y58" s="42">
        <f t="shared" si="31"/>
        <v>0</v>
      </c>
      <c r="Z58" s="42">
        <f t="shared" si="31"/>
        <v>0</v>
      </c>
      <c r="AA58" s="42">
        <f t="shared" si="31"/>
        <v>0</v>
      </c>
      <c r="AB58" s="42">
        <f t="shared" si="31"/>
        <v>0</v>
      </c>
      <c r="AC58" s="42">
        <f t="shared" si="31"/>
        <v>0</v>
      </c>
      <c r="AD58" s="42">
        <f t="shared" si="31"/>
        <v>0</v>
      </c>
      <c r="AE58" s="42">
        <f t="shared" si="31"/>
        <v>0</v>
      </c>
      <c r="AF58" s="42">
        <f t="shared" si="31"/>
        <v>0</v>
      </c>
      <c r="AG58" s="42">
        <f t="shared" si="31"/>
        <v>0</v>
      </c>
      <c r="AH58" s="42">
        <f t="shared" si="31"/>
        <v>0</v>
      </c>
      <c r="AI58" s="42">
        <f t="shared" si="31"/>
        <v>0</v>
      </c>
      <c r="AJ58" s="42">
        <f t="shared" si="31"/>
        <v>0</v>
      </c>
      <c r="AK58" s="42">
        <f t="shared" si="31"/>
        <v>0</v>
      </c>
      <c r="AL58" s="42">
        <f t="shared" si="31"/>
        <v>0</v>
      </c>
      <c r="AM58" s="42">
        <f t="shared" si="31"/>
        <v>0</v>
      </c>
      <c r="AN58" s="42">
        <f t="shared" si="31"/>
        <v>0</v>
      </c>
      <c r="AO58" s="42">
        <f t="shared" si="31"/>
        <v>0</v>
      </c>
      <c r="AP58" s="42">
        <f t="shared" si="31"/>
        <v>0</v>
      </c>
      <c r="AQ58" s="42">
        <f t="shared" si="31"/>
        <v>0</v>
      </c>
      <c r="AR58" s="42">
        <f t="shared" si="31"/>
        <v>0</v>
      </c>
      <c r="AS58" s="42">
        <f t="shared" si="31"/>
        <v>0</v>
      </c>
      <c r="AT58" s="42">
        <f t="shared" si="31"/>
        <v>0</v>
      </c>
      <c r="AU58" s="42">
        <f t="shared" si="31"/>
        <v>0</v>
      </c>
      <c r="AV58" s="42">
        <f t="shared" si="31"/>
        <v>0</v>
      </c>
      <c r="AW58" s="42">
        <f t="shared" si="31"/>
        <v>0</v>
      </c>
      <c r="AX58" s="42">
        <f t="shared" si="31"/>
        <v>0</v>
      </c>
      <c r="AY58" s="42">
        <f t="shared" si="31"/>
        <v>0</v>
      </c>
      <c r="AZ58" s="42">
        <f t="shared" si="31"/>
        <v>0</v>
      </c>
      <c r="BA58" s="42">
        <f t="shared" si="31"/>
        <v>0</v>
      </c>
      <c r="BB58" s="42">
        <f t="shared" si="31"/>
        <v>0</v>
      </c>
    </row>
    <row r="59" spans="1:54" s="31" customFormat="1" ht="45">
      <c r="A59" s="213" t="s">
        <v>54</v>
      </c>
      <c r="B59" s="23" t="s">
        <v>320</v>
      </c>
      <c r="C59" s="28"/>
      <c r="D59" s="28">
        <v>2240</v>
      </c>
      <c r="E59" s="28"/>
      <c r="F59" s="16">
        <f aca="true" t="shared" si="32" ref="F59:F64">D59-E59</f>
        <v>2240</v>
      </c>
      <c r="G59" s="28"/>
      <c r="H59" s="28"/>
      <c r="I59" s="28"/>
      <c r="J59" s="28"/>
      <c r="K59" s="28"/>
      <c r="L59" s="28"/>
      <c r="M59" s="28">
        <f>-N59+O59+P59+Q59+R59</f>
        <v>2240</v>
      </c>
      <c r="N59" s="28"/>
      <c r="O59" s="28">
        <v>2240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9"/>
      <c r="AI59" s="28"/>
      <c r="AJ59" s="28">
        <f>AK59+AL59+AM59+AN59+AO59</f>
        <v>0</v>
      </c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9"/>
    </row>
    <row r="60" spans="1:54" s="31" customFormat="1" ht="19.5">
      <c r="A60" s="44" t="s">
        <v>55</v>
      </c>
      <c r="B60" s="22" t="s">
        <v>177</v>
      </c>
      <c r="C60" s="23"/>
      <c r="D60" s="24">
        <v>1000</v>
      </c>
      <c r="E60" s="24"/>
      <c r="F60" s="16">
        <f t="shared" si="32"/>
        <v>1000</v>
      </c>
      <c r="G60" s="17"/>
      <c r="H60" s="26"/>
      <c r="I60" s="26"/>
      <c r="J60" s="26"/>
      <c r="K60" s="26"/>
      <c r="L60" s="26"/>
      <c r="M60" s="27">
        <f>N60+O60+P60+Q60+R60</f>
        <v>1000</v>
      </c>
      <c r="N60" s="28"/>
      <c r="O60" s="28">
        <v>1000</v>
      </c>
      <c r="P60" s="28"/>
      <c r="Q60" s="28"/>
      <c r="R60" s="28"/>
      <c r="S60" s="27"/>
      <c r="T60" s="28"/>
      <c r="U60" s="28"/>
      <c r="V60" s="28"/>
      <c r="W60" s="28"/>
      <c r="X60" s="28"/>
      <c r="Y60" s="27"/>
      <c r="Z60" s="28"/>
      <c r="AA60" s="28"/>
      <c r="AB60" s="28"/>
      <c r="AC60" s="28"/>
      <c r="AD60" s="28"/>
      <c r="AE60" s="28"/>
      <c r="AF60" s="28"/>
      <c r="AG60" s="28"/>
      <c r="AH60" s="29"/>
      <c r="AI60" s="24"/>
      <c r="AJ60" s="27"/>
      <c r="AK60" s="28"/>
      <c r="AL60" s="28"/>
      <c r="AM60" s="28"/>
      <c r="AN60" s="28"/>
      <c r="AO60" s="28"/>
      <c r="AP60" s="27"/>
      <c r="AQ60" s="28"/>
      <c r="AR60" s="28"/>
      <c r="AS60" s="28"/>
      <c r="AT60" s="28"/>
      <c r="AU60" s="28"/>
      <c r="AV60" s="27"/>
      <c r="AW60" s="28"/>
      <c r="AX60" s="28"/>
      <c r="AY60" s="28"/>
      <c r="AZ60" s="28"/>
      <c r="BA60" s="28"/>
      <c r="BB60" s="29"/>
    </row>
    <row r="61" spans="1:54" s="31" customFormat="1" ht="29.25">
      <c r="A61" s="44" t="s">
        <v>56</v>
      </c>
      <c r="B61" s="22" t="s">
        <v>182</v>
      </c>
      <c r="C61" s="23" t="s">
        <v>176</v>
      </c>
      <c r="D61" s="24">
        <v>1000</v>
      </c>
      <c r="E61" s="24"/>
      <c r="F61" s="16">
        <f t="shared" si="32"/>
        <v>1000</v>
      </c>
      <c r="G61" s="17"/>
      <c r="H61" s="26"/>
      <c r="I61" s="26"/>
      <c r="J61" s="26"/>
      <c r="K61" s="26"/>
      <c r="L61" s="26"/>
      <c r="M61" s="27">
        <f>N61+O61+P61+Q61+R61</f>
        <v>0</v>
      </c>
      <c r="N61" s="28"/>
      <c r="O61" s="28"/>
      <c r="P61" s="28"/>
      <c r="Q61" s="28"/>
      <c r="R61" s="28"/>
      <c r="S61" s="27"/>
      <c r="T61" s="28"/>
      <c r="U61" s="28"/>
      <c r="V61" s="28"/>
      <c r="W61" s="28"/>
      <c r="X61" s="28"/>
      <c r="Y61" s="27"/>
      <c r="Z61" s="28"/>
      <c r="AA61" s="28"/>
      <c r="AB61" s="28"/>
      <c r="AC61" s="28"/>
      <c r="AD61" s="28"/>
      <c r="AE61" s="28"/>
      <c r="AF61" s="28"/>
      <c r="AG61" s="28"/>
      <c r="AH61" s="29"/>
      <c r="AI61" s="24"/>
      <c r="AJ61" s="27"/>
      <c r="AK61" s="28"/>
      <c r="AL61" s="28"/>
      <c r="AM61" s="28"/>
      <c r="AN61" s="28"/>
      <c r="AO61" s="28"/>
      <c r="AP61" s="27"/>
      <c r="AQ61" s="28"/>
      <c r="AR61" s="28"/>
      <c r="AS61" s="28"/>
      <c r="AT61" s="28"/>
      <c r="AU61" s="28"/>
      <c r="AV61" s="27"/>
      <c r="AW61" s="28"/>
      <c r="AX61" s="28"/>
      <c r="AY61" s="28"/>
      <c r="AZ61" s="28"/>
      <c r="BA61" s="28"/>
      <c r="BB61" s="29"/>
    </row>
    <row r="62" spans="1:54" s="31" customFormat="1" ht="58.5">
      <c r="A62" s="44" t="s">
        <v>57</v>
      </c>
      <c r="B62" s="22" t="s">
        <v>178</v>
      </c>
      <c r="C62" s="23" t="s">
        <v>179</v>
      </c>
      <c r="D62" s="24">
        <v>500</v>
      </c>
      <c r="E62" s="24"/>
      <c r="F62" s="16">
        <f t="shared" si="32"/>
        <v>500</v>
      </c>
      <c r="G62" s="17"/>
      <c r="H62" s="26"/>
      <c r="I62" s="26"/>
      <c r="J62" s="26"/>
      <c r="K62" s="26"/>
      <c r="L62" s="26"/>
      <c r="M62" s="27">
        <f>N62+O62+P62+Q62+R62</f>
        <v>500</v>
      </c>
      <c r="N62" s="28"/>
      <c r="O62" s="28">
        <v>500</v>
      </c>
      <c r="P62" s="28"/>
      <c r="Q62" s="28"/>
      <c r="R62" s="28"/>
      <c r="S62" s="27"/>
      <c r="T62" s="28"/>
      <c r="U62" s="28"/>
      <c r="V62" s="28"/>
      <c r="W62" s="28"/>
      <c r="X62" s="28"/>
      <c r="Y62" s="27"/>
      <c r="Z62" s="28"/>
      <c r="AA62" s="28"/>
      <c r="AB62" s="28"/>
      <c r="AC62" s="28"/>
      <c r="AD62" s="28"/>
      <c r="AE62" s="28"/>
      <c r="AF62" s="28"/>
      <c r="AG62" s="28"/>
      <c r="AH62" s="29"/>
      <c r="AI62" s="24"/>
      <c r="AJ62" s="27"/>
      <c r="AK62" s="28"/>
      <c r="AL62" s="28"/>
      <c r="AM62" s="28"/>
      <c r="AN62" s="28"/>
      <c r="AO62" s="28"/>
      <c r="AP62" s="27"/>
      <c r="AQ62" s="28"/>
      <c r="AR62" s="28"/>
      <c r="AS62" s="28"/>
      <c r="AT62" s="28"/>
      <c r="AU62" s="28"/>
      <c r="AV62" s="27"/>
      <c r="AW62" s="28"/>
      <c r="AX62" s="28"/>
      <c r="AY62" s="28"/>
      <c r="AZ62" s="28"/>
      <c r="BA62" s="28"/>
      <c r="BB62" s="29"/>
    </row>
    <row r="63" spans="1:54" s="31" customFormat="1" ht="33.75">
      <c r="A63" s="44" t="s">
        <v>58</v>
      </c>
      <c r="B63" s="22" t="s">
        <v>180</v>
      </c>
      <c r="C63" s="23" t="s">
        <v>179</v>
      </c>
      <c r="D63" s="24">
        <v>1000</v>
      </c>
      <c r="E63" s="24"/>
      <c r="F63" s="16">
        <f t="shared" si="32"/>
        <v>1000</v>
      </c>
      <c r="G63" s="17"/>
      <c r="H63" s="26"/>
      <c r="I63" s="26"/>
      <c r="J63" s="26"/>
      <c r="K63" s="26"/>
      <c r="L63" s="26"/>
      <c r="M63" s="27">
        <f>N63+O63+P63+Q63+R63</f>
        <v>1000</v>
      </c>
      <c r="N63" s="28"/>
      <c r="O63" s="28">
        <v>1000</v>
      </c>
      <c r="P63" s="28"/>
      <c r="Q63" s="28"/>
      <c r="R63" s="28"/>
      <c r="S63" s="27"/>
      <c r="T63" s="28"/>
      <c r="U63" s="28"/>
      <c r="V63" s="28"/>
      <c r="W63" s="28"/>
      <c r="X63" s="28"/>
      <c r="Y63" s="27"/>
      <c r="Z63" s="28"/>
      <c r="AA63" s="28"/>
      <c r="AB63" s="28"/>
      <c r="AC63" s="28"/>
      <c r="AD63" s="28"/>
      <c r="AE63" s="28"/>
      <c r="AF63" s="28"/>
      <c r="AG63" s="28"/>
      <c r="AH63" s="29"/>
      <c r="AI63" s="24"/>
      <c r="AJ63" s="27"/>
      <c r="AK63" s="28"/>
      <c r="AL63" s="28"/>
      <c r="AM63" s="28"/>
      <c r="AN63" s="28"/>
      <c r="AO63" s="28"/>
      <c r="AP63" s="27"/>
      <c r="AQ63" s="28"/>
      <c r="AR63" s="28"/>
      <c r="AS63" s="28"/>
      <c r="AT63" s="28"/>
      <c r="AU63" s="28"/>
      <c r="AV63" s="27"/>
      <c r="AW63" s="28"/>
      <c r="AX63" s="28"/>
      <c r="AY63" s="28"/>
      <c r="AZ63" s="28"/>
      <c r="BA63" s="28"/>
      <c r="BB63" s="29"/>
    </row>
    <row r="64" spans="1:54" s="31" customFormat="1" ht="78" hidden="1">
      <c r="A64" s="44" t="s">
        <v>58</v>
      </c>
      <c r="B64" s="22" t="s">
        <v>181</v>
      </c>
      <c r="C64" s="23"/>
      <c r="D64" s="24">
        <v>5000</v>
      </c>
      <c r="E64" s="24"/>
      <c r="F64" s="16">
        <f t="shared" si="32"/>
        <v>5000</v>
      </c>
      <c r="G64" s="17"/>
      <c r="H64" s="26"/>
      <c r="I64" s="26"/>
      <c r="J64" s="26"/>
      <c r="K64" s="26"/>
      <c r="L64" s="26"/>
      <c r="M64" s="27">
        <f>N64+O64+P64+Q64+R64</f>
        <v>5000</v>
      </c>
      <c r="N64" s="28"/>
      <c r="O64" s="28">
        <v>5000</v>
      </c>
      <c r="P64" s="28"/>
      <c r="Q64" s="28"/>
      <c r="R64" s="28"/>
      <c r="S64" s="27"/>
      <c r="T64" s="28"/>
      <c r="U64" s="28"/>
      <c r="V64" s="28"/>
      <c r="W64" s="28"/>
      <c r="X64" s="28"/>
      <c r="Y64" s="27"/>
      <c r="Z64" s="28"/>
      <c r="AA64" s="28"/>
      <c r="AB64" s="28"/>
      <c r="AC64" s="28"/>
      <c r="AD64" s="28"/>
      <c r="AE64" s="28"/>
      <c r="AF64" s="28"/>
      <c r="AG64" s="28"/>
      <c r="AH64" s="29"/>
      <c r="AI64" s="24"/>
      <c r="AJ64" s="27"/>
      <c r="AK64" s="28"/>
      <c r="AL64" s="28"/>
      <c r="AM64" s="28"/>
      <c r="AN64" s="28"/>
      <c r="AO64" s="28"/>
      <c r="AP64" s="27"/>
      <c r="AQ64" s="28"/>
      <c r="AR64" s="28"/>
      <c r="AS64" s="28"/>
      <c r="AT64" s="28"/>
      <c r="AU64" s="28"/>
      <c r="AV64" s="27"/>
      <c r="AW64" s="28"/>
      <c r="AX64" s="28"/>
      <c r="AY64" s="28"/>
      <c r="AZ64" s="28"/>
      <c r="BA64" s="28"/>
      <c r="BB64" s="29"/>
    </row>
    <row r="65" spans="1:54" s="19" customFormat="1" ht="33.75">
      <c r="A65" s="91" t="s">
        <v>200</v>
      </c>
      <c r="B65" s="46" t="s">
        <v>35</v>
      </c>
      <c r="C65" s="42">
        <f>C66+C67+C68+C69+C70+C73+C74</f>
        <v>0</v>
      </c>
      <c r="D65" s="42">
        <f>D66+D67</f>
        <v>16000</v>
      </c>
      <c r="E65" s="42">
        <f>E66+E67</f>
        <v>0</v>
      </c>
      <c r="F65" s="42">
        <f>F66+F67</f>
        <v>16000</v>
      </c>
      <c r="G65" s="42" t="e">
        <f aca="true" t="shared" si="33" ref="G65:BB65">G66+G67</f>
        <v>#REF!</v>
      </c>
      <c r="H65" s="42" t="e">
        <f t="shared" si="33"/>
        <v>#REF!</v>
      </c>
      <c r="I65" s="42" t="e">
        <f t="shared" si="33"/>
        <v>#REF!</v>
      </c>
      <c r="J65" s="42" t="e">
        <f t="shared" si="33"/>
        <v>#REF!</v>
      </c>
      <c r="K65" s="42">
        <f t="shared" si="33"/>
        <v>0</v>
      </c>
      <c r="L65" s="42">
        <f t="shared" si="33"/>
        <v>0</v>
      </c>
      <c r="M65" s="42">
        <f t="shared" si="33"/>
        <v>0</v>
      </c>
      <c r="N65" s="42">
        <f t="shared" si="33"/>
        <v>0</v>
      </c>
      <c r="O65" s="42">
        <f t="shared" si="33"/>
        <v>0</v>
      </c>
      <c r="P65" s="42">
        <f t="shared" si="33"/>
        <v>0</v>
      </c>
      <c r="Q65" s="42">
        <f t="shared" si="33"/>
        <v>0</v>
      </c>
      <c r="R65" s="42">
        <f t="shared" si="33"/>
        <v>0</v>
      </c>
      <c r="S65" s="42">
        <f t="shared" si="33"/>
        <v>16000</v>
      </c>
      <c r="T65" s="42">
        <f t="shared" si="33"/>
        <v>0</v>
      </c>
      <c r="U65" s="42">
        <f t="shared" si="33"/>
        <v>0</v>
      </c>
      <c r="V65" s="42">
        <f t="shared" si="33"/>
        <v>16000</v>
      </c>
      <c r="W65" s="42">
        <f t="shared" si="33"/>
        <v>0</v>
      </c>
      <c r="X65" s="42">
        <f t="shared" si="33"/>
        <v>0</v>
      </c>
      <c r="Y65" s="42">
        <f t="shared" si="33"/>
        <v>0</v>
      </c>
      <c r="Z65" s="42">
        <f t="shared" si="33"/>
        <v>0</v>
      </c>
      <c r="AA65" s="42">
        <f t="shared" si="33"/>
        <v>0</v>
      </c>
      <c r="AB65" s="42">
        <f t="shared" si="33"/>
        <v>0</v>
      </c>
      <c r="AC65" s="42">
        <f t="shared" si="33"/>
        <v>0</v>
      </c>
      <c r="AD65" s="42">
        <f t="shared" si="33"/>
        <v>0</v>
      </c>
      <c r="AE65" s="42">
        <f t="shared" si="33"/>
        <v>0</v>
      </c>
      <c r="AF65" s="42">
        <f t="shared" si="33"/>
        <v>0</v>
      </c>
      <c r="AG65" s="42">
        <f t="shared" si="33"/>
        <v>0</v>
      </c>
      <c r="AH65" s="42">
        <f t="shared" si="33"/>
        <v>0</v>
      </c>
      <c r="AI65" s="42">
        <f t="shared" si="33"/>
        <v>0</v>
      </c>
      <c r="AJ65" s="42">
        <f t="shared" si="33"/>
        <v>0</v>
      </c>
      <c r="AK65" s="42">
        <f t="shared" si="33"/>
        <v>0</v>
      </c>
      <c r="AL65" s="42">
        <f t="shared" si="33"/>
        <v>0</v>
      </c>
      <c r="AM65" s="42">
        <f t="shared" si="33"/>
        <v>0</v>
      </c>
      <c r="AN65" s="42">
        <f t="shared" si="33"/>
        <v>0</v>
      </c>
      <c r="AO65" s="42">
        <f t="shared" si="33"/>
        <v>0</v>
      </c>
      <c r="AP65" s="42">
        <f t="shared" si="33"/>
        <v>0</v>
      </c>
      <c r="AQ65" s="42">
        <f t="shared" si="33"/>
        <v>0</v>
      </c>
      <c r="AR65" s="42">
        <f t="shared" si="33"/>
        <v>0</v>
      </c>
      <c r="AS65" s="42">
        <f t="shared" si="33"/>
        <v>0</v>
      </c>
      <c r="AT65" s="42">
        <f t="shared" si="33"/>
        <v>0</v>
      </c>
      <c r="AU65" s="42">
        <f t="shared" si="33"/>
        <v>0</v>
      </c>
      <c r="AV65" s="42">
        <f t="shared" si="33"/>
        <v>0</v>
      </c>
      <c r="AW65" s="42">
        <f t="shared" si="33"/>
        <v>0</v>
      </c>
      <c r="AX65" s="42">
        <f t="shared" si="33"/>
        <v>0</v>
      </c>
      <c r="AY65" s="42">
        <f t="shared" si="33"/>
        <v>0</v>
      </c>
      <c r="AZ65" s="42">
        <f t="shared" si="33"/>
        <v>0</v>
      </c>
      <c r="BA65" s="42">
        <f t="shared" si="33"/>
        <v>0</v>
      </c>
      <c r="BB65" s="42">
        <f t="shared" si="33"/>
        <v>0</v>
      </c>
    </row>
    <row r="66" spans="1:54" s="31" customFormat="1" ht="19.5">
      <c r="A66" s="44" t="s">
        <v>54</v>
      </c>
      <c r="B66" s="22" t="s">
        <v>47</v>
      </c>
      <c r="C66" s="23"/>
      <c r="D66" s="24">
        <v>8000</v>
      </c>
      <c r="E66" s="24"/>
      <c r="F66" s="16">
        <f>D66-E66</f>
        <v>8000</v>
      </c>
      <c r="G66" s="17" t="e">
        <f>H66+I66+J66</f>
        <v>#REF!</v>
      </c>
      <c r="H66" s="26" t="e">
        <f>#REF!</f>
        <v>#REF!</v>
      </c>
      <c r="I66" s="26" t="e">
        <f>#REF!</f>
        <v>#REF!</v>
      </c>
      <c r="J66" s="26" t="e">
        <f>#REF!</f>
        <v>#REF!</v>
      </c>
      <c r="K66" s="26"/>
      <c r="L66" s="26"/>
      <c r="M66" s="27">
        <f aca="true" t="shared" si="34" ref="M66:M74">N66+O66+P66+Q66+R66</f>
        <v>0</v>
      </c>
      <c r="N66" s="28"/>
      <c r="O66" s="28"/>
      <c r="P66" s="28"/>
      <c r="Q66" s="28"/>
      <c r="R66" s="28"/>
      <c r="S66" s="27">
        <f aca="true" t="shared" si="35" ref="S66:S74">T66+U66+V66+W66+X66</f>
        <v>8000</v>
      </c>
      <c r="T66" s="28"/>
      <c r="U66" s="28"/>
      <c r="V66" s="28">
        <v>8000</v>
      </c>
      <c r="W66" s="28"/>
      <c r="X66" s="28"/>
      <c r="Y66" s="27">
        <f aca="true" t="shared" si="36" ref="Y66:Y73">Z66+AA66+AB66+AC66+AD66</f>
        <v>0</v>
      </c>
      <c r="Z66" s="28"/>
      <c r="AA66" s="28"/>
      <c r="AB66" s="28"/>
      <c r="AC66" s="28"/>
      <c r="AD66" s="28"/>
      <c r="AE66" s="28"/>
      <c r="AF66" s="28"/>
      <c r="AG66" s="28"/>
      <c r="AH66" s="29">
        <f t="shared" si="8"/>
        <v>0</v>
      </c>
      <c r="AI66" s="24"/>
      <c r="AJ66" s="27">
        <f>AK66+AL66+AM66+AN66+AO66</f>
        <v>0</v>
      </c>
      <c r="AK66" s="28"/>
      <c r="AL66" s="28"/>
      <c r="AM66" s="28"/>
      <c r="AN66" s="28"/>
      <c r="AO66" s="28"/>
      <c r="AP66" s="27">
        <f aca="true" t="shared" si="37" ref="AP66:AP73">AQ66+AR66+AS66+AT66+AU66</f>
        <v>0</v>
      </c>
      <c r="AQ66" s="28"/>
      <c r="AR66" s="28"/>
      <c r="AS66" s="28"/>
      <c r="AT66" s="28"/>
      <c r="AU66" s="28"/>
      <c r="AV66" s="27">
        <f aca="true" t="shared" si="38" ref="AV66:AV73">AW66+AX66+AY66+AZ66+BA66</f>
        <v>0</v>
      </c>
      <c r="AW66" s="28"/>
      <c r="AX66" s="28"/>
      <c r="AY66" s="28"/>
      <c r="AZ66" s="28"/>
      <c r="BA66" s="28"/>
      <c r="BB66" s="29">
        <f t="shared" si="12"/>
        <v>0</v>
      </c>
    </row>
    <row r="67" spans="1:54" s="31" customFormat="1" ht="29.25">
      <c r="A67" s="44" t="s">
        <v>55</v>
      </c>
      <c r="B67" s="22" t="s">
        <v>48</v>
      </c>
      <c r="C67" s="23"/>
      <c r="D67" s="24">
        <v>8000</v>
      </c>
      <c r="E67" s="24"/>
      <c r="F67" s="16">
        <f>D67-E67</f>
        <v>8000</v>
      </c>
      <c r="G67" s="17">
        <f>H67+I67+J67</f>
        <v>0</v>
      </c>
      <c r="H67" s="26"/>
      <c r="I67" s="26"/>
      <c r="J67" s="26"/>
      <c r="K67" s="26"/>
      <c r="L67" s="26"/>
      <c r="M67" s="27">
        <f t="shared" si="34"/>
        <v>0</v>
      </c>
      <c r="N67" s="28"/>
      <c r="O67" s="28"/>
      <c r="P67" s="28"/>
      <c r="Q67" s="28"/>
      <c r="R67" s="28"/>
      <c r="S67" s="27">
        <f t="shared" si="35"/>
        <v>8000</v>
      </c>
      <c r="T67" s="28"/>
      <c r="U67" s="28"/>
      <c r="V67" s="28">
        <v>8000</v>
      </c>
      <c r="W67" s="28"/>
      <c r="X67" s="28"/>
      <c r="Y67" s="27">
        <f t="shared" si="36"/>
        <v>0</v>
      </c>
      <c r="Z67" s="28"/>
      <c r="AA67" s="28"/>
      <c r="AB67" s="28"/>
      <c r="AC67" s="28"/>
      <c r="AD67" s="28"/>
      <c r="AE67" s="28"/>
      <c r="AF67" s="28"/>
      <c r="AG67" s="28"/>
      <c r="AH67" s="29">
        <f t="shared" si="8"/>
        <v>0</v>
      </c>
      <c r="AI67" s="24"/>
      <c r="AJ67" s="27">
        <f>AK67+AL67+AM67+AN67+AO67</f>
        <v>0</v>
      </c>
      <c r="AK67" s="28"/>
      <c r="AL67" s="28"/>
      <c r="AM67" s="28"/>
      <c r="AN67" s="28"/>
      <c r="AO67" s="28"/>
      <c r="AP67" s="27">
        <f t="shared" si="37"/>
        <v>0</v>
      </c>
      <c r="AQ67" s="28"/>
      <c r="AR67" s="28"/>
      <c r="AS67" s="28"/>
      <c r="AT67" s="28"/>
      <c r="AU67" s="28"/>
      <c r="AV67" s="27">
        <f t="shared" si="38"/>
        <v>0</v>
      </c>
      <c r="AW67" s="28"/>
      <c r="AX67" s="28"/>
      <c r="AY67" s="28"/>
      <c r="AZ67" s="28"/>
      <c r="BA67" s="28"/>
      <c r="BB67" s="29">
        <f t="shared" si="12"/>
        <v>0</v>
      </c>
    </row>
    <row r="68" spans="1:54" s="31" customFormat="1" ht="11.25" hidden="1">
      <c r="A68" s="44" t="s">
        <v>56</v>
      </c>
      <c r="B68" s="22" t="s">
        <v>36</v>
      </c>
      <c r="C68" s="23"/>
      <c r="D68" s="24"/>
      <c r="E68" s="24"/>
      <c r="F68" s="16">
        <f>D68-E68</f>
        <v>0</v>
      </c>
      <c r="G68" s="17" t="e">
        <f>H68+I68+J68</f>
        <v>#REF!</v>
      </c>
      <c r="H68" s="26"/>
      <c r="I68" s="26" t="e">
        <f>#REF!</f>
        <v>#REF!</v>
      </c>
      <c r="J68" s="26" t="e">
        <f>#REF!</f>
        <v>#REF!</v>
      </c>
      <c r="K68" s="26"/>
      <c r="L68" s="26"/>
      <c r="M68" s="27">
        <f t="shared" si="34"/>
        <v>0</v>
      </c>
      <c r="N68" s="28"/>
      <c r="O68" s="28"/>
      <c r="P68" s="28"/>
      <c r="Q68" s="28"/>
      <c r="R68" s="28"/>
      <c r="S68" s="27">
        <f t="shared" si="35"/>
        <v>0</v>
      </c>
      <c r="T68" s="28"/>
      <c r="U68" s="28"/>
      <c r="V68" s="28"/>
      <c r="W68" s="28"/>
      <c r="X68" s="28"/>
      <c r="Y68" s="27">
        <f t="shared" si="36"/>
        <v>0</v>
      </c>
      <c r="Z68" s="28"/>
      <c r="AA68" s="28"/>
      <c r="AB68" s="28"/>
      <c r="AC68" s="28"/>
      <c r="AD68" s="28"/>
      <c r="AE68" s="28"/>
      <c r="AF68" s="28"/>
      <c r="AG68" s="28"/>
      <c r="AH68" s="29">
        <f t="shared" si="8"/>
        <v>0</v>
      </c>
      <c r="AI68" s="24"/>
      <c r="AJ68" s="27">
        <f>AK68+AL68+AM68+AN68+AO68</f>
        <v>0</v>
      </c>
      <c r="AK68" s="28"/>
      <c r="AL68" s="28"/>
      <c r="AM68" s="28"/>
      <c r="AN68" s="28"/>
      <c r="AO68" s="28"/>
      <c r="AP68" s="27">
        <f t="shared" si="37"/>
        <v>0</v>
      </c>
      <c r="AQ68" s="28"/>
      <c r="AR68" s="28"/>
      <c r="AS68" s="28"/>
      <c r="AT68" s="28"/>
      <c r="AU68" s="28"/>
      <c r="AV68" s="27">
        <f t="shared" si="38"/>
        <v>0</v>
      </c>
      <c r="AW68" s="28"/>
      <c r="AX68" s="28"/>
      <c r="AY68" s="28"/>
      <c r="AZ68" s="28"/>
      <c r="BA68" s="28"/>
      <c r="BB68" s="29">
        <f t="shared" si="12"/>
        <v>0</v>
      </c>
    </row>
    <row r="69" spans="1:54" s="31" customFormat="1" ht="19.5" hidden="1">
      <c r="A69" s="44" t="s">
        <v>56</v>
      </c>
      <c r="B69" s="105" t="s">
        <v>49</v>
      </c>
      <c r="C69" s="23"/>
      <c r="D69" s="24">
        <v>3700</v>
      </c>
      <c r="E69" s="24">
        <v>700</v>
      </c>
      <c r="F69" s="16">
        <f>D69-E69</f>
        <v>3000</v>
      </c>
      <c r="G69" s="17">
        <f>H69+I69+J69</f>
        <v>0</v>
      </c>
      <c r="H69" s="26"/>
      <c r="I69" s="26"/>
      <c r="J69" s="26"/>
      <c r="K69" s="26"/>
      <c r="L69" s="26"/>
      <c r="M69" s="27">
        <f t="shared" si="34"/>
        <v>3000</v>
      </c>
      <c r="N69" s="28"/>
      <c r="O69" s="28"/>
      <c r="P69" s="28">
        <v>3000</v>
      </c>
      <c r="Q69" s="28"/>
      <c r="R69" s="28"/>
      <c r="S69" s="27">
        <f t="shared" si="35"/>
        <v>0</v>
      </c>
      <c r="T69" s="28"/>
      <c r="U69" s="28"/>
      <c r="V69" s="28"/>
      <c r="W69" s="28"/>
      <c r="X69" s="28"/>
      <c r="Y69" s="27">
        <f t="shared" si="36"/>
        <v>0</v>
      </c>
      <c r="Z69" s="28"/>
      <c r="AA69" s="28"/>
      <c r="AB69" s="28"/>
      <c r="AC69" s="28"/>
      <c r="AD69" s="28"/>
      <c r="AE69" s="28"/>
      <c r="AF69" s="28"/>
      <c r="AG69" s="28"/>
      <c r="AH69" s="29">
        <f t="shared" si="8"/>
        <v>0</v>
      </c>
      <c r="AI69" s="24"/>
      <c r="AJ69" s="27">
        <f>AK69+AL69+AM69+AN69+AO69</f>
        <v>0</v>
      </c>
      <c r="AK69" s="28"/>
      <c r="AL69" s="28"/>
      <c r="AM69" s="28"/>
      <c r="AN69" s="28"/>
      <c r="AO69" s="28"/>
      <c r="AP69" s="27">
        <f t="shared" si="37"/>
        <v>0</v>
      </c>
      <c r="AQ69" s="28"/>
      <c r="AR69" s="28"/>
      <c r="AS69" s="28"/>
      <c r="AT69" s="28"/>
      <c r="AU69" s="28"/>
      <c r="AV69" s="27">
        <f t="shared" si="38"/>
        <v>0</v>
      </c>
      <c r="AW69" s="28"/>
      <c r="AX69" s="28"/>
      <c r="AY69" s="28"/>
      <c r="AZ69" s="28"/>
      <c r="BA69" s="28"/>
      <c r="BB69" s="29">
        <f t="shared" si="12"/>
        <v>0</v>
      </c>
    </row>
    <row r="70" spans="1:54" s="31" customFormat="1" ht="19.5" hidden="1">
      <c r="A70" s="44" t="s">
        <v>57</v>
      </c>
      <c r="B70" s="105" t="s">
        <v>50</v>
      </c>
      <c r="C70" s="23"/>
      <c r="D70" s="24">
        <v>3700</v>
      </c>
      <c r="E70" s="24">
        <v>700</v>
      </c>
      <c r="F70" s="16">
        <f aca="true" t="shared" si="39" ref="F70:F82">D70-E70</f>
        <v>3000</v>
      </c>
      <c r="G70" s="17">
        <f>H70+I70+J70</f>
        <v>0</v>
      </c>
      <c r="H70" s="26"/>
      <c r="I70" s="26"/>
      <c r="J70" s="26"/>
      <c r="K70" s="26"/>
      <c r="L70" s="26"/>
      <c r="M70" s="27">
        <f t="shared" si="34"/>
        <v>3000</v>
      </c>
      <c r="N70" s="28"/>
      <c r="O70" s="28"/>
      <c r="P70" s="28">
        <v>3000</v>
      </c>
      <c r="Q70" s="28"/>
      <c r="R70" s="28"/>
      <c r="S70" s="27">
        <f t="shared" si="35"/>
        <v>0</v>
      </c>
      <c r="T70" s="28"/>
      <c r="U70" s="28"/>
      <c r="V70" s="28"/>
      <c r="W70" s="28"/>
      <c r="X70" s="28"/>
      <c r="Y70" s="27">
        <f t="shared" si="36"/>
        <v>0</v>
      </c>
      <c r="Z70" s="28"/>
      <c r="AA70" s="28"/>
      <c r="AB70" s="28"/>
      <c r="AC70" s="28"/>
      <c r="AD70" s="28"/>
      <c r="AE70" s="28"/>
      <c r="AF70" s="28"/>
      <c r="AG70" s="28"/>
      <c r="AH70" s="29">
        <f t="shared" si="8"/>
        <v>0</v>
      </c>
      <c r="AI70" s="24"/>
      <c r="AJ70" s="27">
        <f>AK70+AL70+AM70+AN70+AO70</f>
        <v>0</v>
      </c>
      <c r="AK70" s="28"/>
      <c r="AL70" s="28"/>
      <c r="AM70" s="28"/>
      <c r="AN70" s="28"/>
      <c r="AO70" s="28"/>
      <c r="AP70" s="27">
        <f t="shared" si="37"/>
        <v>0</v>
      </c>
      <c r="AQ70" s="28"/>
      <c r="AR70" s="28"/>
      <c r="AS70" s="28"/>
      <c r="AT70" s="28"/>
      <c r="AU70" s="28"/>
      <c r="AV70" s="27">
        <f t="shared" si="38"/>
        <v>0</v>
      </c>
      <c r="AW70" s="28"/>
      <c r="AX70" s="28"/>
      <c r="AY70" s="28"/>
      <c r="AZ70" s="28"/>
      <c r="BA70" s="28"/>
      <c r="BB70" s="29">
        <f t="shared" si="12"/>
        <v>0</v>
      </c>
    </row>
    <row r="71" spans="1:54" s="19" customFormat="1" ht="27.75" hidden="1">
      <c r="A71" s="68"/>
      <c r="B71" s="37" t="s">
        <v>37</v>
      </c>
      <c r="C71" s="69"/>
      <c r="D71" s="70"/>
      <c r="E71" s="70"/>
      <c r="F71" s="16">
        <f t="shared" si="39"/>
        <v>0</v>
      </c>
      <c r="G71" s="17"/>
      <c r="H71" s="17"/>
      <c r="I71" s="17"/>
      <c r="J71" s="17"/>
      <c r="K71" s="17"/>
      <c r="L71" s="17"/>
      <c r="M71" s="27">
        <f t="shared" si="34"/>
        <v>0</v>
      </c>
      <c r="N71" s="27"/>
      <c r="O71" s="27"/>
      <c r="P71" s="27"/>
      <c r="Q71" s="27"/>
      <c r="R71" s="27"/>
      <c r="S71" s="27">
        <f t="shared" si="35"/>
        <v>0</v>
      </c>
      <c r="T71" s="27"/>
      <c r="U71" s="27"/>
      <c r="V71" s="27"/>
      <c r="W71" s="27"/>
      <c r="X71" s="27"/>
      <c r="Y71" s="27">
        <f t="shared" si="36"/>
        <v>0</v>
      </c>
      <c r="Z71" s="27"/>
      <c r="AA71" s="27"/>
      <c r="AB71" s="27"/>
      <c r="AC71" s="27"/>
      <c r="AD71" s="27"/>
      <c r="AE71" s="27"/>
      <c r="AF71" s="27"/>
      <c r="AG71" s="27"/>
      <c r="AH71" s="29">
        <f t="shared" si="8"/>
        <v>0</v>
      </c>
      <c r="AI71" s="70"/>
      <c r="AJ71" s="27"/>
      <c r="AK71" s="27"/>
      <c r="AL71" s="27"/>
      <c r="AM71" s="27"/>
      <c r="AN71" s="27"/>
      <c r="AO71" s="27"/>
      <c r="AP71" s="27">
        <f t="shared" si="37"/>
        <v>0</v>
      </c>
      <c r="AQ71" s="27"/>
      <c r="AR71" s="27"/>
      <c r="AS71" s="27"/>
      <c r="AT71" s="27"/>
      <c r="AU71" s="27"/>
      <c r="AV71" s="27">
        <f t="shared" si="38"/>
        <v>0</v>
      </c>
      <c r="AW71" s="27"/>
      <c r="AX71" s="27"/>
      <c r="AY71" s="27"/>
      <c r="AZ71" s="27"/>
      <c r="BA71" s="27"/>
      <c r="BB71" s="29">
        <f t="shared" si="12"/>
        <v>0</v>
      </c>
    </row>
    <row r="72" spans="1:54" s="19" customFormat="1" ht="19.5" hidden="1">
      <c r="A72" s="44">
        <v>1</v>
      </c>
      <c r="B72" s="38" t="s">
        <v>38</v>
      </c>
      <c r="C72" s="69"/>
      <c r="D72" s="70"/>
      <c r="E72" s="70"/>
      <c r="F72" s="16">
        <f t="shared" si="39"/>
        <v>0</v>
      </c>
      <c r="G72" s="17" t="e">
        <f>H72+I72+J72</f>
        <v>#REF!</v>
      </c>
      <c r="H72" s="17" t="e">
        <f>#REF!</f>
        <v>#REF!</v>
      </c>
      <c r="I72" s="17" t="e">
        <f>#REF!</f>
        <v>#REF!</v>
      </c>
      <c r="J72" s="17" t="e">
        <f>#REF!</f>
        <v>#REF!</v>
      </c>
      <c r="K72" s="17"/>
      <c r="L72" s="17"/>
      <c r="M72" s="27">
        <f t="shared" si="34"/>
        <v>0</v>
      </c>
      <c r="N72" s="27"/>
      <c r="O72" s="27"/>
      <c r="P72" s="27"/>
      <c r="Q72" s="27"/>
      <c r="R72" s="27"/>
      <c r="S72" s="27">
        <f t="shared" si="35"/>
        <v>0</v>
      </c>
      <c r="T72" s="27"/>
      <c r="U72" s="27"/>
      <c r="V72" s="27"/>
      <c r="W72" s="27"/>
      <c r="X72" s="27"/>
      <c r="Y72" s="27">
        <f t="shared" si="36"/>
        <v>0</v>
      </c>
      <c r="Z72" s="27"/>
      <c r="AA72" s="27"/>
      <c r="AB72" s="27"/>
      <c r="AC72" s="27"/>
      <c r="AD72" s="27"/>
      <c r="AE72" s="27"/>
      <c r="AF72" s="27"/>
      <c r="AG72" s="27"/>
      <c r="AH72" s="29">
        <f t="shared" si="8"/>
        <v>0</v>
      </c>
      <c r="AI72" s="70"/>
      <c r="AJ72" s="27"/>
      <c r="AK72" s="27"/>
      <c r="AL72" s="27"/>
      <c r="AM72" s="27"/>
      <c r="AN72" s="27"/>
      <c r="AO72" s="27"/>
      <c r="AP72" s="27">
        <f t="shared" si="37"/>
        <v>0</v>
      </c>
      <c r="AQ72" s="27"/>
      <c r="AR72" s="27"/>
      <c r="AS72" s="27"/>
      <c r="AT72" s="27"/>
      <c r="AU72" s="27"/>
      <c r="AV72" s="27">
        <f t="shared" si="38"/>
        <v>0</v>
      </c>
      <c r="AW72" s="27"/>
      <c r="AX72" s="27"/>
      <c r="AY72" s="27"/>
      <c r="AZ72" s="27"/>
      <c r="BA72" s="27"/>
      <c r="BB72" s="29">
        <f t="shared" si="12"/>
        <v>0</v>
      </c>
    </row>
    <row r="73" spans="1:54" s="19" customFormat="1" ht="19.5" hidden="1">
      <c r="A73" s="44" t="s">
        <v>58</v>
      </c>
      <c r="B73" s="110" t="s">
        <v>108</v>
      </c>
      <c r="C73" s="69"/>
      <c r="D73" s="70">
        <v>150000</v>
      </c>
      <c r="E73" s="70"/>
      <c r="F73" s="16">
        <f t="shared" si="39"/>
        <v>150000</v>
      </c>
      <c r="G73" s="17"/>
      <c r="H73" s="17"/>
      <c r="I73" s="17"/>
      <c r="J73" s="17"/>
      <c r="K73" s="17"/>
      <c r="L73" s="17"/>
      <c r="M73" s="27">
        <f t="shared" si="34"/>
        <v>0</v>
      </c>
      <c r="N73" s="27"/>
      <c r="O73" s="27"/>
      <c r="P73" s="27"/>
      <c r="Q73" s="27"/>
      <c r="R73" s="27"/>
      <c r="S73" s="27">
        <f t="shared" si="35"/>
        <v>10000</v>
      </c>
      <c r="T73" s="28"/>
      <c r="U73" s="28">
        <v>10000</v>
      </c>
      <c r="V73" s="28"/>
      <c r="W73" s="28"/>
      <c r="X73" s="28"/>
      <c r="Y73" s="27">
        <f t="shared" si="36"/>
        <v>40000</v>
      </c>
      <c r="Z73" s="28"/>
      <c r="AA73" s="28">
        <v>40000</v>
      </c>
      <c r="AB73" s="28"/>
      <c r="AC73" s="28"/>
      <c r="AD73" s="28"/>
      <c r="AE73" s="27"/>
      <c r="AF73" s="27"/>
      <c r="AG73" s="27"/>
      <c r="AH73" s="29">
        <f t="shared" si="8"/>
        <v>100000</v>
      </c>
      <c r="AI73" s="70"/>
      <c r="AJ73" s="27"/>
      <c r="AK73" s="27"/>
      <c r="AL73" s="27">
        <v>30000</v>
      </c>
      <c r="AM73" s="27">
        <v>50000</v>
      </c>
      <c r="AN73" s="27"/>
      <c r="AO73" s="27"/>
      <c r="AP73" s="27">
        <f t="shared" si="37"/>
        <v>60000</v>
      </c>
      <c r="AQ73" s="28"/>
      <c r="AR73" s="28">
        <v>10000</v>
      </c>
      <c r="AS73" s="28">
        <v>50000</v>
      </c>
      <c r="AT73" s="28"/>
      <c r="AU73" s="28"/>
      <c r="AV73" s="27">
        <f t="shared" si="38"/>
        <v>40000</v>
      </c>
      <c r="AW73" s="28"/>
      <c r="AX73" s="28">
        <v>40000</v>
      </c>
      <c r="AY73" s="28"/>
      <c r="AZ73" s="28"/>
      <c r="BA73" s="28"/>
      <c r="BB73" s="29">
        <f t="shared" si="12"/>
        <v>0</v>
      </c>
    </row>
    <row r="74" spans="1:54" s="19" customFormat="1" ht="11.25" hidden="1">
      <c r="A74" s="44" t="s">
        <v>59</v>
      </c>
      <c r="B74" s="110" t="s">
        <v>214</v>
      </c>
      <c r="C74" s="69"/>
      <c r="D74" s="70">
        <v>6500</v>
      </c>
      <c r="E74" s="70"/>
      <c r="F74" s="16">
        <f t="shared" si="39"/>
        <v>6500</v>
      </c>
      <c r="G74" s="17"/>
      <c r="H74" s="17"/>
      <c r="I74" s="17"/>
      <c r="J74" s="17"/>
      <c r="K74" s="17"/>
      <c r="L74" s="17"/>
      <c r="M74" s="27">
        <f t="shared" si="34"/>
        <v>6500</v>
      </c>
      <c r="N74" s="27"/>
      <c r="O74" s="28">
        <v>6500</v>
      </c>
      <c r="P74" s="27"/>
      <c r="Q74" s="27"/>
      <c r="R74" s="27"/>
      <c r="S74" s="27">
        <f t="shared" si="35"/>
        <v>0</v>
      </c>
      <c r="T74" s="28"/>
      <c r="U74" s="28"/>
      <c r="V74" s="28"/>
      <c r="W74" s="28"/>
      <c r="X74" s="28"/>
      <c r="Y74" s="27"/>
      <c r="Z74" s="28"/>
      <c r="AA74" s="28"/>
      <c r="AB74" s="28"/>
      <c r="AC74" s="28"/>
      <c r="AD74" s="28"/>
      <c r="AE74" s="27"/>
      <c r="AF74" s="27"/>
      <c r="AG74" s="27"/>
      <c r="AH74" s="29"/>
      <c r="AI74" s="70"/>
      <c r="AJ74" s="27"/>
      <c r="AK74" s="27"/>
      <c r="AL74" s="27"/>
      <c r="AM74" s="27"/>
      <c r="AN74" s="27"/>
      <c r="AO74" s="27"/>
      <c r="AP74" s="27"/>
      <c r="AQ74" s="28"/>
      <c r="AR74" s="28"/>
      <c r="AS74" s="28"/>
      <c r="AT74" s="28"/>
      <c r="AU74" s="28"/>
      <c r="AV74" s="27"/>
      <c r="AW74" s="28"/>
      <c r="AX74" s="28"/>
      <c r="AY74" s="28"/>
      <c r="AZ74" s="28"/>
      <c r="BA74" s="28"/>
      <c r="BB74" s="29"/>
    </row>
    <row r="75" spans="1:54" s="19" customFormat="1" ht="33.75" hidden="1">
      <c r="A75" s="91" t="s">
        <v>201</v>
      </c>
      <c r="B75" s="46" t="s">
        <v>39</v>
      </c>
      <c r="C75" s="42"/>
      <c r="D75" s="42">
        <f>D77+D78+D79</f>
        <v>360000</v>
      </c>
      <c r="E75" s="42">
        <f>E77+E78+E79</f>
        <v>0</v>
      </c>
      <c r="F75" s="42">
        <f aca="true" t="shared" si="40" ref="F75:X75">F77+F78+F79</f>
        <v>360000</v>
      </c>
      <c r="G75" s="42">
        <f t="shared" si="40"/>
        <v>0</v>
      </c>
      <c r="H75" s="42">
        <f t="shared" si="40"/>
        <v>0</v>
      </c>
      <c r="I75" s="42">
        <f t="shared" si="40"/>
        <v>0</v>
      </c>
      <c r="J75" s="42">
        <f t="shared" si="40"/>
        <v>0</v>
      </c>
      <c r="K75" s="42">
        <f t="shared" si="40"/>
        <v>0</v>
      </c>
      <c r="L75" s="42">
        <f t="shared" si="40"/>
        <v>0</v>
      </c>
      <c r="M75" s="42">
        <f t="shared" si="40"/>
        <v>100000</v>
      </c>
      <c r="N75" s="42">
        <f t="shared" si="40"/>
        <v>0</v>
      </c>
      <c r="O75" s="42">
        <f t="shared" si="40"/>
        <v>0</v>
      </c>
      <c r="P75" s="42">
        <f t="shared" si="40"/>
        <v>0</v>
      </c>
      <c r="Q75" s="42">
        <f t="shared" si="40"/>
        <v>100000</v>
      </c>
      <c r="R75" s="42">
        <f t="shared" si="40"/>
        <v>0</v>
      </c>
      <c r="S75" s="42">
        <f t="shared" si="40"/>
        <v>100000</v>
      </c>
      <c r="T75" s="42">
        <f t="shared" si="40"/>
        <v>0</v>
      </c>
      <c r="U75" s="42">
        <f t="shared" si="40"/>
        <v>0</v>
      </c>
      <c r="V75" s="42">
        <f t="shared" si="40"/>
        <v>0</v>
      </c>
      <c r="W75" s="42">
        <f t="shared" si="40"/>
        <v>100000</v>
      </c>
      <c r="X75" s="42">
        <f t="shared" si="40"/>
        <v>0</v>
      </c>
      <c r="Y75" s="42">
        <f>Y77+Y78+Y79</f>
        <v>100000</v>
      </c>
      <c r="Z75" s="42">
        <f aca="true" t="shared" si="41" ref="Z75:BB75">Z77+Z78+Z79</f>
        <v>0</v>
      </c>
      <c r="AA75" s="42">
        <f t="shared" si="41"/>
        <v>0</v>
      </c>
      <c r="AB75" s="42">
        <f t="shared" si="41"/>
        <v>0</v>
      </c>
      <c r="AC75" s="42">
        <f t="shared" si="41"/>
        <v>100000</v>
      </c>
      <c r="AD75" s="42">
        <f t="shared" si="41"/>
        <v>0</v>
      </c>
      <c r="AE75" s="42">
        <f t="shared" si="41"/>
        <v>0</v>
      </c>
      <c r="AF75" s="42">
        <f t="shared" si="41"/>
        <v>0</v>
      </c>
      <c r="AG75" s="42">
        <f t="shared" si="41"/>
        <v>0</v>
      </c>
      <c r="AH75" s="42">
        <f t="shared" si="41"/>
        <v>60000</v>
      </c>
      <c r="AI75" s="42">
        <f t="shared" si="41"/>
        <v>0</v>
      </c>
      <c r="AJ75" s="42">
        <f t="shared" si="41"/>
        <v>0</v>
      </c>
      <c r="AK75" s="42">
        <f t="shared" si="41"/>
        <v>0</v>
      </c>
      <c r="AL75" s="42">
        <f t="shared" si="41"/>
        <v>0</v>
      </c>
      <c r="AM75" s="42">
        <f t="shared" si="41"/>
        <v>0</v>
      </c>
      <c r="AN75" s="42">
        <f t="shared" si="41"/>
        <v>60000</v>
      </c>
      <c r="AO75" s="42">
        <f t="shared" si="41"/>
        <v>0</v>
      </c>
      <c r="AP75" s="42">
        <f t="shared" si="41"/>
        <v>0</v>
      </c>
      <c r="AQ75" s="42">
        <f t="shared" si="41"/>
        <v>0</v>
      </c>
      <c r="AR75" s="42">
        <f t="shared" si="41"/>
        <v>0</v>
      </c>
      <c r="AS75" s="42">
        <f t="shared" si="41"/>
        <v>0</v>
      </c>
      <c r="AT75" s="42">
        <f t="shared" si="41"/>
        <v>0</v>
      </c>
      <c r="AU75" s="42">
        <f t="shared" si="41"/>
        <v>0</v>
      </c>
      <c r="AV75" s="42">
        <f t="shared" si="41"/>
        <v>0</v>
      </c>
      <c r="AW75" s="42">
        <f t="shared" si="41"/>
        <v>0</v>
      </c>
      <c r="AX75" s="42">
        <f t="shared" si="41"/>
        <v>0</v>
      </c>
      <c r="AY75" s="42">
        <f t="shared" si="41"/>
        <v>0</v>
      </c>
      <c r="AZ75" s="42">
        <f t="shared" si="41"/>
        <v>0</v>
      </c>
      <c r="BA75" s="42">
        <f t="shared" si="41"/>
        <v>0</v>
      </c>
      <c r="BB75" s="42">
        <f t="shared" si="41"/>
        <v>0</v>
      </c>
    </row>
    <row r="76" spans="1:54" s="19" customFormat="1" ht="29.25" hidden="1">
      <c r="A76" s="44" t="s">
        <v>55</v>
      </c>
      <c r="B76" s="22" t="s">
        <v>43</v>
      </c>
      <c r="C76" s="69"/>
      <c r="D76" s="70"/>
      <c r="E76" s="70"/>
      <c r="F76" s="16">
        <f t="shared" si="39"/>
        <v>0</v>
      </c>
      <c r="G76" s="17" t="e">
        <f>H76+I76+J76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17"/>
      <c r="L76" s="17"/>
      <c r="M76" s="27">
        <f aca="true" t="shared" si="42" ref="M76:M82">N76+O76+P76+Q76+R76</f>
        <v>0</v>
      </c>
      <c r="N76" s="28"/>
      <c r="O76" s="28"/>
      <c r="P76" s="28"/>
      <c r="Q76" s="28"/>
      <c r="R76" s="28"/>
      <c r="S76" s="27">
        <f aca="true" t="shared" si="43" ref="S76:S82">T76+U76+V76+W76+X76</f>
        <v>0</v>
      </c>
      <c r="T76" s="28"/>
      <c r="U76" s="28"/>
      <c r="V76" s="28"/>
      <c r="W76" s="28"/>
      <c r="X76" s="28"/>
      <c r="Y76" s="27">
        <f aca="true" t="shared" si="44" ref="Y76:Y82">Z76+AA76+AB76+AC76+AD76</f>
        <v>0</v>
      </c>
      <c r="Z76" s="28"/>
      <c r="AA76" s="28"/>
      <c r="AB76" s="28"/>
      <c r="AC76" s="28"/>
      <c r="AD76" s="28"/>
      <c r="AE76" s="28"/>
      <c r="AF76" s="28"/>
      <c r="AG76" s="28"/>
      <c r="AH76" s="29">
        <f t="shared" si="8"/>
        <v>0</v>
      </c>
      <c r="AI76" s="24"/>
      <c r="AJ76" s="27">
        <f>AK76+AL76+AM76+AN76+AO76</f>
        <v>0</v>
      </c>
      <c r="AK76" s="28"/>
      <c r="AL76" s="28"/>
      <c r="AM76" s="28"/>
      <c r="AN76" s="28"/>
      <c r="AO76" s="28"/>
      <c r="AP76" s="27">
        <f>AQ76+AR76+AS76+AT76+AU76</f>
        <v>0</v>
      </c>
      <c r="AQ76" s="28"/>
      <c r="AR76" s="28"/>
      <c r="AS76" s="28"/>
      <c r="AT76" s="28"/>
      <c r="AU76" s="28"/>
      <c r="AV76" s="27">
        <f>AW76+AX76+AY76+AZ76+BA76</f>
        <v>0</v>
      </c>
      <c r="AW76" s="28"/>
      <c r="AX76" s="28"/>
      <c r="AY76" s="28"/>
      <c r="AZ76" s="28"/>
      <c r="BA76" s="28"/>
      <c r="BB76" s="29">
        <f t="shared" si="12"/>
        <v>0</v>
      </c>
    </row>
    <row r="77" spans="1:54" s="19" customFormat="1" ht="18.75" hidden="1">
      <c r="A77" s="44" t="s">
        <v>55</v>
      </c>
      <c r="B77" s="105" t="s">
        <v>148</v>
      </c>
      <c r="C77" s="62" t="s">
        <v>150</v>
      </c>
      <c r="D77" s="70">
        <v>120000</v>
      </c>
      <c r="E77" s="70"/>
      <c r="F77" s="16">
        <f t="shared" si="39"/>
        <v>120000</v>
      </c>
      <c r="G77" s="17"/>
      <c r="H77" s="26"/>
      <c r="I77" s="26"/>
      <c r="J77" s="26"/>
      <c r="K77" s="17"/>
      <c r="L77" s="17"/>
      <c r="M77" s="27">
        <f t="shared" si="42"/>
        <v>60000</v>
      </c>
      <c r="N77" s="28"/>
      <c r="O77" s="28"/>
      <c r="P77" s="28"/>
      <c r="Q77" s="28">
        <v>60000</v>
      </c>
      <c r="R77" s="28"/>
      <c r="S77" s="27">
        <f t="shared" si="43"/>
        <v>60000</v>
      </c>
      <c r="T77" s="28"/>
      <c r="U77" s="28"/>
      <c r="V77" s="28"/>
      <c r="W77" s="28">
        <v>60000</v>
      </c>
      <c r="X77" s="28"/>
      <c r="Y77" s="27">
        <f t="shared" si="44"/>
        <v>0</v>
      </c>
      <c r="Z77" s="28"/>
      <c r="AA77" s="28"/>
      <c r="AB77" s="28"/>
      <c r="AC77" s="28"/>
      <c r="AD77" s="28"/>
      <c r="AE77" s="28"/>
      <c r="AF77" s="28"/>
      <c r="AG77" s="28"/>
      <c r="AH77" s="29">
        <f t="shared" si="8"/>
        <v>0</v>
      </c>
      <c r="AI77" s="24"/>
      <c r="AJ77" s="27"/>
      <c r="AK77" s="28"/>
      <c r="AL77" s="28"/>
      <c r="AM77" s="28"/>
      <c r="AN77" s="28"/>
      <c r="AO77" s="28"/>
      <c r="AP77" s="27"/>
      <c r="AQ77" s="28"/>
      <c r="AR77" s="28"/>
      <c r="AS77" s="28"/>
      <c r="AT77" s="28"/>
      <c r="AU77" s="28"/>
      <c r="AV77" s="27"/>
      <c r="AW77" s="28"/>
      <c r="AX77" s="28"/>
      <c r="AY77" s="28"/>
      <c r="AZ77" s="28"/>
      <c r="BA77" s="28"/>
      <c r="BB77" s="29"/>
    </row>
    <row r="78" spans="1:54" s="19" customFormat="1" ht="18.75" hidden="1">
      <c r="A78" s="44" t="s">
        <v>56</v>
      </c>
      <c r="B78" s="105" t="s">
        <v>149</v>
      </c>
      <c r="C78" s="62" t="s">
        <v>150</v>
      </c>
      <c r="D78" s="70">
        <v>120000</v>
      </c>
      <c r="E78" s="70"/>
      <c r="F78" s="16">
        <f t="shared" si="39"/>
        <v>120000</v>
      </c>
      <c r="G78" s="17"/>
      <c r="H78" s="26"/>
      <c r="I78" s="26"/>
      <c r="J78" s="26"/>
      <c r="K78" s="17"/>
      <c r="L78" s="17"/>
      <c r="M78" s="27">
        <f t="shared" si="42"/>
        <v>40000</v>
      </c>
      <c r="N78" s="28"/>
      <c r="O78" s="28"/>
      <c r="P78" s="28"/>
      <c r="Q78" s="28">
        <v>40000</v>
      </c>
      <c r="R78" s="28"/>
      <c r="S78" s="27">
        <f t="shared" si="43"/>
        <v>40000</v>
      </c>
      <c r="T78" s="28"/>
      <c r="U78" s="28"/>
      <c r="V78" s="28"/>
      <c r="W78" s="28">
        <v>40000</v>
      </c>
      <c r="X78" s="28"/>
      <c r="Y78" s="27">
        <f t="shared" si="44"/>
        <v>40000</v>
      </c>
      <c r="Z78" s="28"/>
      <c r="AA78" s="28"/>
      <c r="AB78" s="28"/>
      <c r="AC78" s="28">
        <v>40000</v>
      </c>
      <c r="AD78" s="28"/>
      <c r="AE78" s="28"/>
      <c r="AF78" s="28"/>
      <c r="AG78" s="28"/>
      <c r="AH78" s="29">
        <f t="shared" si="8"/>
        <v>0</v>
      </c>
      <c r="AI78" s="24"/>
      <c r="AJ78" s="27"/>
      <c r="AK78" s="28"/>
      <c r="AL78" s="28"/>
      <c r="AM78" s="28"/>
      <c r="AN78" s="28"/>
      <c r="AO78" s="28"/>
      <c r="AP78" s="27"/>
      <c r="AQ78" s="28"/>
      <c r="AR78" s="28"/>
      <c r="AS78" s="28"/>
      <c r="AT78" s="28"/>
      <c r="AU78" s="28"/>
      <c r="AV78" s="27"/>
      <c r="AW78" s="28"/>
      <c r="AX78" s="28"/>
      <c r="AY78" s="28"/>
      <c r="AZ78" s="28"/>
      <c r="BA78" s="28"/>
      <c r="BB78" s="29"/>
    </row>
    <row r="79" spans="1:54" s="19" customFormat="1" ht="18.75" hidden="1">
      <c r="A79" s="44" t="s">
        <v>57</v>
      </c>
      <c r="B79" s="105" t="s">
        <v>147</v>
      </c>
      <c r="C79" s="62" t="s">
        <v>150</v>
      </c>
      <c r="D79" s="70">
        <v>120000</v>
      </c>
      <c r="E79" s="70"/>
      <c r="F79" s="16">
        <f t="shared" si="39"/>
        <v>120000</v>
      </c>
      <c r="G79" s="17"/>
      <c r="H79" s="26"/>
      <c r="I79" s="26"/>
      <c r="J79" s="26"/>
      <c r="K79" s="17"/>
      <c r="L79" s="17"/>
      <c r="M79" s="27">
        <f t="shared" si="42"/>
        <v>0</v>
      </c>
      <c r="N79" s="28"/>
      <c r="O79" s="28"/>
      <c r="P79" s="28"/>
      <c r="Q79" s="28"/>
      <c r="R79" s="28"/>
      <c r="S79" s="27">
        <f t="shared" si="43"/>
        <v>0</v>
      </c>
      <c r="T79" s="28"/>
      <c r="U79" s="28"/>
      <c r="V79" s="28"/>
      <c r="W79" s="28"/>
      <c r="X79" s="28"/>
      <c r="Y79" s="27">
        <f t="shared" si="44"/>
        <v>60000</v>
      </c>
      <c r="Z79" s="28"/>
      <c r="AA79" s="28"/>
      <c r="AB79" s="28"/>
      <c r="AC79" s="28">
        <v>60000</v>
      </c>
      <c r="AD79" s="28"/>
      <c r="AE79" s="28"/>
      <c r="AF79" s="28"/>
      <c r="AG79" s="28"/>
      <c r="AH79" s="29">
        <f t="shared" si="8"/>
        <v>60000</v>
      </c>
      <c r="AI79" s="24"/>
      <c r="AJ79" s="27"/>
      <c r="AK79" s="28"/>
      <c r="AL79" s="28"/>
      <c r="AM79" s="28"/>
      <c r="AN79" s="28">
        <v>60000</v>
      </c>
      <c r="AO79" s="28"/>
      <c r="AP79" s="27"/>
      <c r="AQ79" s="28"/>
      <c r="AR79" s="28"/>
      <c r="AS79" s="28"/>
      <c r="AT79" s="28"/>
      <c r="AU79" s="28"/>
      <c r="AV79" s="27"/>
      <c r="AW79" s="28"/>
      <c r="AX79" s="28"/>
      <c r="AY79" s="28"/>
      <c r="AZ79" s="28"/>
      <c r="BA79" s="28"/>
      <c r="BB79" s="29"/>
    </row>
    <row r="80" spans="1:54" s="19" customFormat="1" ht="11.25" hidden="1">
      <c r="A80" s="44"/>
      <c r="B80" s="105"/>
      <c r="C80" s="62"/>
      <c r="D80" s="70"/>
      <c r="E80" s="70"/>
      <c r="F80" s="16"/>
      <c r="G80" s="17"/>
      <c r="H80" s="26"/>
      <c r="I80" s="26"/>
      <c r="J80" s="26"/>
      <c r="K80" s="17"/>
      <c r="L80" s="17"/>
      <c r="M80" s="27"/>
      <c r="N80" s="28"/>
      <c r="O80" s="28"/>
      <c r="P80" s="28"/>
      <c r="Q80" s="28"/>
      <c r="R80" s="28"/>
      <c r="S80" s="27"/>
      <c r="T80" s="28"/>
      <c r="U80" s="28"/>
      <c r="V80" s="28"/>
      <c r="W80" s="28"/>
      <c r="X80" s="28"/>
      <c r="Y80" s="27"/>
      <c r="Z80" s="28"/>
      <c r="AA80" s="28"/>
      <c r="AB80" s="28"/>
      <c r="AC80" s="28"/>
      <c r="AD80" s="28"/>
      <c r="AE80" s="28"/>
      <c r="AF80" s="28"/>
      <c r="AG80" s="28"/>
      <c r="AH80" s="29"/>
      <c r="AI80" s="24"/>
      <c r="AJ80" s="27"/>
      <c r="AK80" s="28"/>
      <c r="AL80" s="28"/>
      <c r="AM80" s="28"/>
      <c r="AN80" s="28"/>
      <c r="AO80" s="28"/>
      <c r="AP80" s="27"/>
      <c r="AQ80" s="28"/>
      <c r="AR80" s="28"/>
      <c r="AS80" s="28"/>
      <c r="AT80" s="28"/>
      <c r="AU80" s="28"/>
      <c r="AV80" s="27"/>
      <c r="AW80" s="28"/>
      <c r="AX80" s="28"/>
      <c r="AY80" s="28"/>
      <c r="AZ80" s="28"/>
      <c r="BA80" s="28"/>
      <c r="BB80" s="29"/>
    </row>
    <row r="81" spans="1:54" s="19" customFormat="1" ht="11.25" hidden="1">
      <c r="A81" s="44"/>
      <c r="B81" s="105"/>
      <c r="C81" s="62"/>
      <c r="D81" s="70"/>
      <c r="E81" s="70"/>
      <c r="F81" s="16"/>
      <c r="G81" s="17"/>
      <c r="H81" s="26"/>
      <c r="I81" s="26"/>
      <c r="J81" s="26"/>
      <c r="K81" s="17"/>
      <c r="L81" s="17"/>
      <c r="M81" s="27">
        <f t="shared" si="42"/>
        <v>0</v>
      </c>
      <c r="N81" s="28"/>
      <c r="O81" s="28"/>
      <c r="P81" s="28"/>
      <c r="Q81" s="28"/>
      <c r="R81" s="28"/>
      <c r="S81" s="27"/>
      <c r="T81" s="28"/>
      <c r="U81" s="28"/>
      <c r="V81" s="28"/>
      <c r="W81" s="28"/>
      <c r="X81" s="28"/>
      <c r="Y81" s="27">
        <f t="shared" si="44"/>
        <v>0</v>
      </c>
      <c r="Z81" s="28"/>
      <c r="AA81" s="28"/>
      <c r="AB81" s="28"/>
      <c r="AC81" s="28"/>
      <c r="AD81" s="28"/>
      <c r="AE81" s="28"/>
      <c r="AF81" s="28"/>
      <c r="AG81" s="28"/>
      <c r="AH81" s="29"/>
      <c r="AI81" s="24"/>
      <c r="AJ81" s="27"/>
      <c r="AK81" s="28"/>
      <c r="AL81" s="28"/>
      <c r="AM81" s="28"/>
      <c r="AN81" s="28"/>
      <c r="AO81" s="28"/>
      <c r="AP81" s="27"/>
      <c r="AQ81" s="28"/>
      <c r="AR81" s="28"/>
      <c r="AS81" s="28"/>
      <c r="AT81" s="28"/>
      <c r="AU81" s="28"/>
      <c r="AV81" s="27"/>
      <c r="AW81" s="28"/>
      <c r="AX81" s="28"/>
      <c r="AY81" s="28"/>
      <c r="AZ81" s="28"/>
      <c r="BA81" s="28"/>
      <c r="BB81" s="29"/>
    </row>
    <row r="82" spans="1:54" s="19" customFormat="1" ht="22.5" hidden="1">
      <c r="A82" s="92" t="s">
        <v>202</v>
      </c>
      <c r="B82" s="14" t="s">
        <v>72</v>
      </c>
      <c r="C82" s="14"/>
      <c r="D82" s="15">
        <v>19000</v>
      </c>
      <c r="E82" s="15"/>
      <c r="F82" s="15">
        <f t="shared" si="39"/>
        <v>19000</v>
      </c>
      <c r="G82" s="18" t="e">
        <f>H82+I82+J82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/>
      <c r="L82" s="18"/>
      <c r="M82" s="18">
        <f t="shared" si="42"/>
        <v>3000</v>
      </c>
      <c r="N82" s="18"/>
      <c r="O82" s="18">
        <v>3000</v>
      </c>
      <c r="P82" s="18"/>
      <c r="Q82" s="18"/>
      <c r="R82" s="18"/>
      <c r="S82" s="18">
        <f t="shared" si="43"/>
        <v>3000</v>
      </c>
      <c r="T82" s="18"/>
      <c r="U82" s="18">
        <v>3000</v>
      </c>
      <c r="V82" s="18"/>
      <c r="W82" s="18"/>
      <c r="X82" s="18"/>
      <c r="Y82" s="18">
        <f t="shared" si="44"/>
        <v>3000</v>
      </c>
      <c r="Z82" s="18"/>
      <c r="AA82" s="18">
        <v>3000</v>
      </c>
      <c r="AB82" s="18"/>
      <c r="AC82" s="18"/>
      <c r="AD82" s="18"/>
      <c r="AE82" s="18"/>
      <c r="AF82" s="18"/>
      <c r="AG82" s="18"/>
      <c r="AH82" s="18">
        <f t="shared" si="8"/>
        <v>10000</v>
      </c>
      <c r="AI82" s="15"/>
      <c r="AJ82" s="18">
        <f>AK82+AL82+AM82+AN82+AO82</f>
        <v>4000</v>
      </c>
      <c r="AK82" s="18"/>
      <c r="AL82" s="18">
        <v>4000</v>
      </c>
      <c r="AM82" s="18"/>
      <c r="AN82" s="18"/>
      <c r="AO82" s="18"/>
      <c r="AP82" s="18">
        <f>AQ82+AR82+AS82+AT82+AU82</f>
        <v>3000</v>
      </c>
      <c r="AQ82" s="18"/>
      <c r="AR82" s="18">
        <v>3000</v>
      </c>
      <c r="AS82" s="18"/>
      <c r="AT82" s="18"/>
      <c r="AU82" s="18"/>
      <c r="AV82" s="18">
        <f>AW82+AX82+AY82+AZ82+BA82</f>
        <v>3000</v>
      </c>
      <c r="AW82" s="18"/>
      <c r="AX82" s="18">
        <v>3000</v>
      </c>
      <c r="AY82" s="18"/>
      <c r="AZ82" s="18"/>
      <c r="BA82" s="18"/>
      <c r="BB82" s="18">
        <f t="shared" si="12"/>
        <v>0</v>
      </c>
    </row>
    <row r="83" spans="1:54" s="19" customFormat="1" ht="16.5" customHeight="1" hidden="1">
      <c r="A83" s="87"/>
      <c r="B83" s="71" t="s">
        <v>92</v>
      </c>
      <c r="C83" s="71"/>
      <c r="D83" s="16">
        <f aca="true" t="shared" si="45" ref="D83:AI83">D12+D30+D58+D65+D75+D82+D46</f>
        <v>3092207</v>
      </c>
      <c r="E83" s="16">
        <f t="shared" si="45"/>
        <v>0</v>
      </c>
      <c r="F83" s="16">
        <f t="shared" si="45"/>
        <v>2932207</v>
      </c>
      <c r="G83" s="16" t="e">
        <f t="shared" si="45"/>
        <v>#REF!</v>
      </c>
      <c r="H83" s="16" t="e">
        <f t="shared" si="45"/>
        <v>#REF!</v>
      </c>
      <c r="I83" s="16" t="e">
        <f t="shared" si="45"/>
        <v>#REF!</v>
      </c>
      <c r="J83" s="16" t="e">
        <f t="shared" si="45"/>
        <v>#REF!</v>
      </c>
      <c r="K83" s="16">
        <f t="shared" si="45"/>
        <v>0</v>
      </c>
      <c r="L83" s="16">
        <f t="shared" si="45"/>
        <v>0</v>
      </c>
      <c r="M83" s="16">
        <f t="shared" si="45"/>
        <v>404630</v>
      </c>
      <c r="N83" s="16">
        <f t="shared" si="45"/>
        <v>45964</v>
      </c>
      <c r="O83" s="16">
        <f t="shared" si="45"/>
        <v>104666</v>
      </c>
      <c r="P83" s="16">
        <f t="shared" si="45"/>
        <v>154000</v>
      </c>
      <c r="Q83" s="16">
        <f t="shared" si="45"/>
        <v>100000</v>
      </c>
      <c r="R83" s="16">
        <f t="shared" si="45"/>
        <v>0</v>
      </c>
      <c r="S83" s="16">
        <f t="shared" si="45"/>
        <v>634992</v>
      </c>
      <c r="T83" s="16">
        <f t="shared" si="45"/>
        <v>398992</v>
      </c>
      <c r="U83" s="16">
        <f t="shared" si="45"/>
        <v>31000</v>
      </c>
      <c r="V83" s="16">
        <f t="shared" si="45"/>
        <v>105000</v>
      </c>
      <c r="W83" s="16">
        <f t="shared" si="45"/>
        <v>100000</v>
      </c>
      <c r="X83" s="16">
        <f t="shared" si="45"/>
        <v>0</v>
      </c>
      <c r="Y83" s="16">
        <f t="shared" si="45"/>
        <v>427850</v>
      </c>
      <c r="Z83" s="16">
        <f t="shared" si="45"/>
        <v>255850</v>
      </c>
      <c r="AA83" s="16">
        <f t="shared" si="45"/>
        <v>38000</v>
      </c>
      <c r="AB83" s="16">
        <f t="shared" si="45"/>
        <v>34000</v>
      </c>
      <c r="AC83" s="16">
        <f t="shared" si="45"/>
        <v>100000</v>
      </c>
      <c r="AD83" s="16">
        <f t="shared" si="45"/>
        <v>0</v>
      </c>
      <c r="AE83" s="16">
        <f t="shared" si="45"/>
        <v>13000</v>
      </c>
      <c r="AF83" s="16">
        <f t="shared" si="45"/>
        <v>0</v>
      </c>
      <c r="AG83" s="16">
        <f t="shared" si="45"/>
        <v>13000</v>
      </c>
      <c r="AH83" s="16">
        <f t="shared" si="45"/>
        <v>1532680</v>
      </c>
      <c r="AI83" s="16" t="e">
        <f t="shared" si="45"/>
        <v>#VALUE!</v>
      </c>
      <c r="AJ83" s="16">
        <f aca="true" t="shared" si="46" ref="AJ83:BB83">AJ12+AJ30+AJ58+AJ65+AJ75+AJ82+AJ46</f>
        <v>672146</v>
      </c>
      <c r="AK83" s="16">
        <f t="shared" si="46"/>
        <v>451598</v>
      </c>
      <c r="AL83" s="16">
        <f t="shared" si="46"/>
        <v>76548</v>
      </c>
      <c r="AM83" s="16">
        <f t="shared" si="46"/>
        <v>144000</v>
      </c>
      <c r="AN83" s="16">
        <f t="shared" si="46"/>
        <v>60000</v>
      </c>
      <c r="AO83" s="16">
        <f t="shared" si="46"/>
        <v>0</v>
      </c>
      <c r="AP83" s="16">
        <f t="shared" si="46"/>
        <v>434321</v>
      </c>
      <c r="AQ83" s="16">
        <f t="shared" si="46"/>
        <v>324755</v>
      </c>
      <c r="AR83" s="16">
        <f t="shared" si="46"/>
        <v>49566</v>
      </c>
      <c r="AS83" s="16">
        <f t="shared" si="46"/>
        <v>60000</v>
      </c>
      <c r="AT83" s="16">
        <f t="shared" si="46"/>
        <v>0</v>
      </c>
      <c r="AU83" s="16">
        <f t="shared" si="46"/>
        <v>0</v>
      </c>
      <c r="AV83" s="16">
        <f t="shared" si="46"/>
        <v>457268</v>
      </c>
      <c r="AW83" s="16">
        <f t="shared" si="46"/>
        <v>328931</v>
      </c>
      <c r="AX83" s="16">
        <f t="shared" si="46"/>
        <v>38337</v>
      </c>
      <c r="AY83" s="16">
        <f t="shared" si="46"/>
        <v>90000</v>
      </c>
      <c r="AZ83" s="16">
        <f t="shared" si="46"/>
        <v>0</v>
      </c>
      <c r="BA83" s="16">
        <f t="shared" si="46"/>
        <v>0</v>
      </c>
      <c r="BB83" s="16">
        <f t="shared" si="46"/>
        <v>0</v>
      </c>
    </row>
    <row r="84" spans="1:54" s="31" customFormat="1" ht="15" customHeight="1" hidden="1">
      <c r="A84" s="80"/>
      <c r="B84" s="23" t="s">
        <v>93</v>
      </c>
      <c r="C84" s="23"/>
      <c r="D84" s="24"/>
      <c r="E84" s="24"/>
      <c r="F84" s="70"/>
      <c r="G84" s="72">
        <f>SUM(H84:L84)</f>
        <v>788025</v>
      </c>
      <c r="H84" s="26">
        <v>328500</v>
      </c>
      <c r="I84" s="26">
        <v>204201</v>
      </c>
      <c r="J84" s="26">
        <v>190000</v>
      </c>
      <c r="K84" s="26">
        <v>23000</v>
      </c>
      <c r="L84" s="26">
        <v>42324</v>
      </c>
      <c r="M84" s="27">
        <f>SUM(N84:R84)</f>
        <v>694155</v>
      </c>
      <c r="N84" s="28">
        <f>415286+10000</f>
        <v>425286</v>
      </c>
      <c r="O84" s="28">
        <v>105651</v>
      </c>
      <c r="P84" s="28">
        <v>138218</v>
      </c>
      <c r="Q84" s="28">
        <v>25000</v>
      </c>
      <c r="R84" s="28"/>
      <c r="S84" s="27">
        <f>SUM(T84:X84)</f>
        <v>850232</v>
      </c>
      <c r="T84" s="28">
        <v>361552</v>
      </c>
      <c r="U84" s="28">
        <v>252680</v>
      </c>
      <c r="V84" s="28">
        <v>210000</v>
      </c>
      <c r="W84" s="28"/>
      <c r="X84" s="28">
        <v>26000</v>
      </c>
      <c r="Y84" s="27"/>
      <c r="Z84" s="28">
        <v>361552</v>
      </c>
      <c r="AA84" s="28"/>
      <c r="AB84" s="28"/>
      <c r="AC84" s="28"/>
      <c r="AD84" s="28"/>
      <c r="AE84" s="28"/>
      <c r="AF84" s="28"/>
      <c r="AG84" s="28"/>
      <c r="AH84" s="29">
        <f t="shared" si="8"/>
        <v>-1544387</v>
      </c>
      <c r="AI84" s="24"/>
      <c r="AJ84" s="27">
        <f>SUM(AK84:AO84)</f>
        <v>800320</v>
      </c>
      <c r="AK84" s="28">
        <v>367115</v>
      </c>
      <c r="AL84" s="28">
        <v>228205</v>
      </c>
      <c r="AM84" s="28">
        <v>200000</v>
      </c>
      <c r="AN84" s="28">
        <v>5000</v>
      </c>
      <c r="AO84" s="28"/>
      <c r="AP84" s="27">
        <f>SUM(AQ84:AU84)</f>
        <v>895168</v>
      </c>
      <c r="AQ84" s="28">
        <v>406488</v>
      </c>
      <c r="AR84" s="28">
        <v>252680</v>
      </c>
      <c r="AS84" s="28">
        <v>210000</v>
      </c>
      <c r="AT84" s="28"/>
      <c r="AU84" s="28">
        <v>26000</v>
      </c>
      <c r="AV84" s="27"/>
      <c r="AW84" s="28"/>
      <c r="AX84" s="28"/>
      <c r="AY84" s="28"/>
      <c r="AZ84" s="28"/>
      <c r="BA84" s="28"/>
      <c r="BB84" s="29">
        <f t="shared" si="12"/>
        <v>-3239875</v>
      </c>
    </row>
    <row r="85" spans="1:54" ht="33.75" hidden="1">
      <c r="A85" s="79"/>
      <c r="B85" s="32" t="s">
        <v>94</v>
      </c>
      <c r="C85" s="32"/>
      <c r="D85" s="33"/>
      <c r="E85" s="33"/>
      <c r="F85" s="73"/>
      <c r="G85" s="17" t="e">
        <f>G84-G83</f>
        <v>#REF!</v>
      </c>
      <c r="H85" s="26" t="e">
        <f aca="true" t="shared" si="47" ref="H85:X85">H84-H83</f>
        <v>#REF!</v>
      </c>
      <c r="I85" s="26" t="e">
        <f>I84-I83</f>
        <v>#REF!</v>
      </c>
      <c r="J85" s="26" t="e">
        <f t="shared" si="47"/>
        <v>#REF!</v>
      </c>
      <c r="K85" s="26">
        <f t="shared" si="47"/>
        <v>23000</v>
      </c>
      <c r="L85" s="26">
        <f t="shared" si="47"/>
        <v>42324</v>
      </c>
      <c r="M85" s="27">
        <f t="shared" si="47"/>
        <v>289525</v>
      </c>
      <c r="N85" s="28">
        <f t="shared" si="47"/>
        <v>379322</v>
      </c>
      <c r="O85" s="28">
        <f t="shared" si="47"/>
        <v>985</v>
      </c>
      <c r="P85" s="28">
        <f t="shared" si="47"/>
        <v>-15782</v>
      </c>
      <c r="Q85" s="28">
        <f t="shared" si="47"/>
        <v>-75000</v>
      </c>
      <c r="R85" s="28">
        <f t="shared" si="47"/>
        <v>0</v>
      </c>
      <c r="S85" s="27">
        <f t="shared" si="47"/>
        <v>215240</v>
      </c>
      <c r="T85" s="28">
        <f t="shared" si="47"/>
        <v>-37440</v>
      </c>
      <c r="U85" s="28">
        <f t="shared" si="47"/>
        <v>221680</v>
      </c>
      <c r="V85" s="28">
        <f t="shared" si="47"/>
        <v>105000</v>
      </c>
      <c r="W85" s="28">
        <f t="shared" si="47"/>
        <v>-100000</v>
      </c>
      <c r="X85" s="28">
        <f t="shared" si="47"/>
        <v>26000</v>
      </c>
      <c r="Y85" s="27"/>
      <c r="Z85" s="28"/>
      <c r="AA85" s="28"/>
      <c r="AB85" s="28"/>
      <c r="AC85" s="28"/>
      <c r="AD85" s="28"/>
      <c r="AE85" s="28"/>
      <c r="AF85" s="28"/>
      <c r="AG85" s="28"/>
      <c r="AH85" s="29">
        <f t="shared" si="8"/>
        <v>-504765</v>
      </c>
      <c r="AI85" s="74" t="e">
        <f aca="true" t="shared" si="48" ref="AI85:AU85">AI84-AI83</f>
        <v>#VALUE!</v>
      </c>
      <c r="AJ85" s="27">
        <f t="shared" si="48"/>
        <v>128174</v>
      </c>
      <c r="AK85" s="28">
        <f t="shared" si="48"/>
        <v>-84483</v>
      </c>
      <c r="AL85" s="28">
        <f t="shared" si="48"/>
        <v>151657</v>
      </c>
      <c r="AM85" s="28">
        <f t="shared" si="48"/>
        <v>56000</v>
      </c>
      <c r="AN85" s="28">
        <f t="shared" si="48"/>
        <v>-55000</v>
      </c>
      <c r="AO85" s="28">
        <f t="shared" si="48"/>
        <v>0</v>
      </c>
      <c r="AP85" s="27">
        <f t="shared" si="48"/>
        <v>460847</v>
      </c>
      <c r="AQ85" s="28">
        <f t="shared" si="48"/>
        <v>81733</v>
      </c>
      <c r="AR85" s="28">
        <f t="shared" si="48"/>
        <v>203114</v>
      </c>
      <c r="AS85" s="28">
        <f t="shared" si="48"/>
        <v>150000</v>
      </c>
      <c r="AT85" s="28">
        <f t="shared" si="48"/>
        <v>0</v>
      </c>
      <c r="AU85" s="28">
        <f t="shared" si="48"/>
        <v>26000</v>
      </c>
      <c r="AV85" s="27"/>
      <c r="AW85" s="28"/>
      <c r="AX85" s="28"/>
      <c r="AY85" s="28"/>
      <c r="AZ85" s="28"/>
      <c r="BA85" s="28"/>
      <c r="BB85" s="29">
        <f t="shared" si="12"/>
        <v>-1093786</v>
      </c>
    </row>
    <row r="86" spans="1:54" s="49" customFormat="1" ht="11.25" hidden="1">
      <c r="A86" s="79"/>
      <c r="B86" s="75" t="s">
        <v>95</v>
      </c>
      <c r="C86" s="75"/>
      <c r="D86" s="73"/>
      <c r="E86" s="73"/>
      <c r="F86" s="73"/>
      <c r="G86" s="17" t="e">
        <f>G27+#REF!+#REF!+#REF!+G23+G12+#REF!+G9+#REF!+#REF!+#REF!+#REF!+#REF!+#REF!</f>
        <v>#REF!</v>
      </c>
      <c r="H86" s="17" t="e">
        <f>H27+#REF!+#REF!+#REF!+H23+H12+#REF!+H9+#REF!+#REF!+#REF!+#REF!+#REF!+#REF!</f>
        <v>#REF!</v>
      </c>
      <c r="I86" s="17" t="e">
        <f>I27+#REF!+#REF!+#REF!+I23+I12+#REF!+I9+#REF!+#REF!+#REF!+#REF!+#REF!+#REF!</f>
        <v>#REF!</v>
      </c>
      <c r="J86" s="17" t="e">
        <f>J27+#REF!+#REF!+#REF!+J23+J12+#REF!+J9+#REF!+#REF!+#REF!+#REF!+#REF!+#REF!</f>
        <v>#REF!</v>
      </c>
      <c r="K86" s="17" t="e">
        <f>K27+#REF!+#REF!+#REF!+K23+K12+#REF!+K9+#REF!+#REF!+#REF!+#REF!+#REF!+#REF!</f>
        <v>#REF!</v>
      </c>
      <c r="L86" s="17" t="e">
        <f>L27+#REF!+#REF!+#REF!+L23+L12+#REF!+L9+#REF!+#REF!+#REF!+#REF!+#REF!+#REF!</f>
        <v>#REF!</v>
      </c>
      <c r="M86" s="27" t="e">
        <f>M27+#REF!+#REF!+#REF!+M23+M12+#REF!+M9+#REF!+#REF!+#REF!+#REF!+#REF!+#REF!</f>
        <v>#REF!</v>
      </c>
      <c r="N86" s="27" t="e">
        <f>N27+#REF!+#REF!+#REF!+N23+N12+#REF!+N9+#REF!+#REF!+#REF!+#REF!+#REF!+#REF!</f>
        <v>#REF!</v>
      </c>
      <c r="O86" s="27" t="e">
        <f>O27+#REF!+#REF!+#REF!+O23+O12+#REF!+O9+#REF!+#REF!+#REF!+#REF!+#REF!+#REF!</f>
        <v>#REF!</v>
      </c>
      <c r="P86" s="27" t="e">
        <f>P27+#REF!+#REF!+#REF!+P23+P12+#REF!+P9+#REF!+#REF!+#REF!+#REF!+#REF!+#REF!</f>
        <v>#REF!</v>
      </c>
      <c r="Q86" s="27" t="e">
        <f>Q27+#REF!+#REF!+#REF!+Q23+Q12+#REF!+Q9+#REF!+#REF!+#REF!+#REF!+#REF!+#REF!</f>
        <v>#REF!</v>
      </c>
      <c r="R86" s="27" t="e">
        <f>R27+#REF!+#REF!+#REF!+R23+R12+#REF!+R9+#REF!+#REF!+#REF!+#REF!+#REF!+#REF!</f>
        <v>#REF!</v>
      </c>
      <c r="S86" s="27" t="e">
        <f>S27+#REF!+#REF!+#REF!+S23+S12+#REF!+S9+#REF!+#REF!+#REF!+#REF!+#REF!+#REF!</f>
        <v>#REF!</v>
      </c>
      <c r="T86" s="27" t="e">
        <f>T27+#REF!+#REF!+#REF!+T23+T12+#REF!+T9+#REF!+#REF!+#REF!+#REF!+#REF!+#REF!</f>
        <v>#REF!</v>
      </c>
      <c r="U86" s="27" t="e">
        <f>U27+#REF!+#REF!+#REF!+U23+U12+#REF!+U9+#REF!+#REF!+#REF!+#REF!+#REF!+#REF!</f>
        <v>#REF!</v>
      </c>
      <c r="V86" s="27" t="e">
        <f>V27+#REF!+#REF!+#REF!+V23+V12+#REF!+V9+#REF!+#REF!+#REF!+#REF!+#REF!+#REF!</f>
        <v>#REF!</v>
      </c>
      <c r="W86" s="27" t="e">
        <f>W27+#REF!+#REF!+#REF!+W23+W12+#REF!+W9+#REF!+#REF!+#REF!+#REF!+#REF!+#REF!</f>
        <v>#REF!</v>
      </c>
      <c r="X86" s="27" t="e">
        <f>X27+#REF!+#REF!+#REF!+X23+X12+#REF!+X9+#REF!+#REF!+#REF!+#REF!+#REF!+#REF!</f>
        <v>#REF!</v>
      </c>
      <c r="Y86" s="27" t="e">
        <f>Y27+#REF!+#REF!+#REF!+Y23+Y12+#REF!+Y9+#REF!+#REF!+#REF!+#REF!+#REF!+#REF!</f>
        <v>#REF!</v>
      </c>
      <c r="Z86" s="27" t="e">
        <f>Z27+#REF!+#REF!+#REF!+Z23+Z12+#REF!+Z9+#REF!+#REF!+#REF!+#REF!+#REF!+#REF!</f>
        <v>#REF!</v>
      </c>
      <c r="AA86" s="27" t="e">
        <f>AA27+#REF!+#REF!+#REF!+AA23+AA12+#REF!+AA9+#REF!+#REF!+#REF!+#REF!+#REF!+#REF!</f>
        <v>#REF!</v>
      </c>
      <c r="AB86" s="27" t="e">
        <f>AB27+#REF!+#REF!+#REF!+AB23+AB12+#REF!+AB9+#REF!+#REF!+#REF!+#REF!+#REF!+#REF!</f>
        <v>#REF!</v>
      </c>
      <c r="AC86" s="27" t="e">
        <f>AC27+#REF!+#REF!+#REF!+AC23+AC12+#REF!+AC9+#REF!+#REF!+#REF!+#REF!+#REF!+#REF!</f>
        <v>#REF!</v>
      </c>
      <c r="AD86" s="27" t="e">
        <f>AD27+#REF!+#REF!+#REF!+AD23+AD12+#REF!+AD9+#REF!+#REF!+#REF!+#REF!+#REF!+#REF!</f>
        <v>#REF!</v>
      </c>
      <c r="AE86" s="27" t="e">
        <f>AE27+#REF!+#REF!+#REF!+AE23+AE12+#REF!+AE9+#REF!+#REF!+#REF!+#REF!+#REF!+#REF!</f>
        <v>#REF!</v>
      </c>
      <c r="AF86" s="27" t="e">
        <f>AF27+#REF!+#REF!+#REF!+AF23+AF12+#REF!+AF9+#REF!+#REF!+#REF!+#REF!+#REF!+#REF!</f>
        <v>#REF!</v>
      </c>
      <c r="AG86" s="27" t="e">
        <f>AG27+#REF!+#REF!+#REF!+AG23+AG12+#REF!+AG9+#REF!+#REF!+#REF!+#REF!+#REF!+#REF!</f>
        <v>#REF!</v>
      </c>
      <c r="AH86" s="29" t="e">
        <f t="shared" si="8"/>
        <v>#REF!</v>
      </c>
      <c r="AI86" s="73"/>
      <c r="AJ86" s="27" t="e">
        <f>AJ27+#REF!+#REF!+#REF!+AJ23+AJ12+#REF!+AJ9+#REF!+#REF!+#REF!+#REF!+#REF!+#REF!</f>
        <v>#REF!</v>
      </c>
      <c r="AK86" s="27" t="e">
        <f>AK27+#REF!+#REF!+#REF!+AK23+AK12+#REF!+AK9+#REF!+#REF!+#REF!+#REF!+#REF!+#REF!</f>
        <v>#REF!</v>
      </c>
      <c r="AL86" s="27" t="e">
        <f>AL27+#REF!+#REF!+#REF!+AL23+AL12+#REF!+AL9+#REF!+#REF!+#REF!+#REF!+#REF!+#REF!</f>
        <v>#REF!</v>
      </c>
      <c r="AM86" s="27" t="e">
        <f>AM27+#REF!+#REF!+#REF!+AM23+AM12+#REF!+AM9+#REF!+#REF!+#REF!+#REF!+#REF!+#REF!</f>
        <v>#REF!</v>
      </c>
      <c r="AN86" s="27" t="e">
        <f>AN27+#REF!+#REF!+#REF!+AN23+AN12+#REF!+AN9+#REF!+#REF!+#REF!+#REF!+#REF!+#REF!</f>
        <v>#REF!</v>
      </c>
      <c r="AO86" s="27" t="e">
        <f>AO27+#REF!+#REF!+#REF!+AO23+AO12+#REF!+AO9+#REF!+#REF!+#REF!+#REF!+#REF!+#REF!</f>
        <v>#REF!</v>
      </c>
      <c r="AP86" s="27" t="e">
        <f>AP27+#REF!+#REF!+#REF!+AP23+AP12+#REF!+AP9+#REF!+#REF!+#REF!+#REF!+#REF!+#REF!</f>
        <v>#REF!</v>
      </c>
      <c r="AQ86" s="27" t="e">
        <f>AQ27+#REF!+#REF!+#REF!+AQ23+AQ12+#REF!+AQ9+#REF!+#REF!+#REF!+#REF!+#REF!+#REF!</f>
        <v>#REF!</v>
      </c>
      <c r="AR86" s="27" t="e">
        <f>AR27+#REF!+#REF!+#REF!+AR23+AR12+#REF!+AR9+#REF!+#REF!+#REF!+#REF!+#REF!+#REF!</f>
        <v>#REF!</v>
      </c>
      <c r="AS86" s="27" t="e">
        <f>AS27+#REF!+#REF!+#REF!+AS23+AS12+#REF!+AS9+#REF!+#REF!+#REF!+#REF!+#REF!+#REF!</f>
        <v>#REF!</v>
      </c>
      <c r="AT86" s="27" t="e">
        <f>AT27+#REF!+#REF!+#REF!+AT23+AT12+#REF!+AT9+#REF!+#REF!+#REF!+#REF!+#REF!+#REF!</f>
        <v>#REF!</v>
      </c>
      <c r="AU86" s="27" t="e">
        <f>AU27+#REF!+#REF!+#REF!+AU23+AU12+#REF!+AU9+#REF!+#REF!+#REF!+#REF!+#REF!+#REF!</f>
        <v>#REF!</v>
      </c>
      <c r="AV86" s="27" t="e">
        <f>AV27+#REF!+#REF!+#REF!+AV23+AV12+#REF!+AV9+#REF!+#REF!+#REF!+#REF!+#REF!+#REF!</f>
        <v>#REF!</v>
      </c>
      <c r="AW86" s="27" t="e">
        <f>AW27+#REF!+#REF!+#REF!+AW23+AW12+#REF!+AW9+#REF!+#REF!+#REF!+#REF!+#REF!+#REF!</f>
        <v>#REF!</v>
      </c>
      <c r="AX86" s="27" t="e">
        <f>AX27+#REF!+#REF!+#REF!+AX23+AX12+#REF!+AX9+#REF!+#REF!+#REF!+#REF!+#REF!+#REF!</f>
        <v>#REF!</v>
      </c>
      <c r="AY86" s="27" t="e">
        <f>AY27+#REF!+#REF!+#REF!+AY23+AY12+#REF!+AY9+#REF!+#REF!+#REF!+#REF!+#REF!+#REF!</f>
        <v>#REF!</v>
      </c>
      <c r="AZ86" s="27" t="e">
        <f>AZ27+#REF!+#REF!+#REF!+AZ23+AZ12+#REF!+AZ9+#REF!+#REF!+#REF!+#REF!+#REF!+#REF!</f>
        <v>#REF!</v>
      </c>
      <c r="BA86" s="27" t="e">
        <f>BA27+#REF!+#REF!+#REF!+BA23+BA12+#REF!+BA9+#REF!+#REF!+#REF!+#REF!+#REF!+#REF!</f>
        <v>#REF!</v>
      </c>
      <c r="BB86" s="29" t="e">
        <f t="shared" si="12"/>
        <v>#REF!</v>
      </c>
    </row>
    <row r="87" spans="1:54" s="49" customFormat="1" ht="11.25" hidden="1">
      <c r="A87" s="79"/>
      <c r="B87" s="75" t="s">
        <v>96</v>
      </c>
      <c r="C87" s="75"/>
      <c r="D87" s="73"/>
      <c r="E87" s="73"/>
      <c r="F87" s="73"/>
      <c r="G87" s="17" t="e">
        <f>#REF!</f>
        <v>#REF!</v>
      </c>
      <c r="H87" s="17" t="e">
        <f>#REF!</f>
        <v>#REF!</v>
      </c>
      <c r="I87" s="17" t="e">
        <f>#REF!</f>
        <v>#REF!</v>
      </c>
      <c r="J87" s="17" t="e">
        <f>#REF!</f>
        <v>#REF!</v>
      </c>
      <c r="K87" s="17" t="e">
        <f>#REF!</f>
        <v>#REF!</v>
      </c>
      <c r="L87" s="17" t="e">
        <f>#REF!</f>
        <v>#REF!</v>
      </c>
      <c r="M87" s="27" t="e">
        <f>#REF!</f>
        <v>#REF!</v>
      </c>
      <c r="N87" s="27" t="e">
        <f>#REF!</f>
        <v>#REF!</v>
      </c>
      <c r="O87" s="27" t="e">
        <f>#REF!</f>
        <v>#REF!</v>
      </c>
      <c r="P87" s="27" t="e">
        <f>#REF!</f>
        <v>#REF!</v>
      </c>
      <c r="Q87" s="27" t="e">
        <f>#REF!</f>
        <v>#REF!</v>
      </c>
      <c r="R87" s="27" t="e">
        <f>#REF!</f>
        <v>#REF!</v>
      </c>
      <c r="S87" s="27" t="e">
        <f>#REF!</f>
        <v>#REF!</v>
      </c>
      <c r="T87" s="27" t="e">
        <f>#REF!</f>
        <v>#REF!</v>
      </c>
      <c r="U87" s="27" t="e">
        <f>#REF!</f>
        <v>#REF!</v>
      </c>
      <c r="V87" s="27" t="e">
        <f>#REF!</f>
        <v>#REF!</v>
      </c>
      <c r="W87" s="27" t="e">
        <f>#REF!</f>
        <v>#REF!</v>
      </c>
      <c r="X87" s="27" t="e">
        <f>#REF!</f>
        <v>#REF!</v>
      </c>
      <c r="Y87" s="27" t="e">
        <f>#REF!</f>
        <v>#REF!</v>
      </c>
      <c r="Z87" s="27" t="e">
        <f>#REF!</f>
        <v>#REF!</v>
      </c>
      <c r="AA87" s="27" t="e">
        <f>#REF!</f>
        <v>#REF!</v>
      </c>
      <c r="AB87" s="27" t="e">
        <f>#REF!</f>
        <v>#REF!</v>
      </c>
      <c r="AC87" s="27" t="e">
        <f>#REF!</f>
        <v>#REF!</v>
      </c>
      <c r="AD87" s="27" t="e">
        <f>#REF!</f>
        <v>#REF!</v>
      </c>
      <c r="AE87" s="27" t="e">
        <f>#REF!</f>
        <v>#REF!</v>
      </c>
      <c r="AF87" s="27" t="e">
        <f>#REF!</f>
        <v>#REF!</v>
      </c>
      <c r="AG87" s="27" t="e">
        <f>#REF!</f>
        <v>#REF!</v>
      </c>
      <c r="AH87" s="29" t="e">
        <f t="shared" si="8"/>
        <v>#REF!</v>
      </c>
      <c r="AI87" s="73"/>
      <c r="AJ87" s="27" t="e">
        <f>#REF!</f>
        <v>#REF!</v>
      </c>
      <c r="AK87" s="27" t="e">
        <f>#REF!</f>
        <v>#REF!</v>
      </c>
      <c r="AL87" s="27" t="e">
        <f>#REF!</f>
        <v>#REF!</v>
      </c>
      <c r="AM87" s="27" t="e">
        <f>#REF!</f>
        <v>#REF!</v>
      </c>
      <c r="AN87" s="27" t="e">
        <f>#REF!</f>
        <v>#REF!</v>
      </c>
      <c r="AO87" s="27" t="e">
        <f>#REF!</f>
        <v>#REF!</v>
      </c>
      <c r="AP87" s="27" t="e">
        <f>#REF!</f>
        <v>#REF!</v>
      </c>
      <c r="AQ87" s="27" t="e">
        <f>#REF!</f>
        <v>#REF!</v>
      </c>
      <c r="AR87" s="27" t="e">
        <f>#REF!</f>
        <v>#REF!</v>
      </c>
      <c r="AS87" s="27" t="e">
        <f>#REF!</f>
        <v>#REF!</v>
      </c>
      <c r="AT87" s="27" t="e">
        <f>#REF!</f>
        <v>#REF!</v>
      </c>
      <c r="AU87" s="27" t="e">
        <f>#REF!</f>
        <v>#REF!</v>
      </c>
      <c r="AV87" s="27" t="e">
        <f>#REF!</f>
        <v>#REF!</v>
      </c>
      <c r="AW87" s="27" t="e">
        <f>#REF!</f>
        <v>#REF!</v>
      </c>
      <c r="AX87" s="27" t="e">
        <f>#REF!</f>
        <v>#REF!</v>
      </c>
      <c r="AY87" s="27" t="e">
        <f>#REF!</f>
        <v>#REF!</v>
      </c>
      <c r="AZ87" s="27" t="e">
        <f>#REF!</f>
        <v>#REF!</v>
      </c>
      <c r="BA87" s="27" t="e">
        <f>#REF!</f>
        <v>#REF!</v>
      </c>
      <c r="BB87" s="29" t="e">
        <f t="shared" si="12"/>
        <v>#REF!</v>
      </c>
    </row>
    <row r="88" spans="1:54" s="19" customFormat="1" ht="22.5">
      <c r="A88" s="92" t="s">
        <v>202</v>
      </c>
      <c r="B88" s="14" t="s">
        <v>171</v>
      </c>
      <c r="C88" s="15">
        <f>C89+C90+C91+C92+C93+C94+C95+C96+C97+C98+C99+C100+C102+C103+C104+C105+C106+C107+C108+C109</f>
        <v>0</v>
      </c>
      <c r="D88" s="15">
        <f>D89+D90+D91+D92+D93+D94+D95+D96+D97+D98+D99+D100+D102+D103+D104+D105+D106+D107+D108+D109</f>
        <v>11504</v>
      </c>
      <c r="E88" s="15">
        <f>E89+E90+E91+E92+E93+E94+E95+E96+E97+E98+E99+E100+E102+E103+E104+E105+E106+E107+E108+E109</f>
        <v>0</v>
      </c>
      <c r="F88" s="15">
        <f>F89+F90+F91+F92+F93+F94+F95+F96+F97+F98+F99+F100+F102+F103+F104+F105+F106+F107+F108+F109</f>
        <v>11504</v>
      </c>
      <c r="G88" s="15">
        <f aca="true" t="shared" si="49" ref="G88:BB88">G89+G90+G91+G92+G93+G94+G95+G96+G97+G98+G99+G100+G102+G103+G104+G105+G106+G107+G108+G109</f>
        <v>0</v>
      </c>
      <c r="H88" s="15">
        <f t="shared" si="49"/>
        <v>0</v>
      </c>
      <c r="I88" s="15">
        <f t="shared" si="49"/>
        <v>0</v>
      </c>
      <c r="J88" s="15">
        <f t="shared" si="49"/>
        <v>0</v>
      </c>
      <c r="K88" s="15">
        <f t="shared" si="49"/>
        <v>0</v>
      </c>
      <c r="L88" s="15">
        <f t="shared" si="49"/>
        <v>0</v>
      </c>
      <c r="M88" s="15">
        <f t="shared" si="49"/>
        <v>6068</v>
      </c>
      <c r="N88" s="15">
        <f t="shared" si="49"/>
        <v>0</v>
      </c>
      <c r="O88" s="15">
        <f t="shared" si="49"/>
        <v>6068</v>
      </c>
      <c r="P88" s="15">
        <f t="shared" si="49"/>
        <v>0</v>
      </c>
      <c r="Q88" s="15">
        <f t="shared" si="49"/>
        <v>0</v>
      </c>
      <c r="R88" s="15">
        <f t="shared" si="49"/>
        <v>0</v>
      </c>
      <c r="S88" s="15">
        <f t="shared" si="49"/>
        <v>2972</v>
      </c>
      <c r="T88" s="15">
        <f t="shared" si="49"/>
        <v>0</v>
      </c>
      <c r="U88" s="15">
        <f t="shared" si="49"/>
        <v>2972</v>
      </c>
      <c r="V88" s="15">
        <f t="shared" si="49"/>
        <v>0</v>
      </c>
      <c r="W88" s="15">
        <f t="shared" si="49"/>
        <v>0</v>
      </c>
      <c r="X88" s="15">
        <f t="shared" si="49"/>
        <v>0</v>
      </c>
      <c r="Y88" s="15">
        <f t="shared" si="49"/>
        <v>2464</v>
      </c>
      <c r="Z88" s="15">
        <f t="shared" si="49"/>
        <v>0</v>
      </c>
      <c r="AA88" s="15">
        <f t="shared" si="49"/>
        <v>2464</v>
      </c>
      <c r="AB88" s="15">
        <f t="shared" si="49"/>
        <v>0</v>
      </c>
      <c r="AC88" s="15">
        <f t="shared" si="49"/>
        <v>0</v>
      </c>
      <c r="AD88" s="15">
        <f t="shared" si="49"/>
        <v>0</v>
      </c>
      <c r="AE88" s="15">
        <f t="shared" si="49"/>
        <v>0</v>
      </c>
      <c r="AF88" s="15">
        <f t="shared" si="49"/>
        <v>0</v>
      </c>
      <c r="AG88" s="15">
        <f t="shared" si="49"/>
        <v>0</v>
      </c>
      <c r="AH88" s="15">
        <f t="shared" si="49"/>
        <v>0</v>
      </c>
      <c r="AI88" s="15">
        <f t="shared" si="49"/>
        <v>0</v>
      </c>
      <c r="AJ88" s="15">
        <f t="shared" si="49"/>
        <v>0</v>
      </c>
      <c r="AK88" s="15">
        <f t="shared" si="49"/>
        <v>0</v>
      </c>
      <c r="AL88" s="15">
        <f t="shared" si="49"/>
        <v>0</v>
      </c>
      <c r="AM88" s="15">
        <f t="shared" si="49"/>
        <v>0</v>
      </c>
      <c r="AN88" s="15">
        <f t="shared" si="49"/>
        <v>0</v>
      </c>
      <c r="AO88" s="15">
        <f t="shared" si="49"/>
        <v>0</v>
      </c>
      <c r="AP88" s="15">
        <f t="shared" si="49"/>
        <v>0</v>
      </c>
      <c r="AQ88" s="15">
        <f t="shared" si="49"/>
        <v>0</v>
      </c>
      <c r="AR88" s="15">
        <f t="shared" si="49"/>
        <v>0</v>
      </c>
      <c r="AS88" s="15">
        <f t="shared" si="49"/>
        <v>0</v>
      </c>
      <c r="AT88" s="15">
        <f t="shared" si="49"/>
        <v>0</v>
      </c>
      <c r="AU88" s="15">
        <f t="shared" si="49"/>
        <v>0</v>
      </c>
      <c r="AV88" s="15">
        <f t="shared" si="49"/>
        <v>0</v>
      </c>
      <c r="AW88" s="15">
        <f t="shared" si="49"/>
        <v>0</v>
      </c>
      <c r="AX88" s="15">
        <f t="shared" si="49"/>
        <v>0</v>
      </c>
      <c r="AY88" s="15">
        <f t="shared" si="49"/>
        <v>0</v>
      </c>
      <c r="AZ88" s="15">
        <f t="shared" si="49"/>
        <v>0</v>
      </c>
      <c r="BA88" s="15">
        <f t="shared" si="49"/>
        <v>0</v>
      </c>
      <c r="BB88" s="15">
        <f t="shared" si="49"/>
        <v>0</v>
      </c>
    </row>
    <row r="89" spans="1:54" s="19" customFormat="1" ht="39">
      <c r="A89" s="44" t="s">
        <v>54</v>
      </c>
      <c r="B89" s="105" t="s">
        <v>151</v>
      </c>
      <c r="C89" s="62"/>
      <c r="D89" s="70">
        <v>500</v>
      </c>
      <c r="E89" s="70"/>
      <c r="F89" s="16">
        <f aca="true" t="shared" si="50" ref="F89:F109">D89-E89</f>
        <v>500</v>
      </c>
      <c r="G89" s="17"/>
      <c r="H89" s="26"/>
      <c r="I89" s="26"/>
      <c r="J89" s="26"/>
      <c r="K89" s="17"/>
      <c r="L89" s="17"/>
      <c r="M89" s="27">
        <f aca="true" t="shared" si="51" ref="M89:M108">N89+O89+P89+Q89+R89</f>
        <v>500</v>
      </c>
      <c r="N89" s="28"/>
      <c r="O89" s="28">
        <v>500</v>
      </c>
      <c r="P89" s="28"/>
      <c r="Q89" s="28"/>
      <c r="R89" s="28"/>
      <c r="S89" s="27">
        <f aca="true" t="shared" si="52" ref="S89:S108">T89+U89+V89+W89+X89</f>
        <v>0</v>
      </c>
      <c r="T89" s="28"/>
      <c r="U89" s="28"/>
      <c r="V89" s="28"/>
      <c r="W89" s="28"/>
      <c r="X89" s="28"/>
      <c r="Y89" s="27">
        <f aca="true" t="shared" si="53" ref="Y89:Y109">Z89+AA89+AB89+AC89+AD89</f>
        <v>0</v>
      </c>
      <c r="Z89" s="28"/>
      <c r="AA89" s="28"/>
      <c r="AB89" s="28"/>
      <c r="AC89" s="28"/>
      <c r="AD89" s="28"/>
      <c r="AE89" s="28"/>
      <c r="AF89" s="28"/>
      <c r="AG89" s="28"/>
      <c r="AH89" s="29"/>
      <c r="AI89" s="24"/>
      <c r="AJ89" s="27"/>
      <c r="AK89" s="28"/>
      <c r="AL89" s="28"/>
      <c r="AM89" s="28"/>
      <c r="AN89" s="28"/>
      <c r="AO89" s="28"/>
      <c r="AP89" s="27"/>
      <c r="AQ89" s="28"/>
      <c r="AR89" s="28"/>
      <c r="AS89" s="28"/>
      <c r="AT89" s="28"/>
      <c r="AU89" s="28"/>
      <c r="AV89" s="27"/>
      <c r="AW89" s="28"/>
      <c r="AX89" s="28"/>
      <c r="AY89" s="28"/>
      <c r="AZ89" s="28"/>
      <c r="BA89" s="28"/>
      <c r="BB89" s="29"/>
    </row>
    <row r="90" spans="1:54" s="19" customFormat="1" ht="48.75">
      <c r="A90" s="44" t="s">
        <v>55</v>
      </c>
      <c r="B90" s="105" t="s">
        <v>152</v>
      </c>
      <c r="C90" s="62"/>
      <c r="D90" s="70">
        <v>2000</v>
      </c>
      <c r="E90" s="70"/>
      <c r="F90" s="16">
        <f t="shared" si="50"/>
        <v>2000</v>
      </c>
      <c r="G90" s="17"/>
      <c r="H90" s="26"/>
      <c r="I90" s="26"/>
      <c r="J90" s="26"/>
      <c r="K90" s="17"/>
      <c r="L90" s="17"/>
      <c r="M90" s="27">
        <f t="shared" si="51"/>
        <v>2000</v>
      </c>
      <c r="N90" s="28"/>
      <c r="O90" s="28">
        <v>2000</v>
      </c>
      <c r="P90" s="28"/>
      <c r="Q90" s="28"/>
      <c r="R90" s="28"/>
      <c r="S90" s="27">
        <f t="shared" si="52"/>
        <v>0</v>
      </c>
      <c r="T90" s="28"/>
      <c r="U90" s="28"/>
      <c r="V90" s="28"/>
      <c r="W90" s="28"/>
      <c r="X90" s="28"/>
      <c r="Y90" s="27">
        <f t="shared" si="53"/>
        <v>0</v>
      </c>
      <c r="Z90" s="28"/>
      <c r="AA90" s="28"/>
      <c r="AB90" s="28"/>
      <c r="AC90" s="28"/>
      <c r="AD90" s="28"/>
      <c r="AE90" s="28"/>
      <c r="AF90" s="28"/>
      <c r="AG90" s="28"/>
      <c r="AH90" s="29"/>
      <c r="AI90" s="24"/>
      <c r="AJ90" s="27"/>
      <c r="AK90" s="28"/>
      <c r="AL90" s="28"/>
      <c r="AM90" s="28"/>
      <c r="AN90" s="28"/>
      <c r="AO90" s="28"/>
      <c r="AP90" s="27"/>
      <c r="AQ90" s="28"/>
      <c r="AR90" s="28"/>
      <c r="AS90" s="28"/>
      <c r="AT90" s="28"/>
      <c r="AU90" s="28"/>
      <c r="AV90" s="27"/>
      <c r="AW90" s="28"/>
      <c r="AX90" s="28"/>
      <c r="AY90" s="28"/>
      <c r="AZ90" s="28"/>
      <c r="BA90" s="28"/>
      <c r="BB90" s="29"/>
    </row>
    <row r="91" spans="1:54" s="19" customFormat="1" ht="39">
      <c r="A91" s="44" t="s">
        <v>56</v>
      </c>
      <c r="B91" s="105" t="s">
        <v>160</v>
      </c>
      <c r="C91" s="62"/>
      <c r="D91" s="70">
        <v>700</v>
      </c>
      <c r="E91" s="70"/>
      <c r="F91" s="16">
        <f t="shared" si="50"/>
        <v>700</v>
      </c>
      <c r="G91" s="17"/>
      <c r="H91" s="26"/>
      <c r="I91" s="26"/>
      <c r="J91" s="26"/>
      <c r="K91" s="17"/>
      <c r="L91" s="17"/>
      <c r="M91" s="27">
        <f t="shared" si="51"/>
        <v>700</v>
      </c>
      <c r="N91" s="28"/>
      <c r="O91" s="28">
        <v>700</v>
      </c>
      <c r="P91" s="28"/>
      <c r="Q91" s="28"/>
      <c r="R91" s="28"/>
      <c r="S91" s="27">
        <f t="shared" si="52"/>
        <v>0</v>
      </c>
      <c r="T91" s="28"/>
      <c r="U91" s="28"/>
      <c r="V91" s="28"/>
      <c r="W91" s="28"/>
      <c r="X91" s="28"/>
      <c r="Y91" s="27">
        <f t="shared" si="53"/>
        <v>0</v>
      </c>
      <c r="Z91" s="28"/>
      <c r="AA91" s="28"/>
      <c r="AB91" s="28"/>
      <c r="AC91" s="28"/>
      <c r="AD91" s="28"/>
      <c r="AE91" s="28"/>
      <c r="AF91" s="28"/>
      <c r="AG91" s="28"/>
      <c r="AH91" s="29"/>
      <c r="AI91" s="24"/>
      <c r="AJ91" s="27"/>
      <c r="AK91" s="28"/>
      <c r="AL91" s="28"/>
      <c r="AM91" s="28"/>
      <c r="AN91" s="28"/>
      <c r="AO91" s="28"/>
      <c r="AP91" s="27"/>
      <c r="AQ91" s="28"/>
      <c r="AR91" s="28"/>
      <c r="AS91" s="28"/>
      <c r="AT91" s="28"/>
      <c r="AU91" s="28"/>
      <c r="AV91" s="27"/>
      <c r="AW91" s="28"/>
      <c r="AX91" s="28"/>
      <c r="AY91" s="28"/>
      <c r="AZ91" s="28"/>
      <c r="BA91" s="28"/>
      <c r="BB91" s="29"/>
    </row>
    <row r="92" spans="1:54" s="19" customFormat="1" ht="48.75">
      <c r="A92" s="44" t="s">
        <v>57</v>
      </c>
      <c r="B92" s="105" t="s">
        <v>170</v>
      </c>
      <c r="C92" s="62"/>
      <c r="D92" s="70">
        <v>496</v>
      </c>
      <c r="E92" s="70"/>
      <c r="F92" s="16">
        <f>D92-E92</f>
        <v>496</v>
      </c>
      <c r="G92" s="17"/>
      <c r="H92" s="26"/>
      <c r="I92" s="26"/>
      <c r="J92" s="26"/>
      <c r="K92" s="17"/>
      <c r="L92" s="17"/>
      <c r="M92" s="27"/>
      <c r="N92" s="28"/>
      <c r="O92" s="28"/>
      <c r="P92" s="28"/>
      <c r="Q92" s="28"/>
      <c r="R92" s="28"/>
      <c r="S92" s="27"/>
      <c r="T92" s="28"/>
      <c r="U92" s="28"/>
      <c r="V92" s="28"/>
      <c r="W92" s="28"/>
      <c r="X92" s="28"/>
      <c r="Y92" s="27">
        <f>Z92+AA92+AB92+AC92+AD92</f>
        <v>496</v>
      </c>
      <c r="Z92" s="28"/>
      <c r="AA92" s="28">
        <v>496</v>
      </c>
      <c r="AB92" s="28"/>
      <c r="AC92" s="28"/>
      <c r="AD92" s="28"/>
      <c r="AE92" s="28"/>
      <c r="AF92" s="28"/>
      <c r="AG92" s="28"/>
      <c r="AH92" s="29"/>
      <c r="AI92" s="24"/>
      <c r="AJ92" s="27"/>
      <c r="AK92" s="28"/>
      <c r="AL92" s="28"/>
      <c r="AM92" s="28"/>
      <c r="AN92" s="28"/>
      <c r="AO92" s="28"/>
      <c r="AP92" s="27"/>
      <c r="AQ92" s="28"/>
      <c r="AR92" s="28"/>
      <c r="AS92" s="28"/>
      <c r="AT92" s="28"/>
      <c r="AU92" s="28"/>
      <c r="AV92" s="27"/>
      <c r="AW92" s="28"/>
      <c r="AX92" s="28"/>
      <c r="AY92" s="28"/>
      <c r="AZ92" s="28"/>
      <c r="BA92" s="28"/>
      <c r="BB92" s="29"/>
    </row>
    <row r="93" spans="1:54" s="19" customFormat="1" ht="39">
      <c r="A93" s="44" t="s">
        <v>58</v>
      </c>
      <c r="B93" s="105" t="s">
        <v>153</v>
      </c>
      <c r="C93" s="62"/>
      <c r="D93" s="70">
        <v>794</v>
      </c>
      <c r="E93" s="70"/>
      <c r="F93" s="16">
        <f t="shared" si="50"/>
        <v>794</v>
      </c>
      <c r="G93" s="17"/>
      <c r="H93" s="26"/>
      <c r="I93" s="26"/>
      <c r="J93" s="26"/>
      <c r="K93" s="17"/>
      <c r="L93" s="17"/>
      <c r="M93" s="27">
        <f t="shared" si="51"/>
        <v>0</v>
      </c>
      <c r="N93" s="28"/>
      <c r="O93" s="28"/>
      <c r="P93" s="28"/>
      <c r="Q93" s="28"/>
      <c r="R93" s="28"/>
      <c r="S93" s="27">
        <f t="shared" si="52"/>
        <v>794</v>
      </c>
      <c r="T93" s="28"/>
      <c r="U93" s="28">
        <v>794</v>
      </c>
      <c r="V93" s="28"/>
      <c r="W93" s="28"/>
      <c r="X93" s="28"/>
      <c r="Y93" s="27">
        <f t="shared" si="53"/>
        <v>0</v>
      </c>
      <c r="Z93" s="28"/>
      <c r="AA93" s="28"/>
      <c r="AB93" s="28"/>
      <c r="AC93" s="28"/>
      <c r="AD93" s="28"/>
      <c r="AE93" s="28"/>
      <c r="AF93" s="28"/>
      <c r="AG93" s="28"/>
      <c r="AH93" s="29"/>
      <c r="AI93" s="24"/>
      <c r="AJ93" s="27"/>
      <c r="AK93" s="28"/>
      <c r="AL93" s="28"/>
      <c r="AM93" s="28"/>
      <c r="AN93" s="28"/>
      <c r="AO93" s="28"/>
      <c r="AP93" s="27"/>
      <c r="AQ93" s="28"/>
      <c r="AR93" s="28"/>
      <c r="AS93" s="28"/>
      <c r="AT93" s="28"/>
      <c r="AU93" s="28"/>
      <c r="AV93" s="27"/>
      <c r="AW93" s="28"/>
      <c r="AX93" s="28"/>
      <c r="AY93" s="28"/>
      <c r="AZ93" s="28"/>
      <c r="BA93" s="28"/>
      <c r="BB93" s="29"/>
    </row>
    <row r="94" spans="1:54" s="19" customFormat="1" ht="29.25">
      <c r="A94" s="44" t="s">
        <v>59</v>
      </c>
      <c r="B94" s="105" t="s">
        <v>154</v>
      </c>
      <c r="C94" s="62"/>
      <c r="D94" s="70">
        <v>196</v>
      </c>
      <c r="E94" s="70"/>
      <c r="F94" s="16">
        <f t="shared" si="50"/>
        <v>196</v>
      </c>
      <c r="G94" s="17"/>
      <c r="H94" s="26"/>
      <c r="I94" s="26"/>
      <c r="J94" s="26"/>
      <c r="K94" s="17"/>
      <c r="L94" s="17"/>
      <c r="M94" s="27">
        <f t="shared" si="51"/>
        <v>0</v>
      </c>
      <c r="N94" s="28"/>
      <c r="O94" s="28"/>
      <c r="P94" s="28"/>
      <c r="Q94" s="28"/>
      <c r="R94" s="28"/>
      <c r="S94" s="27">
        <f t="shared" si="52"/>
        <v>0</v>
      </c>
      <c r="T94" s="28"/>
      <c r="U94" s="28"/>
      <c r="V94" s="28"/>
      <c r="W94" s="28"/>
      <c r="X94" s="28"/>
      <c r="Y94" s="27">
        <f t="shared" si="53"/>
        <v>196</v>
      </c>
      <c r="Z94" s="28"/>
      <c r="AA94" s="28">
        <v>196</v>
      </c>
      <c r="AB94" s="28"/>
      <c r="AC94" s="28"/>
      <c r="AD94" s="28"/>
      <c r="AE94" s="28"/>
      <c r="AF94" s="28"/>
      <c r="AG94" s="28"/>
      <c r="AH94" s="29"/>
      <c r="AI94" s="24"/>
      <c r="AJ94" s="27"/>
      <c r="AK94" s="28"/>
      <c r="AL94" s="28"/>
      <c r="AM94" s="28"/>
      <c r="AN94" s="28"/>
      <c r="AO94" s="28"/>
      <c r="AP94" s="27"/>
      <c r="AQ94" s="28"/>
      <c r="AR94" s="28"/>
      <c r="AS94" s="28"/>
      <c r="AT94" s="28"/>
      <c r="AU94" s="28"/>
      <c r="AV94" s="27"/>
      <c r="AW94" s="28"/>
      <c r="AX94" s="28"/>
      <c r="AY94" s="28"/>
      <c r="AZ94" s="28"/>
      <c r="BA94" s="28"/>
      <c r="BB94" s="29"/>
    </row>
    <row r="95" spans="1:54" s="19" customFormat="1" ht="29.25">
      <c r="A95" s="44" t="s">
        <v>60</v>
      </c>
      <c r="B95" s="105" t="s">
        <v>155</v>
      </c>
      <c r="C95" s="62"/>
      <c r="D95" s="70">
        <v>196</v>
      </c>
      <c r="E95" s="70"/>
      <c r="F95" s="16">
        <f t="shared" si="50"/>
        <v>196</v>
      </c>
      <c r="G95" s="17"/>
      <c r="H95" s="26"/>
      <c r="I95" s="26"/>
      <c r="J95" s="26"/>
      <c r="K95" s="17"/>
      <c r="L95" s="17"/>
      <c r="M95" s="27">
        <f t="shared" si="51"/>
        <v>0</v>
      </c>
      <c r="N95" s="28"/>
      <c r="O95" s="28"/>
      <c r="P95" s="28"/>
      <c r="Q95" s="28"/>
      <c r="R95" s="28"/>
      <c r="S95" s="27">
        <f t="shared" si="52"/>
        <v>0</v>
      </c>
      <c r="T95" s="28"/>
      <c r="U95" s="28"/>
      <c r="V95" s="28"/>
      <c r="W95" s="28"/>
      <c r="X95" s="28"/>
      <c r="Y95" s="27">
        <f t="shared" si="53"/>
        <v>196</v>
      </c>
      <c r="Z95" s="28"/>
      <c r="AA95" s="28">
        <v>196</v>
      </c>
      <c r="AB95" s="28"/>
      <c r="AC95" s="28"/>
      <c r="AD95" s="28"/>
      <c r="AE95" s="28"/>
      <c r="AF95" s="28"/>
      <c r="AG95" s="28"/>
      <c r="AH95" s="29"/>
      <c r="AI95" s="24"/>
      <c r="AJ95" s="27"/>
      <c r="AK95" s="28"/>
      <c r="AL95" s="28"/>
      <c r="AM95" s="28"/>
      <c r="AN95" s="28"/>
      <c r="AO95" s="28"/>
      <c r="AP95" s="27"/>
      <c r="AQ95" s="28"/>
      <c r="AR95" s="28"/>
      <c r="AS95" s="28"/>
      <c r="AT95" s="28"/>
      <c r="AU95" s="28"/>
      <c r="AV95" s="27"/>
      <c r="AW95" s="28"/>
      <c r="AX95" s="28"/>
      <c r="AY95" s="28"/>
      <c r="AZ95" s="28"/>
      <c r="BA95" s="28"/>
      <c r="BB95" s="29"/>
    </row>
    <row r="96" spans="1:54" s="19" customFormat="1" ht="39">
      <c r="A96" s="44" t="s">
        <v>61</v>
      </c>
      <c r="B96" s="105" t="s">
        <v>156</v>
      </c>
      <c r="C96" s="62"/>
      <c r="D96" s="70">
        <v>496</v>
      </c>
      <c r="E96" s="70"/>
      <c r="F96" s="16">
        <f t="shared" si="50"/>
        <v>496</v>
      </c>
      <c r="G96" s="17"/>
      <c r="H96" s="26"/>
      <c r="I96" s="26"/>
      <c r="J96" s="26"/>
      <c r="K96" s="17"/>
      <c r="L96" s="17"/>
      <c r="M96" s="27">
        <f t="shared" si="51"/>
        <v>0</v>
      </c>
      <c r="N96" s="28"/>
      <c r="O96" s="28"/>
      <c r="P96" s="28"/>
      <c r="Q96" s="28"/>
      <c r="R96" s="28"/>
      <c r="S96" s="27">
        <f t="shared" si="52"/>
        <v>496</v>
      </c>
      <c r="T96" s="28"/>
      <c r="U96" s="28">
        <v>496</v>
      </c>
      <c r="V96" s="28"/>
      <c r="W96" s="28"/>
      <c r="X96" s="28"/>
      <c r="Y96" s="27">
        <f t="shared" si="53"/>
        <v>0</v>
      </c>
      <c r="Z96" s="28"/>
      <c r="AA96" s="28"/>
      <c r="AB96" s="28"/>
      <c r="AC96" s="28"/>
      <c r="AD96" s="28"/>
      <c r="AE96" s="28"/>
      <c r="AF96" s="28"/>
      <c r="AG96" s="28"/>
      <c r="AH96" s="29"/>
      <c r="AI96" s="24"/>
      <c r="AJ96" s="27"/>
      <c r="AK96" s="28"/>
      <c r="AL96" s="28"/>
      <c r="AM96" s="28"/>
      <c r="AN96" s="28"/>
      <c r="AO96" s="28"/>
      <c r="AP96" s="27"/>
      <c r="AQ96" s="28"/>
      <c r="AR96" s="28"/>
      <c r="AS96" s="28"/>
      <c r="AT96" s="28"/>
      <c r="AU96" s="28"/>
      <c r="AV96" s="27"/>
      <c r="AW96" s="28"/>
      <c r="AX96" s="28"/>
      <c r="AY96" s="28"/>
      <c r="AZ96" s="28"/>
      <c r="BA96" s="28"/>
      <c r="BB96" s="29"/>
    </row>
    <row r="97" spans="1:54" s="19" customFormat="1" ht="29.25">
      <c r="A97" s="44" t="s">
        <v>62</v>
      </c>
      <c r="B97" s="105" t="s">
        <v>157</v>
      </c>
      <c r="C97" s="62"/>
      <c r="D97" s="70">
        <v>196</v>
      </c>
      <c r="E97" s="70"/>
      <c r="F97" s="16">
        <f t="shared" si="50"/>
        <v>196</v>
      </c>
      <c r="G97" s="17"/>
      <c r="H97" s="26"/>
      <c r="I97" s="26"/>
      <c r="J97" s="26"/>
      <c r="K97" s="17"/>
      <c r="L97" s="17"/>
      <c r="M97" s="27">
        <f t="shared" si="51"/>
        <v>196</v>
      </c>
      <c r="N97" s="28"/>
      <c r="O97" s="28">
        <v>196</v>
      </c>
      <c r="P97" s="28"/>
      <c r="Q97" s="28"/>
      <c r="R97" s="28"/>
      <c r="S97" s="27">
        <f t="shared" si="52"/>
        <v>0</v>
      </c>
      <c r="T97" s="28"/>
      <c r="U97" s="28"/>
      <c r="V97" s="28"/>
      <c r="W97" s="28"/>
      <c r="X97" s="28"/>
      <c r="Y97" s="27">
        <f t="shared" si="53"/>
        <v>0</v>
      </c>
      <c r="Z97" s="28"/>
      <c r="AA97" s="28"/>
      <c r="AB97" s="28"/>
      <c r="AC97" s="28"/>
      <c r="AD97" s="28"/>
      <c r="AE97" s="28"/>
      <c r="AF97" s="28"/>
      <c r="AG97" s="28"/>
      <c r="AH97" s="29"/>
      <c r="AI97" s="24"/>
      <c r="AJ97" s="27"/>
      <c r="AK97" s="28"/>
      <c r="AL97" s="28"/>
      <c r="AM97" s="28"/>
      <c r="AN97" s="28"/>
      <c r="AO97" s="28"/>
      <c r="AP97" s="27"/>
      <c r="AQ97" s="28"/>
      <c r="AR97" s="28"/>
      <c r="AS97" s="28"/>
      <c r="AT97" s="28"/>
      <c r="AU97" s="28"/>
      <c r="AV97" s="27"/>
      <c r="AW97" s="28"/>
      <c r="AX97" s="28"/>
      <c r="AY97" s="28"/>
      <c r="AZ97" s="28"/>
      <c r="BA97" s="28"/>
      <c r="BB97" s="29"/>
    </row>
    <row r="98" spans="1:54" s="19" customFormat="1" ht="48.75">
      <c r="A98" s="44" t="s">
        <v>63</v>
      </c>
      <c r="B98" s="105" t="s">
        <v>158</v>
      </c>
      <c r="C98" s="62"/>
      <c r="D98" s="70">
        <v>496</v>
      </c>
      <c r="E98" s="70"/>
      <c r="F98" s="16">
        <f t="shared" si="50"/>
        <v>496</v>
      </c>
      <c r="G98" s="17"/>
      <c r="H98" s="26"/>
      <c r="I98" s="26"/>
      <c r="J98" s="26"/>
      <c r="K98" s="17"/>
      <c r="L98" s="17"/>
      <c r="M98" s="27">
        <f t="shared" si="51"/>
        <v>0</v>
      </c>
      <c r="N98" s="28"/>
      <c r="O98" s="28"/>
      <c r="P98" s="28"/>
      <c r="Q98" s="28"/>
      <c r="R98" s="28"/>
      <c r="S98" s="27">
        <f t="shared" si="52"/>
        <v>496</v>
      </c>
      <c r="T98" s="28"/>
      <c r="U98" s="28">
        <v>496</v>
      </c>
      <c r="V98" s="28"/>
      <c r="W98" s="28"/>
      <c r="X98" s="28"/>
      <c r="Y98" s="27">
        <f t="shared" si="53"/>
        <v>0</v>
      </c>
      <c r="Z98" s="28"/>
      <c r="AA98" s="28"/>
      <c r="AB98" s="28"/>
      <c r="AC98" s="28"/>
      <c r="AD98" s="28"/>
      <c r="AE98" s="28"/>
      <c r="AF98" s="28"/>
      <c r="AG98" s="28"/>
      <c r="AH98" s="29"/>
      <c r="AI98" s="24"/>
      <c r="AJ98" s="27"/>
      <c r="AK98" s="28"/>
      <c r="AL98" s="28"/>
      <c r="AM98" s="28"/>
      <c r="AN98" s="28"/>
      <c r="AO98" s="28"/>
      <c r="AP98" s="27"/>
      <c r="AQ98" s="28"/>
      <c r="AR98" s="28"/>
      <c r="AS98" s="28"/>
      <c r="AT98" s="28"/>
      <c r="AU98" s="28"/>
      <c r="AV98" s="27"/>
      <c r="AW98" s="28"/>
      <c r="AX98" s="28"/>
      <c r="AY98" s="28"/>
      <c r="AZ98" s="28"/>
      <c r="BA98" s="28"/>
      <c r="BB98" s="29"/>
    </row>
    <row r="99" spans="1:54" s="19" customFormat="1" ht="58.5">
      <c r="A99" s="44" t="s">
        <v>64</v>
      </c>
      <c r="B99" s="105" t="s">
        <v>159</v>
      </c>
      <c r="C99" s="62"/>
      <c r="D99" s="70">
        <v>794</v>
      </c>
      <c r="E99" s="70"/>
      <c r="F99" s="16">
        <f t="shared" si="50"/>
        <v>794</v>
      </c>
      <c r="G99" s="17"/>
      <c r="H99" s="26"/>
      <c r="I99" s="26"/>
      <c r="J99" s="26"/>
      <c r="K99" s="17"/>
      <c r="L99" s="17"/>
      <c r="M99" s="27">
        <f t="shared" si="51"/>
        <v>794</v>
      </c>
      <c r="N99" s="28"/>
      <c r="O99" s="28">
        <v>794</v>
      </c>
      <c r="P99" s="28"/>
      <c r="Q99" s="28"/>
      <c r="R99" s="28"/>
      <c r="S99" s="27">
        <f t="shared" si="52"/>
        <v>0</v>
      </c>
      <c r="T99" s="28"/>
      <c r="U99" s="28"/>
      <c r="V99" s="28"/>
      <c r="W99" s="28"/>
      <c r="X99" s="28"/>
      <c r="Y99" s="27">
        <f t="shared" si="53"/>
        <v>0</v>
      </c>
      <c r="Z99" s="28"/>
      <c r="AA99" s="28"/>
      <c r="AB99" s="28"/>
      <c r="AC99" s="28"/>
      <c r="AD99" s="28"/>
      <c r="AE99" s="28"/>
      <c r="AF99" s="28"/>
      <c r="AG99" s="28"/>
      <c r="AH99" s="29"/>
      <c r="AI99" s="24"/>
      <c r="AJ99" s="27"/>
      <c r="AK99" s="28"/>
      <c r="AL99" s="28"/>
      <c r="AM99" s="28"/>
      <c r="AN99" s="28"/>
      <c r="AO99" s="28"/>
      <c r="AP99" s="27"/>
      <c r="AQ99" s="28"/>
      <c r="AR99" s="28"/>
      <c r="AS99" s="28"/>
      <c r="AT99" s="28"/>
      <c r="AU99" s="28"/>
      <c r="AV99" s="27"/>
      <c r="AW99" s="28"/>
      <c r="AX99" s="28"/>
      <c r="AY99" s="28"/>
      <c r="AZ99" s="28"/>
      <c r="BA99" s="28"/>
      <c r="BB99" s="29"/>
    </row>
    <row r="100" spans="1:54" s="19" customFormat="1" ht="48.75">
      <c r="A100" s="44" t="s">
        <v>65</v>
      </c>
      <c r="B100" s="105" t="s">
        <v>161</v>
      </c>
      <c r="C100" s="62"/>
      <c r="D100" s="70">
        <v>690</v>
      </c>
      <c r="E100" s="70"/>
      <c r="F100" s="16">
        <f t="shared" si="50"/>
        <v>690</v>
      </c>
      <c r="G100" s="17"/>
      <c r="H100" s="26"/>
      <c r="I100" s="26"/>
      <c r="J100" s="26"/>
      <c r="K100" s="17"/>
      <c r="L100" s="17"/>
      <c r="M100" s="27">
        <f t="shared" si="51"/>
        <v>690</v>
      </c>
      <c r="N100" s="28"/>
      <c r="O100" s="28">
        <v>690</v>
      </c>
      <c r="P100" s="28"/>
      <c r="Q100" s="28"/>
      <c r="R100" s="28"/>
      <c r="S100" s="27">
        <f t="shared" si="52"/>
        <v>0</v>
      </c>
      <c r="T100" s="28"/>
      <c r="U100" s="28"/>
      <c r="V100" s="28"/>
      <c r="W100" s="28"/>
      <c r="X100" s="28"/>
      <c r="Y100" s="27">
        <f t="shared" si="53"/>
        <v>0</v>
      </c>
      <c r="Z100" s="28"/>
      <c r="AA100" s="28"/>
      <c r="AB100" s="28"/>
      <c r="AC100" s="28"/>
      <c r="AD100" s="28"/>
      <c r="AE100" s="28"/>
      <c r="AF100" s="28"/>
      <c r="AG100" s="28"/>
      <c r="AH100" s="29"/>
      <c r="AI100" s="24"/>
      <c r="AJ100" s="27"/>
      <c r="AK100" s="28"/>
      <c r="AL100" s="28"/>
      <c r="AM100" s="28"/>
      <c r="AN100" s="28"/>
      <c r="AO100" s="28"/>
      <c r="AP100" s="27"/>
      <c r="AQ100" s="28"/>
      <c r="AR100" s="28"/>
      <c r="AS100" s="28"/>
      <c r="AT100" s="28"/>
      <c r="AU100" s="28"/>
      <c r="AV100" s="27"/>
      <c r="AW100" s="28"/>
      <c r="AX100" s="28"/>
      <c r="AY100" s="28"/>
      <c r="AZ100" s="28"/>
      <c r="BA100" s="28"/>
      <c r="BB100" s="29"/>
    </row>
    <row r="101" spans="1:54" s="19" customFormat="1" ht="11.25" hidden="1">
      <c r="A101" s="44" t="s">
        <v>63</v>
      </c>
      <c r="B101" s="105"/>
      <c r="C101" s="62"/>
      <c r="D101" s="70"/>
      <c r="E101" s="70"/>
      <c r="F101" s="16"/>
      <c r="G101" s="17"/>
      <c r="H101" s="26"/>
      <c r="I101" s="26"/>
      <c r="J101" s="26"/>
      <c r="K101" s="17"/>
      <c r="L101" s="17"/>
      <c r="M101" s="27"/>
      <c r="N101" s="28"/>
      <c r="O101" s="28"/>
      <c r="P101" s="28"/>
      <c r="Q101" s="28"/>
      <c r="R101" s="28"/>
      <c r="S101" s="27"/>
      <c r="T101" s="28"/>
      <c r="U101" s="28"/>
      <c r="V101" s="28"/>
      <c r="W101" s="28"/>
      <c r="X101" s="28"/>
      <c r="Y101" s="27"/>
      <c r="Z101" s="28"/>
      <c r="AA101" s="28"/>
      <c r="AB101" s="28"/>
      <c r="AC101" s="28"/>
      <c r="AD101" s="28"/>
      <c r="AE101" s="28"/>
      <c r="AF101" s="28"/>
      <c r="AG101" s="28"/>
      <c r="AH101" s="29"/>
      <c r="AI101" s="24"/>
      <c r="AJ101" s="27"/>
      <c r="AK101" s="28"/>
      <c r="AL101" s="28"/>
      <c r="AM101" s="28"/>
      <c r="AN101" s="28"/>
      <c r="AO101" s="28"/>
      <c r="AP101" s="27"/>
      <c r="AQ101" s="28"/>
      <c r="AR101" s="28"/>
      <c r="AS101" s="28"/>
      <c r="AT101" s="28"/>
      <c r="AU101" s="28"/>
      <c r="AV101" s="27"/>
      <c r="AW101" s="28"/>
      <c r="AX101" s="28"/>
      <c r="AY101" s="28"/>
      <c r="AZ101" s="28"/>
      <c r="BA101" s="28"/>
      <c r="BB101" s="29"/>
    </row>
    <row r="102" spans="1:54" s="19" customFormat="1" ht="58.5">
      <c r="A102" s="44" t="s">
        <v>66</v>
      </c>
      <c r="B102" s="105" t="s">
        <v>162</v>
      </c>
      <c r="C102" s="62"/>
      <c r="D102" s="70">
        <v>496</v>
      </c>
      <c r="E102" s="70"/>
      <c r="F102" s="16">
        <f t="shared" si="50"/>
        <v>496</v>
      </c>
      <c r="G102" s="17"/>
      <c r="H102" s="26"/>
      <c r="I102" s="26"/>
      <c r="J102" s="26"/>
      <c r="K102" s="17"/>
      <c r="L102" s="17"/>
      <c r="M102" s="27">
        <f t="shared" si="51"/>
        <v>496</v>
      </c>
      <c r="N102" s="28"/>
      <c r="O102" s="28">
        <v>496</v>
      </c>
      <c r="P102" s="28"/>
      <c r="Q102" s="28"/>
      <c r="R102" s="28"/>
      <c r="S102" s="27">
        <f t="shared" si="52"/>
        <v>0</v>
      </c>
      <c r="T102" s="28"/>
      <c r="U102" s="28"/>
      <c r="V102" s="28"/>
      <c r="W102" s="28"/>
      <c r="X102" s="28"/>
      <c r="Y102" s="27">
        <f t="shared" si="53"/>
        <v>0</v>
      </c>
      <c r="Z102" s="28"/>
      <c r="AA102" s="28"/>
      <c r="AB102" s="28"/>
      <c r="AC102" s="28"/>
      <c r="AD102" s="28"/>
      <c r="AE102" s="28"/>
      <c r="AF102" s="28"/>
      <c r="AG102" s="28"/>
      <c r="AH102" s="29"/>
      <c r="AI102" s="24"/>
      <c r="AJ102" s="27"/>
      <c r="AK102" s="28"/>
      <c r="AL102" s="28"/>
      <c r="AM102" s="28"/>
      <c r="AN102" s="28"/>
      <c r="AO102" s="28"/>
      <c r="AP102" s="27"/>
      <c r="AQ102" s="28"/>
      <c r="AR102" s="28"/>
      <c r="AS102" s="28"/>
      <c r="AT102" s="28"/>
      <c r="AU102" s="28"/>
      <c r="AV102" s="27"/>
      <c r="AW102" s="28"/>
      <c r="AX102" s="28"/>
      <c r="AY102" s="28"/>
      <c r="AZ102" s="28"/>
      <c r="BA102" s="28"/>
      <c r="BB102" s="29"/>
    </row>
    <row r="103" spans="1:54" s="19" customFormat="1" ht="48.75">
      <c r="A103" s="44" t="s">
        <v>67</v>
      </c>
      <c r="B103" s="105" t="s">
        <v>163</v>
      </c>
      <c r="C103" s="62"/>
      <c r="D103" s="70">
        <v>496</v>
      </c>
      <c r="E103" s="70"/>
      <c r="F103" s="16">
        <f t="shared" si="50"/>
        <v>496</v>
      </c>
      <c r="G103" s="17"/>
      <c r="H103" s="26"/>
      <c r="I103" s="26"/>
      <c r="J103" s="26"/>
      <c r="K103" s="17"/>
      <c r="L103" s="17"/>
      <c r="M103" s="27">
        <f t="shared" si="51"/>
        <v>496</v>
      </c>
      <c r="N103" s="28"/>
      <c r="O103" s="28">
        <v>496</v>
      </c>
      <c r="P103" s="28"/>
      <c r="Q103" s="28"/>
      <c r="R103" s="28"/>
      <c r="S103" s="27">
        <f t="shared" si="52"/>
        <v>0</v>
      </c>
      <c r="T103" s="28"/>
      <c r="U103" s="28"/>
      <c r="V103" s="28"/>
      <c r="W103" s="28"/>
      <c r="X103" s="28"/>
      <c r="Y103" s="27">
        <f t="shared" si="53"/>
        <v>0</v>
      </c>
      <c r="Z103" s="28"/>
      <c r="AA103" s="28"/>
      <c r="AB103" s="28"/>
      <c r="AC103" s="28"/>
      <c r="AD103" s="28"/>
      <c r="AE103" s="28"/>
      <c r="AF103" s="28"/>
      <c r="AG103" s="28"/>
      <c r="AH103" s="29"/>
      <c r="AI103" s="24"/>
      <c r="AJ103" s="27"/>
      <c r="AK103" s="28"/>
      <c r="AL103" s="28"/>
      <c r="AM103" s="28"/>
      <c r="AN103" s="28"/>
      <c r="AO103" s="28"/>
      <c r="AP103" s="27"/>
      <c r="AQ103" s="28"/>
      <c r="AR103" s="28"/>
      <c r="AS103" s="28"/>
      <c r="AT103" s="28"/>
      <c r="AU103" s="28"/>
      <c r="AV103" s="27"/>
      <c r="AW103" s="28"/>
      <c r="AX103" s="28"/>
      <c r="AY103" s="28"/>
      <c r="AZ103" s="28"/>
      <c r="BA103" s="28"/>
      <c r="BB103" s="29"/>
    </row>
    <row r="104" spans="1:54" s="19" customFormat="1" ht="48.75">
      <c r="A104" s="44" t="s">
        <v>68</v>
      </c>
      <c r="B104" s="105" t="s">
        <v>164</v>
      </c>
      <c r="C104" s="62"/>
      <c r="D104" s="70">
        <v>496</v>
      </c>
      <c r="E104" s="70"/>
      <c r="F104" s="16">
        <f t="shared" si="50"/>
        <v>496</v>
      </c>
      <c r="G104" s="17"/>
      <c r="H104" s="26"/>
      <c r="I104" s="26"/>
      <c r="J104" s="26"/>
      <c r="K104" s="17"/>
      <c r="L104" s="17"/>
      <c r="M104" s="27">
        <f t="shared" si="51"/>
        <v>0</v>
      </c>
      <c r="N104" s="28"/>
      <c r="O104" s="28"/>
      <c r="P104" s="28"/>
      <c r="Q104" s="28"/>
      <c r="R104" s="28"/>
      <c r="S104" s="27">
        <f t="shared" si="52"/>
        <v>496</v>
      </c>
      <c r="T104" s="28"/>
      <c r="U104" s="28">
        <v>496</v>
      </c>
      <c r="V104" s="28"/>
      <c r="W104" s="28"/>
      <c r="X104" s="28"/>
      <c r="Y104" s="27">
        <f t="shared" si="53"/>
        <v>0</v>
      </c>
      <c r="Z104" s="28"/>
      <c r="AA104" s="28"/>
      <c r="AB104" s="28"/>
      <c r="AC104" s="28"/>
      <c r="AD104" s="28"/>
      <c r="AE104" s="28"/>
      <c r="AF104" s="28"/>
      <c r="AG104" s="28"/>
      <c r="AH104" s="29"/>
      <c r="AI104" s="24"/>
      <c r="AJ104" s="27"/>
      <c r="AK104" s="28"/>
      <c r="AL104" s="28"/>
      <c r="AM104" s="28"/>
      <c r="AN104" s="28"/>
      <c r="AO104" s="28"/>
      <c r="AP104" s="27"/>
      <c r="AQ104" s="28"/>
      <c r="AR104" s="28"/>
      <c r="AS104" s="28"/>
      <c r="AT104" s="28"/>
      <c r="AU104" s="28"/>
      <c r="AV104" s="27"/>
      <c r="AW104" s="28"/>
      <c r="AX104" s="28"/>
      <c r="AY104" s="28"/>
      <c r="AZ104" s="28"/>
      <c r="BA104" s="28"/>
      <c r="BB104" s="29"/>
    </row>
    <row r="105" spans="1:54" s="19" customFormat="1" ht="48.75">
      <c r="A105" s="44" t="s">
        <v>69</v>
      </c>
      <c r="B105" s="105" t="s">
        <v>165</v>
      </c>
      <c r="C105" s="62"/>
      <c r="D105" s="70">
        <v>690</v>
      </c>
      <c r="E105" s="70"/>
      <c r="F105" s="16">
        <f t="shared" si="50"/>
        <v>690</v>
      </c>
      <c r="G105" s="17"/>
      <c r="H105" s="26"/>
      <c r="I105" s="26"/>
      <c r="J105" s="26"/>
      <c r="K105" s="17"/>
      <c r="L105" s="17"/>
      <c r="M105" s="27">
        <f t="shared" si="51"/>
        <v>0</v>
      </c>
      <c r="N105" s="28"/>
      <c r="O105" s="28"/>
      <c r="P105" s="28"/>
      <c r="Q105" s="28"/>
      <c r="R105" s="28"/>
      <c r="S105" s="27">
        <f t="shared" si="52"/>
        <v>690</v>
      </c>
      <c r="T105" s="28"/>
      <c r="U105" s="28">
        <v>690</v>
      </c>
      <c r="V105" s="28"/>
      <c r="W105" s="28"/>
      <c r="X105" s="28"/>
      <c r="Y105" s="27">
        <f t="shared" si="53"/>
        <v>0</v>
      </c>
      <c r="Z105" s="28"/>
      <c r="AA105" s="28"/>
      <c r="AB105" s="28"/>
      <c r="AC105" s="28"/>
      <c r="AD105" s="28"/>
      <c r="AE105" s="28"/>
      <c r="AF105" s="28"/>
      <c r="AG105" s="28"/>
      <c r="AH105" s="29"/>
      <c r="AI105" s="24"/>
      <c r="AJ105" s="27"/>
      <c r="AK105" s="28"/>
      <c r="AL105" s="28"/>
      <c r="AM105" s="28"/>
      <c r="AN105" s="28"/>
      <c r="AO105" s="28"/>
      <c r="AP105" s="27"/>
      <c r="AQ105" s="28"/>
      <c r="AR105" s="28"/>
      <c r="AS105" s="28"/>
      <c r="AT105" s="28"/>
      <c r="AU105" s="28"/>
      <c r="AV105" s="27"/>
      <c r="AW105" s="28"/>
      <c r="AX105" s="28"/>
      <c r="AY105" s="28"/>
      <c r="AZ105" s="28"/>
      <c r="BA105" s="28"/>
      <c r="BB105" s="29"/>
    </row>
    <row r="106" spans="1:54" s="19" customFormat="1" ht="39">
      <c r="A106" s="44" t="s">
        <v>71</v>
      </c>
      <c r="B106" s="105" t="s">
        <v>166</v>
      </c>
      <c r="C106" s="62"/>
      <c r="D106" s="70">
        <v>196</v>
      </c>
      <c r="E106" s="70"/>
      <c r="F106" s="16">
        <f t="shared" si="50"/>
        <v>196</v>
      </c>
      <c r="G106" s="17"/>
      <c r="H106" s="26"/>
      <c r="I106" s="26"/>
      <c r="J106" s="26"/>
      <c r="K106" s="17"/>
      <c r="L106" s="17"/>
      <c r="M106" s="27">
        <f t="shared" si="51"/>
        <v>196</v>
      </c>
      <c r="N106" s="28"/>
      <c r="O106" s="28">
        <v>196</v>
      </c>
      <c r="P106" s="28"/>
      <c r="Q106" s="28"/>
      <c r="R106" s="28"/>
      <c r="S106" s="27">
        <f t="shared" si="52"/>
        <v>0</v>
      </c>
      <c r="T106" s="28"/>
      <c r="U106" s="28"/>
      <c r="V106" s="28"/>
      <c r="W106" s="28"/>
      <c r="X106" s="28"/>
      <c r="Y106" s="27">
        <f t="shared" si="53"/>
        <v>0</v>
      </c>
      <c r="Z106" s="28"/>
      <c r="AA106" s="28"/>
      <c r="AB106" s="28"/>
      <c r="AC106" s="28"/>
      <c r="AD106" s="28"/>
      <c r="AE106" s="28"/>
      <c r="AF106" s="28"/>
      <c r="AG106" s="28"/>
      <c r="AH106" s="29"/>
      <c r="AI106" s="24"/>
      <c r="AJ106" s="27"/>
      <c r="AK106" s="28"/>
      <c r="AL106" s="28"/>
      <c r="AM106" s="28"/>
      <c r="AN106" s="28"/>
      <c r="AO106" s="28"/>
      <c r="AP106" s="27"/>
      <c r="AQ106" s="28"/>
      <c r="AR106" s="28"/>
      <c r="AS106" s="28"/>
      <c r="AT106" s="28"/>
      <c r="AU106" s="28"/>
      <c r="AV106" s="27"/>
      <c r="AW106" s="28"/>
      <c r="AX106" s="28"/>
      <c r="AY106" s="28"/>
      <c r="AZ106" s="28"/>
      <c r="BA106" s="28"/>
      <c r="BB106" s="29"/>
    </row>
    <row r="107" spans="1:54" s="19" customFormat="1" ht="48.75">
      <c r="A107" s="44" t="s">
        <v>310</v>
      </c>
      <c r="B107" s="105" t="s">
        <v>167</v>
      </c>
      <c r="C107" s="62"/>
      <c r="D107" s="70">
        <v>690</v>
      </c>
      <c r="E107" s="70"/>
      <c r="F107" s="16">
        <f t="shared" si="50"/>
        <v>690</v>
      </c>
      <c r="G107" s="17"/>
      <c r="H107" s="26"/>
      <c r="I107" s="26"/>
      <c r="J107" s="26"/>
      <c r="K107" s="17"/>
      <c r="L107" s="17"/>
      <c r="M107" s="27">
        <f t="shared" si="51"/>
        <v>0</v>
      </c>
      <c r="N107" s="28"/>
      <c r="O107" s="28"/>
      <c r="P107" s="28"/>
      <c r="Q107" s="28"/>
      <c r="R107" s="28"/>
      <c r="S107" s="27">
        <f t="shared" si="52"/>
        <v>0</v>
      </c>
      <c r="T107" s="28"/>
      <c r="U107" s="28"/>
      <c r="V107" s="28"/>
      <c r="W107" s="28"/>
      <c r="X107" s="28"/>
      <c r="Y107" s="27">
        <f t="shared" si="53"/>
        <v>690</v>
      </c>
      <c r="Z107" s="28"/>
      <c r="AA107" s="28">
        <v>690</v>
      </c>
      <c r="AB107" s="28"/>
      <c r="AC107" s="28"/>
      <c r="AD107" s="28"/>
      <c r="AE107" s="28"/>
      <c r="AF107" s="28"/>
      <c r="AG107" s="28"/>
      <c r="AH107" s="29"/>
      <c r="AI107" s="24"/>
      <c r="AJ107" s="27"/>
      <c r="AK107" s="28"/>
      <c r="AL107" s="28"/>
      <c r="AM107" s="28"/>
      <c r="AN107" s="28"/>
      <c r="AO107" s="28"/>
      <c r="AP107" s="27"/>
      <c r="AQ107" s="28"/>
      <c r="AR107" s="28"/>
      <c r="AS107" s="28"/>
      <c r="AT107" s="28"/>
      <c r="AU107" s="28"/>
      <c r="AV107" s="27"/>
      <c r="AW107" s="28"/>
      <c r="AX107" s="28"/>
      <c r="AY107" s="28"/>
      <c r="AZ107" s="28"/>
      <c r="BA107" s="28"/>
      <c r="BB107" s="29"/>
    </row>
    <row r="108" spans="1:54" s="19" customFormat="1" ht="58.5">
      <c r="A108" s="44" t="s">
        <v>311</v>
      </c>
      <c r="B108" s="105" t="s">
        <v>168</v>
      </c>
      <c r="C108" s="62"/>
      <c r="D108" s="70">
        <v>690</v>
      </c>
      <c r="E108" s="70"/>
      <c r="F108" s="16">
        <f t="shared" si="50"/>
        <v>690</v>
      </c>
      <c r="G108" s="17"/>
      <c r="H108" s="26"/>
      <c r="I108" s="26"/>
      <c r="J108" s="26"/>
      <c r="K108" s="17"/>
      <c r="L108" s="17"/>
      <c r="M108" s="27">
        <f t="shared" si="51"/>
        <v>0</v>
      </c>
      <c r="N108" s="28"/>
      <c r="O108" s="28"/>
      <c r="P108" s="28"/>
      <c r="Q108" s="28"/>
      <c r="R108" s="28"/>
      <c r="S108" s="27">
        <f t="shared" si="52"/>
        <v>0</v>
      </c>
      <c r="T108" s="28"/>
      <c r="U108" s="28"/>
      <c r="V108" s="28"/>
      <c r="W108" s="28"/>
      <c r="X108" s="28"/>
      <c r="Y108" s="27">
        <f t="shared" si="53"/>
        <v>690</v>
      </c>
      <c r="Z108" s="28"/>
      <c r="AA108" s="28">
        <v>690</v>
      </c>
      <c r="AB108" s="28"/>
      <c r="AC108" s="28"/>
      <c r="AD108" s="28"/>
      <c r="AE108" s="28"/>
      <c r="AF108" s="28"/>
      <c r="AG108" s="28"/>
      <c r="AH108" s="29"/>
      <c r="AI108" s="24"/>
      <c r="AJ108" s="27"/>
      <c r="AK108" s="28"/>
      <c r="AL108" s="28"/>
      <c r="AM108" s="28"/>
      <c r="AN108" s="28"/>
      <c r="AO108" s="28"/>
      <c r="AP108" s="27"/>
      <c r="AQ108" s="28"/>
      <c r="AR108" s="28"/>
      <c r="AS108" s="28"/>
      <c r="AT108" s="28"/>
      <c r="AU108" s="28"/>
      <c r="AV108" s="27"/>
      <c r="AW108" s="28"/>
      <c r="AX108" s="28"/>
      <c r="AY108" s="28"/>
      <c r="AZ108" s="28"/>
      <c r="BA108" s="28"/>
      <c r="BB108" s="29"/>
    </row>
    <row r="109" spans="1:54" s="19" customFormat="1" ht="48.75">
      <c r="A109" s="44" t="s">
        <v>312</v>
      </c>
      <c r="B109" s="105" t="s">
        <v>169</v>
      </c>
      <c r="C109" s="62"/>
      <c r="D109" s="70">
        <v>196</v>
      </c>
      <c r="E109" s="70"/>
      <c r="F109" s="16">
        <f t="shared" si="50"/>
        <v>196</v>
      </c>
      <c r="G109" s="17"/>
      <c r="H109" s="26"/>
      <c r="I109" s="26"/>
      <c r="J109" s="26"/>
      <c r="K109" s="17"/>
      <c r="L109" s="17"/>
      <c r="M109" s="27"/>
      <c r="N109" s="28"/>
      <c r="O109" s="28"/>
      <c r="P109" s="28"/>
      <c r="Q109" s="28"/>
      <c r="R109" s="28"/>
      <c r="S109" s="27"/>
      <c r="T109" s="28"/>
      <c r="U109" s="28"/>
      <c r="V109" s="28"/>
      <c r="W109" s="28"/>
      <c r="X109" s="28"/>
      <c r="Y109" s="27">
        <f t="shared" si="53"/>
        <v>196</v>
      </c>
      <c r="Z109" s="28"/>
      <c r="AA109" s="28">
        <v>196</v>
      </c>
      <c r="AB109" s="28"/>
      <c r="AC109" s="28"/>
      <c r="AD109" s="28"/>
      <c r="AE109" s="28"/>
      <c r="AF109" s="28"/>
      <c r="AG109" s="28"/>
      <c r="AH109" s="29"/>
      <c r="AI109" s="24"/>
      <c r="AJ109" s="27"/>
      <c r="AK109" s="28"/>
      <c r="AL109" s="28"/>
      <c r="AM109" s="28"/>
      <c r="AN109" s="28"/>
      <c r="AO109" s="28"/>
      <c r="AP109" s="27"/>
      <c r="AQ109" s="28"/>
      <c r="AR109" s="28"/>
      <c r="AS109" s="28"/>
      <c r="AT109" s="28"/>
      <c r="AU109" s="28"/>
      <c r="AV109" s="27"/>
      <c r="AW109" s="28"/>
      <c r="AX109" s="28"/>
      <c r="AY109" s="28"/>
      <c r="AZ109" s="28"/>
      <c r="BA109" s="28"/>
      <c r="BB109" s="29"/>
    </row>
    <row r="110" spans="1:54" ht="33.75">
      <c r="A110" s="196"/>
      <c r="B110" s="197" t="s">
        <v>314</v>
      </c>
      <c r="C110" s="198">
        <f>C111</f>
        <v>0</v>
      </c>
      <c r="D110" s="198">
        <f>D111</f>
        <v>2800</v>
      </c>
      <c r="E110" s="198">
        <f>E111</f>
        <v>0</v>
      </c>
      <c r="F110" s="198">
        <f>F111</f>
        <v>2700</v>
      </c>
      <c r="G110" s="198">
        <f aca="true" t="shared" si="54" ref="G110:BB110">G111</f>
        <v>0</v>
      </c>
      <c r="H110" s="198">
        <f t="shared" si="54"/>
        <v>0</v>
      </c>
      <c r="I110" s="198">
        <f t="shared" si="54"/>
        <v>0</v>
      </c>
      <c r="J110" s="198">
        <f t="shared" si="54"/>
        <v>0</v>
      </c>
      <c r="K110" s="198">
        <f t="shared" si="54"/>
        <v>0</v>
      </c>
      <c r="L110" s="198">
        <f t="shared" si="54"/>
        <v>0</v>
      </c>
      <c r="M110" s="198">
        <f t="shared" si="54"/>
        <v>2700</v>
      </c>
      <c r="N110" s="198">
        <f t="shared" si="54"/>
        <v>0</v>
      </c>
      <c r="O110" s="198">
        <f t="shared" si="54"/>
        <v>2700</v>
      </c>
      <c r="P110" s="198">
        <f t="shared" si="54"/>
        <v>0</v>
      </c>
      <c r="Q110" s="198">
        <f t="shared" si="54"/>
        <v>0</v>
      </c>
      <c r="R110" s="198">
        <f t="shared" si="54"/>
        <v>0</v>
      </c>
      <c r="S110" s="198">
        <f t="shared" si="54"/>
        <v>0</v>
      </c>
      <c r="T110" s="198">
        <f t="shared" si="54"/>
        <v>0</v>
      </c>
      <c r="U110" s="198">
        <f t="shared" si="54"/>
        <v>0</v>
      </c>
      <c r="V110" s="198">
        <f t="shared" si="54"/>
        <v>0</v>
      </c>
      <c r="W110" s="198">
        <f t="shared" si="54"/>
        <v>0</v>
      </c>
      <c r="X110" s="198">
        <f t="shared" si="54"/>
        <v>0</v>
      </c>
      <c r="Y110" s="198">
        <f t="shared" si="54"/>
        <v>0</v>
      </c>
      <c r="Z110" s="198">
        <f t="shared" si="54"/>
        <v>0</v>
      </c>
      <c r="AA110" s="198">
        <f t="shared" si="54"/>
        <v>0</v>
      </c>
      <c r="AB110" s="198">
        <f t="shared" si="54"/>
        <v>0</v>
      </c>
      <c r="AC110" s="198">
        <f t="shared" si="54"/>
        <v>0</v>
      </c>
      <c r="AD110" s="198">
        <f t="shared" si="54"/>
        <v>0</v>
      </c>
      <c r="AE110" s="198">
        <f t="shared" si="54"/>
        <v>0</v>
      </c>
      <c r="AF110" s="198">
        <f t="shared" si="54"/>
        <v>0</v>
      </c>
      <c r="AG110" s="198">
        <f t="shared" si="54"/>
        <v>0</v>
      </c>
      <c r="AH110" s="198">
        <f t="shared" si="54"/>
        <v>0</v>
      </c>
      <c r="AI110" s="198">
        <f t="shared" si="54"/>
        <v>0</v>
      </c>
      <c r="AJ110" s="198">
        <f t="shared" si="54"/>
        <v>0</v>
      </c>
      <c r="AK110" s="198">
        <f t="shared" si="54"/>
        <v>0</v>
      </c>
      <c r="AL110" s="198">
        <f t="shared" si="54"/>
        <v>0</v>
      </c>
      <c r="AM110" s="198">
        <f t="shared" si="54"/>
        <v>0</v>
      </c>
      <c r="AN110" s="198">
        <f t="shared" si="54"/>
        <v>0</v>
      </c>
      <c r="AO110" s="198">
        <f t="shared" si="54"/>
        <v>0</v>
      </c>
      <c r="AP110" s="198">
        <f t="shared" si="54"/>
        <v>0</v>
      </c>
      <c r="AQ110" s="198">
        <f t="shared" si="54"/>
        <v>0</v>
      </c>
      <c r="AR110" s="198">
        <f t="shared" si="54"/>
        <v>0</v>
      </c>
      <c r="AS110" s="198">
        <f t="shared" si="54"/>
        <v>0</v>
      </c>
      <c r="AT110" s="198">
        <f t="shared" si="54"/>
        <v>0</v>
      </c>
      <c r="AU110" s="198">
        <f t="shared" si="54"/>
        <v>0</v>
      </c>
      <c r="AV110" s="198">
        <f t="shared" si="54"/>
        <v>0</v>
      </c>
      <c r="AW110" s="198">
        <f t="shared" si="54"/>
        <v>0</v>
      </c>
      <c r="AX110" s="198">
        <f t="shared" si="54"/>
        <v>0</v>
      </c>
      <c r="AY110" s="198">
        <f t="shared" si="54"/>
        <v>0</v>
      </c>
      <c r="AZ110" s="198">
        <f t="shared" si="54"/>
        <v>0</v>
      </c>
      <c r="BA110" s="198">
        <f t="shared" si="54"/>
        <v>0</v>
      </c>
      <c r="BB110" s="198">
        <f t="shared" si="54"/>
        <v>0</v>
      </c>
    </row>
    <row r="111" spans="1:54" ht="45">
      <c r="A111" s="79"/>
      <c r="B111" s="32" t="s">
        <v>313</v>
      </c>
      <c r="C111" s="32"/>
      <c r="D111" s="33">
        <v>2800</v>
      </c>
      <c r="E111" s="33"/>
      <c r="F111" s="16">
        <f>M111</f>
        <v>2700</v>
      </c>
      <c r="G111" s="17"/>
      <c r="H111" s="26"/>
      <c r="I111" s="26"/>
      <c r="J111" s="26"/>
      <c r="K111" s="26"/>
      <c r="L111" s="26"/>
      <c r="M111" s="27">
        <f>N111+O111+P111+Q111+R111</f>
        <v>2700</v>
      </c>
      <c r="N111" s="28"/>
      <c r="O111" s="28">
        <v>2700</v>
      </c>
      <c r="P111" s="28"/>
      <c r="Q111" s="28"/>
      <c r="R111" s="28"/>
      <c r="S111" s="27"/>
      <c r="T111" s="28"/>
      <c r="U111" s="28"/>
      <c r="V111" s="28"/>
      <c r="W111" s="28"/>
      <c r="X111" s="28"/>
      <c r="Y111" s="27"/>
      <c r="Z111" s="28"/>
      <c r="AA111" s="28"/>
      <c r="AB111" s="28"/>
      <c r="AC111" s="28"/>
      <c r="AD111" s="28"/>
      <c r="AE111" s="28"/>
      <c r="AF111" s="28"/>
      <c r="AG111" s="28"/>
      <c r="AH111" s="27"/>
      <c r="AI111" s="33"/>
      <c r="AJ111" s="27"/>
      <c r="AK111" s="28"/>
      <c r="AL111" s="28"/>
      <c r="AM111" s="28"/>
      <c r="AN111" s="28"/>
      <c r="AO111" s="28"/>
      <c r="AP111" s="27"/>
      <c r="AQ111" s="28"/>
      <c r="AR111" s="28"/>
      <c r="AS111" s="28"/>
      <c r="AT111" s="28"/>
      <c r="AU111" s="28"/>
      <c r="AV111" s="27"/>
      <c r="AW111" s="28"/>
      <c r="AX111" s="28"/>
      <c r="AY111" s="28"/>
      <c r="AZ111" s="28"/>
      <c r="BA111" s="28"/>
      <c r="BB111" s="27"/>
    </row>
    <row r="112" spans="1:54" s="209" customFormat="1" ht="12">
      <c r="A112" s="210"/>
      <c r="B112" s="211" t="s">
        <v>315</v>
      </c>
      <c r="C112" s="212">
        <f aca="true" t="shared" si="55" ref="C112:AH112">C12+C58+C65+C88+C110</f>
        <v>0</v>
      </c>
      <c r="D112" s="212">
        <f t="shared" si="55"/>
        <v>1796044</v>
      </c>
      <c r="E112" s="212">
        <f t="shared" si="55"/>
        <v>0</v>
      </c>
      <c r="F112" s="212">
        <f t="shared" si="55"/>
        <v>1795944</v>
      </c>
      <c r="G112" s="212" t="e">
        <f t="shared" si="55"/>
        <v>#REF!</v>
      </c>
      <c r="H112" s="212" t="e">
        <f t="shared" si="55"/>
        <v>#REF!</v>
      </c>
      <c r="I112" s="212" t="e">
        <f t="shared" si="55"/>
        <v>#REF!</v>
      </c>
      <c r="J112" s="212" t="e">
        <f t="shared" si="55"/>
        <v>#REF!</v>
      </c>
      <c r="K112" s="212">
        <f t="shared" si="55"/>
        <v>0</v>
      </c>
      <c r="L112" s="212">
        <f t="shared" si="55"/>
        <v>0</v>
      </c>
      <c r="M112" s="212">
        <f t="shared" si="55"/>
        <v>37508</v>
      </c>
      <c r="N112" s="212">
        <f t="shared" si="55"/>
        <v>0</v>
      </c>
      <c r="O112" s="212">
        <f t="shared" si="55"/>
        <v>13508</v>
      </c>
      <c r="P112" s="212">
        <f t="shared" si="55"/>
        <v>24000</v>
      </c>
      <c r="Q112" s="212">
        <f t="shared" si="55"/>
        <v>0</v>
      </c>
      <c r="R112" s="212">
        <f t="shared" si="55"/>
        <v>0</v>
      </c>
      <c r="S112" s="212">
        <f t="shared" si="55"/>
        <v>394972</v>
      </c>
      <c r="T112" s="212">
        <f t="shared" si="55"/>
        <v>352000</v>
      </c>
      <c r="U112" s="212">
        <f t="shared" si="55"/>
        <v>2972</v>
      </c>
      <c r="V112" s="212">
        <f t="shared" si="55"/>
        <v>40000</v>
      </c>
      <c r="W112" s="212">
        <f t="shared" si="55"/>
        <v>0</v>
      </c>
      <c r="X112" s="212">
        <f t="shared" si="55"/>
        <v>0</v>
      </c>
      <c r="Y112" s="212">
        <f t="shared" si="55"/>
        <v>262464</v>
      </c>
      <c r="Z112" s="212">
        <f t="shared" si="55"/>
        <v>226000</v>
      </c>
      <c r="AA112" s="212">
        <f t="shared" si="55"/>
        <v>2464</v>
      </c>
      <c r="AB112" s="212">
        <f t="shared" si="55"/>
        <v>34000</v>
      </c>
      <c r="AC112" s="212">
        <f t="shared" si="55"/>
        <v>0</v>
      </c>
      <c r="AD112" s="212">
        <f t="shared" si="55"/>
        <v>0</v>
      </c>
      <c r="AE112" s="212">
        <f t="shared" si="55"/>
        <v>0</v>
      </c>
      <c r="AF112" s="212">
        <f t="shared" si="55"/>
        <v>0</v>
      </c>
      <c r="AG112" s="212">
        <f t="shared" si="55"/>
        <v>0</v>
      </c>
      <c r="AH112" s="212">
        <f t="shared" si="55"/>
        <v>1100000</v>
      </c>
      <c r="AI112" s="212" t="e">
        <f aca="true" t="shared" si="56" ref="AI112:BB112">AI12+AI58+AI65+AI88+AI110</f>
        <v>#VALUE!</v>
      </c>
      <c r="AJ112" s="212">
        <f t="shared" si="56"/>
        <v>470000</v>
      </c>
      <c r="AK112" s="212">
        <f t="shared" si="56"/>
        <v>426000</v>
      </c>
      <c r="AL112" s="212">
        <f t="shared" si="56"/>
        <v>0</v>
      </c>
      <c r="AM112" s="212">
        <f t="shared" si="56"/>
        <v>44000</v>
      </c>
      <c r="AN112" s="212">
        <f t="shared" si="56"/>
        <v>0</v>
      </c>
      <c r="AO112" s="212">
        <f t="shared" si="56"/>
        <v>0</v>
      </c>
      <c r="AP112" s="212">
        <f t="shared" si="56"/>
        <v>300000</v>
      </c>
      <c r="AQ112" s="212">
        <f t="shared" si="56"/>
        <v>300000</v>
      </c>
      <c r="AR112" s="212">
        <f t="shared" si="56"/>
        <v>0</v>
      </c>
      <c r="AS112" s="212">
        <f t="shared" si="56"/>
        <v>0</v>
      </c>
      <c r="AT112" s="212">
        <f t="shared" si="56"/>
        <v>0</v>
      </c>
      <c r="AU112" s="212">
        <f t="shared" si="56"/>
        <v>0</v>
      </c>
      <c r="AV112" s="212">
        <f t="shared" si="56"/>
        <v>330000</v>
      </c>
      <c r="AW112" s="212">
        <f t="shared" si="56"/>
        <v>300000</v>
      </c>
      <c r="AX112" s="212">
        <f t="shared" si="56"/>
        <v>0</v>
      </c>
      <c r="AY112" s="212">
        <f t="shared" si="56"/>
        <v>30000</v>
      </c>
      <c r="AZ112" s="212">
        <f t="shared" si="56"/>
        <v>0</v>
      </c>
      <c r="BA112" s="212">
        <f t="shared" si="56"/>
        <v>0</v>
      </c>
      <c r="BB112" s="212">
        <f t="shared" si="56"/>
        <v>0</v>
      </c>
    </row>
  </sheetData>
  <sheetProtection/>
  <mergeCells count="26">
    <mergeCell ref="AW3:BA3"/>
    <mergeCell ref="BB3:BB4"/>
    <mergeCell ref="AK3:AO3"/>
    <mergeCell ref="AP3:AP4"/>
    <mergeCell ref="AQ3:AU3"/>
    <mergeCell ref="AV3:AV4"/>
    <mergeCell ref="Y3:Y4"/>
    <mergeCell ref="Z3:AD3"/>
    <mergeCell ref="AE3:AE4"/>
    <mergeCell ref="AF3:AF4"/>
    <mergeCell ref="AG3:AG4"/>
    <mergeCell ref="AH3:AH4"/>
    <mergeCell ref="AI3:AI4"/>
    <mergeCell ref="AJ3:AJ4"/>
    <mergeCell ref="E3:E4"/>
    <mergeCell ref="F3:F4"/>
    <mergeCell ref="G3:G4"/>
    <mergeCell ref="H3:L3"/>
    <mergeCell ref="M3:M4"/>
    <mergeCell ref="N3:R3"/>
    <mergeCell ref="S3:S4"/>
    <mergeCell ref="T3:X3"/>
    <mergeCell ref="A3:A4"/>
    <mergeCell ref="B3:B4"/>
    <mergeCell ref="C3:C4"/>
    <mergeCell ref="D3:D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7"/>
  <sheetViews>
    <sheetView tabSelected="1" zoomScalePageLayoutView="0" workbookViewId="0" topLeftCell="A1">
      <pane xSplit="2" ySplit="4" topLeftCell="AI14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Q160" sqref="AQ160:AT160"/>
    </sheetView>
  </sheetViews>
  <sheetFormatPr defaultColWidth="9.140625" defaultRowHeight="12.75"/>
  <cols>
    <col min="1" max="1" width="3.421875" style="81" customWidth="1"/>
    <col min="2" max="2" width="16.00390625" style="34" customWidth="1"/>
    <col min="3" max="3" width="8.140625" style="34" customWidth="1"/>
    <col min="4" max="4" width="8.140625" style="76" customWidth="1"/>
    <col min="5" max="5" width="8.140625" style="5" customWidth="1"/>
    <col min="6" max="6" width="8.140625" style="76" customWidth="1"/>
    <col min="7" max="7" width="6.8515625" style="35" hidden="1" customWidth="1"/>
    <col min="8" max="8" width="7.00390625" style="36" hidden="1" customWidth="1"/>
    <col min="9" max="9" width="6.28125" style="36" hidden="1" customWidth="1"/>
    <col min="10" max="12" width="7.00390625" style="36" hidden="1" customWidth="1"/>
    <col min="13" max="13" width="8.140625" style="4" customWidth="1"/>
    <col min="14" max="15" width="7.00390625" style="3" customWidth="1"/>
    <col min="16" max="16" width="8.140625" style="3" customWidth="1"/>
    <col min="17" max="18" width="7.00390625" style="3" customWidth="1"/>
    <col min="19" max="19" width="7.00390625" style="4" customWidth="1"/>
    <col min="20" max="20" width="8.00390625" style="4" customWidth="1"/>
    <col min="21" max="22" width="8.00390625" style="3" customWidth="1"/>
    <col min="23" max="23" width="7.8515625" style="4" customWidth="1"/>
    <col min="24" max="24" width="8.57421875" style="4" customWidth="1"/>
    <col min="25" max="25" width="7.57421875" style="3" customWidth="1"/>
    <col min="26" max="26" width="7.7109375" style="3" customWidth="1"/>
    <col min="27" max="29" width="7.421875" style="3" customWidth="1"/>
    <col min="30" max="30" width="8.421875" style="4" customWidth="1"/>
    <col min="31" max="31" width="8.28125" style="4" customWidth="1"/>
    <col min="32" max="36" width="7.421875" style="3" customWidth="1"/>
    <col min="37" max="37" width="7.57421875" style="3" hidden="1" customWidth="1"/>
    <col min="38" max="38" width="6.7109375" style="3" hidden="1" customWidth="1"/>
    <col min="39" max="39" width="8.00390625" style="3" hidden="1" customWidth="1"/>
    <col min="40" max="41" width="8.00390625" style="4" customWidth="1"/>
    <col min="42" max="42" width="11.140625" style="5" customWidth="1"/>
    <col min="43" max="43" width="7.8515625" style="4" customWidth="1"/>
    <col min="44" max="48" width="7.00390625" style="3" customWidth="1"/>
    <col min="49" max="49" width="7.57421875" style="4" customWidth="1"/>
    <col min="50" max="50" width="8.140625" style="4" customWidth="1"/>
    <col min="51" max="51" width="7.57421875" style="3" customWidth="1"/>
    <col min="52" max="52" width="7.7109375" style="3" customWidth="1"/>
    <col min="53" max="55" width="7.421875" style="3" customWidth="1"/>
    <col min="56" max="56" width="7.421875" style="4" customWidth="1"/>
    <col min="57" max="57" width="8.28125" style="4" customWidth="1"/>
    <col min="58" max="62" width="7.421875" style="3" customWidth="1"/>
    <col min="63" max="63" width="8.28125" style="4" customWidth="1"/>
    <col min="64" max="64" width="8.00390625" style="4" customWidth="1"/>
    <col min="65" max="16384" width="9.140625" style="1" customWidth="1"/>
  </cols>
  <sheetData>
    <row r="1" ht="11.25">
      <c r="AJ1" s="271" t="s">
        <v>365</v>
      </c>
    </row>
    <row r="2" spans="2:45" ht="11.25">
      <c r="B2" s="2"/>
      <c r="C2" s="2"/>
      <c r="D2" s="78"/>
      <c r="E2" s="2"/>
      <c r="F2" s="78"/>
      <c r="G2" s="2"/>
      <c r="H2" s="2"/>
      <c r="I2" s="2"/>
      <c r="J2" s="2"/>
      <c r="K2" s="2"/>
      <c r="L2" s="2"/>
      <c r="M2" s="78" t="s">
        <v>363</v>
      </c>
      <c r="N2" s="2"/>
      <c r="O2" s="2"/>
      <c r="AQ2" s="219"/>
      <c r="AR2" s="6"/>
      <c r="AS2" s="6"/>
    </row>
    <row r="3" spans="1:64" s="9" customFormat="1" ht="41.25" customHeight="1">
      <c r="A3" s="289"/>
      <c r="B3" s="290" t="s">
        <v>73</v>
      </c>
      <c r="C3" s="291" t="s">
        <v>114</v>
      </c>
      <c r="D3" s="310" t="s">
        <v>207</v>
      </c>
      <c r="E3" s="297" t="s">
        <v>113</v>
      </c>
      <c r="F3" s="299" t="s">
        <v>115</v>
      </c>
      <c r="G3" s="301" t="s">
        <v>74</v>
      </c>
      <c r="H3" s="302" t="s">
        <v>75</v>
      </c>
      <c r="I3" s="302"/>
      <c r="J3" s="302"/>
      <c r="K3" s="302"/>
      <c r="L3" s="302"/>
      <c r="M3" s="295" t="s">
        <v>183</v>
      </c>
      <c r="N3" s="296" t="s">
        <v>75</v>
      </c>
      <c r="O3" s="296"/>
      <c r="P3" s="296"/>
      <c r="Q3" s="296"/>
      <c r="R3" s="296"/>
      <c r="S3" s="306" t="s">
        <v>359</v>
      </c>
      <c r="T3" s="306" t="s">
        <v>360</v>
      </c>
      <c r="U3" s="296" t="s">
        <v>356</v>
      </c>
      <c r="V3" s="296"/>
      <c r="W3" s="306" t="s">
        <v>323</v>
      </c>
      <c r="X3" s="295" t="s">
        <v>335</v>
      </c>
      <c r="Y3" s="296" t="s">
        <v>75</v>
      </c>
      <c r="Z3" s="296"/>
      <c r="AA3" s="296"/>
      <c r="AB3" s="296"/>
      <c r="AC3" s="296"/>
      <c r="AD3" s="306" t="s">
        <v>361</v>
      </c>
      <c r="AE3" s="295" t="s">
        <v>336</v>
      </c>
      <c r="AF3" s="296" t="s">
        <v>75</v>
      </c>
      <c r="AG3" s="296"/>
      <c r="AH3" s="296"/>
      <c r="AI3" s="296"/>
      <c r="AJ3" s="296"/>
      <c r="AK3" s="303" t="s">
        <v>76</v>
      </c>
      <c r="AL3" s="303" t="s">
        <v>77</v>
      </c>
      <c r="AM3" s="303" t="s">
        <v>110</v>
      </c>
      <c r="AN3" s="306" t="s">
        <v>329</v>
      </c>
      <c r="AO3" s="299" t="s">
        <v>111</v>
      </c>
      <c r="AP3" s="305" t="s">
        <v>78</v>
      </c>
      <c r="AQ3" s="295" t="s">
        <v>337</v>
      </c>
      <c r="AR3" s="296" t="s">
        <v>75</v>
      </c>
      <c r="AS3" s="296"/>
      <c r="AT3" s="296"/>
      <c r="AU3" s="296"/>
      <c r="AV3" s="296"/>
      <c r="AW3" s="306" t="s">
        <v>329</v>
      </c>
      <c r="AX3" s="295" t="s">
        <v>338</v>
      </c>
      <c r="AY3" s="296" t="s">
        <v>75</v>
      </c>
      <c r="AZ3" s="296"/>
      <c r="BA3" s="296"/>
      <c r="BB3" s="296"/>
      <c r="BC3" s="296"/>
      <c r="BD3" s="306" t="s">
        <v>329</v>
      </c>
      <c r="BE3" s="295" t="s">
        <v>339</v>
      </c>
      <c r="BF3" s="296" t="s">
        <v>75</v>
      </c>
      <c r="BG3" s="296"/>
      <c r="BH3" s="296"/>
      <c r="BI3" s="296"/>
      <c r="BJ3" s="296"/>
      <c r="BK3" s="306" t="s">
        <v>329</v>
      </c>
      <c r="BL3" s="299" t="s">
        <v>122</v>
      </c>
    </row>
    <row r="4" spans="1:64" s="9" customFormat="1" ht="62.25" customHeight="1">
      <c r="A4" s="289"/>
      <c r="B4" s="290"/>
      <c r="C4" s="292"/>
      <c r="D4" s="311"/>
      <c r="E4" s="298"/>
      <c r="F4" s="300"/>
      <c r="G4" s="301"/>
      <c r="H4" s="7" t="s">
        <v>79</v>
      </c>
      <c r="I4" s="7" t="s">
        <v>80</v>
      </c>
      <c r="J4" s="7" t="s">
        <v>0</v>
      </c>
      <c r="K4" s="7" t="s">
        <v>81</v>
      </c>
      <c r="L4" s="7" t="s">
        <v>82</v>
      </c>
      <c r="M4" s="295"/>
      <c r="N4" s="8" t="s">
        <v>79</v>
      </c>
      <c r="O4" s="8" t="s">
        <v>80</v>
      </c>
      <c r="P4" s="8" t="s">
        <v>364</v>
      </c>
      <c r="Q4" s="8" t="s">
        <v>81</v>
      </c>
      <c r="R4" s="8" t="s">
        <v>82</v>
      </c>
      <c r="S4" s="307"/>
      <c r="T4" s="307"/>
      <c r="U4" s="8" t="s">
        <v>357</v>
      </c>
      <c r="V4" s="8" t="s">
        <v>358</v>
      </c>
      <c r="W4" s="307"/>
      <c r="X4" s="295"/>
      <c r="Y4" s="8" t="s">
        <v>79</v>
      </c>
      <c r="Z4" s="8" t="s">
        <v>80</v>
      </c>
      <c r="AA4" s="8" t="s">
        <v>364</v>
      </c>
      <c r="AB4" s="8" t="s">
        <v>81</v>
      </c>
      <c r="AC4" s="8" t="s">
        <v>82</v>
      </c>
      <c r="AD4" s="307"/>
      <c r="AE4" s="295"/>
      <c r="AF4" s="8" t="s">
        <v>79</v>
      </c>
      <c r="AG4" s="8" t="s">
        <v>80</v>
      </c>
      <c r="AH4" s="8" t="s">
        <v>364</v>
      </c>
      <c r="AI4" s="8" t="s">
        <v>81</v>
      </c>
      <c r="AJ4" s="8" t="s">
        <v>82</v>
      </c>
      <c r="AK4" s="304"/>
      <c r="AL4" s="304"/>
      <c r="AM4" s="304"/>
      <c r="AN4" s="307"/>
      <c r="AO4" s="300"/>
      <c r="AP4" s="305"/>
      <c r="AQ4" s="295"/>
      <c r="AR4" s="8" t="s">
        <v>79</v>
      </c>
      <c r="AS4" s="8" t="s">
        <v>80</v>
      </c>
      <c r="AT4" s="8" t="s">
        <v>364</v>
      </c>
      <c r="AU4" s="8" t="s">
        <v>81</v>
      </c>
      <c r="AV4" s="8" t="s">
        <v>82</v>
      </c>
      <c r="AW4" s="307"/>
      <c r="AX4" s="295"/>
      <c r="AY4" s="8" t="s">
        <v>79</v>
      </c>
      <c r="AZ4" s="8" t="s">
        <v>80</v>
      </c>
      <c r="BA4" s="8" t="s">
        <v>364</v>
      </c>
      <c r="BB4" s="8" t="s">
        <v>81</v>
      </c>
      <c r="BC4" s="8" t="s">
        <v>82</v>
      </c>
      <c r="BD4" s="307"/>
      <c r="BE4" s="295"/>
      <c r="BF4" s="8" t="s">
        <v>79</v>
      </c>
      <c r="BG4" s="8" t="s">
        <v>80</v>
      </c>
      <c r="BH4" s="8" t="s">
        <v>364</v>
      </c>
      <c r="BI4" s="8" t="s">
        <v>81</v>
      </c>
      <c r="BJ4" s="8" t="s">
        <v>82</v>
      </c>
      <c r="BK4" s="307"/>
      <c r="BL4" s="300"/>
    </row>
    <row r="5" spans="1:64" s="13" customFormat="1" ht="12.75" customHeight="1">
      <c r="A5" s="260" t="s">
        <v>54</v>
      </c>
      <c r="B5" s="261">
        <v>2</v>
      </c>
      <c r="C5" s="262">
        <v>3</v>
      </c>
      <c r="D5" s="250">
        <v>4</v>
      </c>
      <c r="E5" s="263">
        <v>5</v>
      </c>
      <c r="F5" s="214">
        <v>6</v>
      </c>
      <c r="G5" s="215"/>
      <c r="H5" s="215"/>
      <c r="I5" s="215"/>
      <c r="J5" s="215"/>
      <c r="K5" s="215"/>
      <c r="L5" s="215"/>
      <c r="M5" s="216">
        <v>7</v>
      </c>
      <c r="N5" s="216">
        <v>8</v>
      </c>
      <c r="O5" s="216">
        <v>9</v>
      </c>
      <c r="P5" s="216">
        <v>10</v>
      </c>
      <c r="Q5" s="216">
        <v>11</v>
      </c>
      <c r="R5" s="216">
        <v>12</v>
      </c>
      <c r="S5" s="217">
        <v>13</v>
      </c>
      <c r="T5" s="217">
        <v>14</v>
      </c>
      <c r="U5" s="216">
        <v>15</v>
      </c>
      <c r="V5" s="216">
        <v>16</v>
      </c>
      <c r="W5" s="217">
        <v>17</v>
      </c>
      <c r="X5" s="216">
        <v>18</v>
      </c>
      <c r="Y5" s="216">
        <v>19</v>
      </c>
      <c r="Z5" s="216">
        <v>20</v>
      </c>
      <c r="AA5" s="216">
        <v>21</v>
      </c>
      <c r="AB5" s="216">
        <v>22</v>
      </c>
      <c r="AC5" s="216">
        <v>23</v>
      </c>
      <c r="AD5" s="217">
        <v>24</v>
      </c>
      <c r="AE5" s="216">
        <v>25</v>
      </c>
      <c r="AF5" s="216">
        <v>26</v>
      </c>
      <c r="AG5" s="216">
        <v>27</v>
      </c>
      <c r="AH5" s="216">
        <v>28</v>
      </c>
      <c r="AI5" s="216">
        <v>29</v>
      </c>
      <c r="AJ5" s="216">
        <v>30</v>
      </c>
      <c r="AK5" s="217"/>
      <c r="AL5" s="217"/>
      <c r="AM5" s="217"/>
      <c r="AN5" s="217">
        <v>31</v>
      </c>
      <c r="AO5" s="214">
        <v>32</v>
      </c>
      <c r="AP5" s="264">
        <v>33</v>
      </c>
      <c r="AQ5" s="216">
        <v>34</v>
      </c>
      <c r="AR5" s="216">
        <v>35</v>
      </c>
      <c r="AS5" s="216">
        <v>36</v>
      </c>
      <c r="AT5" s="216">
        <v>37</v>
      </c>
      <c r="AU5" s="216">
        <v>38</v>
      </c>
      <c r="AV5" s="216">
        <v>39</v>
      </c>
      <c r="AW5" s="217">
        <v>40</v>
      </c>
      <c r="AX5" s="216">
        <v>41</v>
      </c>
      <c r="AY5" s="216">
        <v>42</v>
      </c>
      <c r="AZ5" s="216">
        <v>43</v>
      </c>
      <c r="BA5" s="216">
        <v>44</v>
      </c>
      <c r="BB5" s="216">
        <v>45</v>
      </c>
      <c r="BC5" s="216">
        <v>46</v>
      </c>
      <c r="BD5" s="217">
        <v>47</v>
      </c>
      <c r="BE5" s="216">
        <v>48</v>
      </c>
      <c r="BF5" s="216">
        <v>49</v>
      </c>
      <c r="BG5" s="216">
        <v>50</v>
      </c>
      <c r="BH5" s="216">
        <v>51</v>
      </c>
      <c r="BI5" s="216">
        <v>52</v>
      </c>
      <c r="BJ5" s="216">
        <v>53</v>
      </c>
      <c r="BK5" s="217">
        <v>54</v>
      </c>
      <c r="BL5" s="214">
        <v>55</v>
      </c>
    </row>
    <row r="6" spans="1:64" s="13" customFormat="1" ht="22.5">
      <c r="A6" s="84"/>
      <c r="B6" s="10" t="s">
        <v>112</v>
      </c>
      <c r="C6" s="11"/>
      <c r="D6" s="12">
        <f>D7+D29+D90+D95+D117</f>
        <v>7875850</v>
      </c>
      <c r="E6" s="12">
        <f>E7+E29+E90+E95+E117</f>
        <v>1049898</v>
      </c>
      <c r="F6" s="12">
        <f>F7+F29+F90+F95+F117</f>
        <v>6825952</v>
      </c>
      <c r="G6" s="12" t="e">
        <f aca="true" t="shared" si="0" ref="G6:BL6">G7+G29+G90+G95+G117</f>
        <v>#REF!</v>
      </c>
      <c r="H6" s="12" t="e">
        <f t="shared" si="0"/>
        <v>#REF!</v>
      </c>
      <c r="I6" s="12" t="e">
        <f t="shared" si="0"/>
        <v>#REF!</v>
      </c>
      <c r="J6" s="12" t="e">
        <f t="shared" si="0"/>
        <v>#REF!</v>
      </c>
      <c r="K6" s="12">
        <f t="shared" si="0"/>
        <v>0</v>
      </c>
      <c r="L6" s="12">
        <f t="shared" si="0"/>
        <v>0</v>
      </c>
      <c r="M6" s="12">
        <f t="shared" si="0"/>
        <v>332516</v>
      </c>
      <c r="N6" s="12">
        <f t="shared" si="0"/>
        <v>143865</v>
      </c>
      <c r="O6" s="12">
        <f t="shared" si="0"/>
        <v>19151</v>
      </c>
      <c r="P6" s="12">
        <f t="shared" si="0"/>
        <v>169500</v>
      </c>
      <c r="Q6" s="12">
        <f t="shared" si="0"/>
        <v>0</v>
      </c>
      <c r="R6" s="12">
        <f t="shared" si="0"/>
        <v>0</v>
      </c>
      <c r="S6" s="12">
        <f t="shared" si="0"/>
        <v>6270</v>
      </c>
      <c r="T6" s="12">
        <f t="shared" si="0"/>
        <v>514831</v>
      </c>
      <c r="U6" s="248">
        <f>U7+U29+U90+U95+U117</f>
        <v>26500</v>
      </c>
      <c r="V6" s="248">
        <f>V7+V29+V90+V95+V117</f>
        <v>453422</v>
      </c>
      <c r="W6" s="12">
        <f t="shared" si="0"/>
        <v>5972335</v>
      </c>
      <c r="X6" s="12">
        <f t="shared" si="0"/>
        <v>1477679</v>
      </c>
      <c r="Y6" s="12">
        <f t="shared" si="0"/>
        <v>584772</v>
      </c>
      <c r="Z6" s="12">
        <f t="shared" si="0"/>
        <v>306714</v>
      </c>
      <c r="AA6" s="12">
        <f t="shared" si="0"/>
        <v>517869</v>
      </c>
      <c r="AB6" s="12">
        <f t="shared" si="0"/>
        <v>26000</v>
      </c>
      <c r="AC6" s="12">
        <f t="shared" si="0"/>
        <v>42324</v>
      </c>
      <c r="AD6" s="12">
        <f t="shared" si="0"/>
        <v>1322815</v>
      </c>
      <c r="AE6" s="12">
        <f t="shared" si="0"/>
        <v>1523892</v>
      </c>
      <c r="AF6" s="12">
        <f t="shared" si="0"/>
        <v>905070</v>
      </c>
      <c r="AG6" s="12">
        <f t="shared" si="0"/>
        <v>423129</v>
      </c>
      <c r="AH6" s="12">
        <f t="shared" si="0"/>
        <v>190693</v>
      </c>
      <c r="AI6" s="12">
        <f t="shared" si="0"/>
        <v>0</v>
      </c>
      <c r="AJ6" s="12">
        <f t="shared" si="0"/>
        <v>0</v>
      </c>
      <c r="AK6" s="12">
        <f t="shared" si="0"/>
        <v>3072249</v>
      </c>
      <c r="AL6" s="12">
        <f t="shared" si="0"/>
        <v>571435</v>
      </c>
      <c r="AM6" s="12">
        <f t="shared" si="0"/>
        <v>2500814</v>
      </c>
      <c r="AN6" s="12">
        <f t="shared" si="0"/>
        <v>1143865</v>
      </c>
      <c r="AO6" s="12">
        <f t="shared" si="0"/>
        <v>3000673</v>
      </c>
      <c r="AP6" s="12">
        <f t="shared" si="0"/>
        <v>0</v>
      </c>
      <c r="AQ6" s="12">
        <f t="shared" si="0"/>
        <v>1173950</v>
      </c>
      <c r="AR6" s="12">
        <f t="shared" si="0"/>
        <v>686337</v>
      </c>
      <c r="AS6" s="12">
        <f t="shared" si="0"/>
        <v>357406</v>
      </c>
      <c r="AT6" s="12">
        <f t="shared" si="0"/>
        <v>120567</v>
      </c>
      <c r="AU6" s="12">
        <f t="shared" si="0"/>
        <v>10000</v>
      </c>
      <c r="AV6" s="12">
        <f t="shared" si="0"/>
        <v>0</v>
      </c>
      <c r="AW6" s="12">
        <f t="shared" si="0"/>
        <v>1100657</v>
      </c>
      <c r="AX6" s="12">
        <f t="shared" si="0"/>
        <v>951508</v>
      </c>
      <c r="AY6" s="12">
        <f t="shared" si="0"/>
        <v>646701</v>
      </c>
      <c r="AZ6" s="12">
        <f t="shared" si="0"/>
        <v>199987</v>
      </c>
      <c r="BA6" s="12">
        <f t="shared" si="0"/>
        <v>104820</v>
      </c>
      <c r="BB6" s="12">
        <f t="shared" si="0"/>
        <v>0</v>
      </c>
      <c r="BC6" s="12">
        <f t="shared" si="0"/>
        <v>0</v>
      </c>
      <c r="BD6" s="12">
        <f t="shared" si="0"/>
        <v>678934</v>
      </c>
      <c r="BE6" s="12">
        <f t="shared" si="0"/>
        <v>365233</v>
      </c>
      <c r="BF6" s="12">
        <f t="shared" si="0"/>
        <v>214062</v>
      </c>
      <c r="BG6" s="12">
        <f t="shared" si="0"/>
        <v>20840</v>
      </c>
      <c r="BH6" s="12">
        <f t="shared" si="0"/>
        <v>130331</v>
      </c>
      <c r="BI6" s="12">
        <f t="shared" si="0"/>
        <v>0</v>
      </c>
      <c r="BJ6" s="12">
        <f t="shared" si="0"/>
        <v>0</v>
      </c>
      <c r="BK6" s="12">
        <f t="shared" si="0"/>
        <v>279829</v>
      </c>
      <c r="BL6" s="12">
        <f t="shared" si="0"/>
        <v>443446</v>
      </c>
    </row>
    <row r="7" spans="1:64" s="19" customFormat="1" ht="11.25" customHeight="1">
      <c r="A7" s="85" t="s">
        <v>197</v>
      </c>
      <c r="B7" s="14" t="s">
        <v>83</v>
      </c>
      <c r="C7" s="14"/>
      <c r="D7" s="15">
        <f>D8+D15+D25</f>
        <v>694459</v>
      </c>
      <c r="E7" s="15">
        <f>E8+E15+E25</f>
        <v>78551</v>
      </c>
      <c r="F7" s="15">
        <f>F8+F15+F25</f>
        <v>615908</v>
      </c>
      <c r="G7" s="15" t="e">
        <f aca="true" t="shared" si="1" ref="G7:BL7">G8+G15+G25</f>
        <v>#REF!</v>
      </c>
      <c r="H7" s="15" t="e">
        <f t="shared" si="1"/>
        <v>#REF!</v>
      </c>
      <c r="I7" s="15" t="e">
        <f t="shared" si="1"/>
        <v>#REF!</v>
      </c>
      <c r="J7" s="15" t="e">
        <f t="shared" si="1"/>
        <v>#REF!</v>
      </c>
      <c r="K7" s="15">
        <f t="shared" si="1"/>
        <v>0</v>
      </c>
      <c r="L7" s="15">
        <f t="shared" si="1"/>
        <v>0</v>
      </c>
      <c r="M7" s="15">
        <f t="shared" si="1"/>
        <v>58259</v>
      </c>
      <c r="N7" s="64">
        <f t="shared" si="1"/>
        <v>47433</v>
      </c>
      <c r="O7" s="64">
        <f t="shared" si="1"/>
        <v>10826</v>
      </c>
      <c r="P7" s="64">
        <f t="shared" si="1"/>
        <v>0</v>
      </c>
      <c r="Q7" s="64">
        <f t="shared" si="1"/>
        <v>0</v>
      </c>
      <c r="R7" s="64">
        <f t="shared" si="1"/>
        <v>0</v>
      </c>
      <c r="S7" s="15">
        <f t="shared" si="1"/>
        <v>3584</v>
      </c>
      <c r="T7" s="15">
        <f t="shared" si="1"/>
        <v>44127</v>
      </c>
      <c r="U7" s="64">
        <f t="shared" si="1"/>
        <v>0</v>
      </c>
      <c r="V7" s="64">
        <f t="shared" si="1"/>
        <v>44127</v>
      </c>
      <c r="W7" s="15">
        <f t="shared" si="1"/>
        <v>509938</v>
      </c>
      <c r="X7" s="15">
        <f t="shared" si="1"/>
        <v>69895</v>
      </c>
      <c r="Y7" s="64">
        <f t="shared" si="1"/>
        <v>14484</v>
      </c>
      <c r="Z7" s="64">
        <f t="shared" si="1"/>
        <v>2796</v>
      </c>
      <c r="AA7" s="64">
        <f t="shared" si="1"/>
        <v>52615</v>
      </c>
      <c r="AB7" s="64">
        <f t="shared" si="1"/>
        <v>0</v>
      </c>
      <c r="AC7" s="64">
        <f t="shared" si="1"/>
        <v>0</v>
      </c>
      <c r="AD7" s="15">
        <f t="shared" si="1"/>
        <v>55615</v>
      </c>
      <c r="AE7" s="15">
        <f t="shared" si="1"/>
        <v>72505</v>
      </c>
      <c r="AF7" s="64">
        <f t="shared" si="1"/>
        <v>15941</v>
      </c>
      <c r="AG7" s="64">
        <f t="shared" si="1"/>
        <v>1537</v>
      </c>
      <c r="AH7" s="64">
        <f t="shared" si="1"/>
        <v>55027</v>
      </c>
      <c r="AI7" s="64">
        <f t="shared" si="1"/>
        <v>0</v>
      </c>
      <c r="AJ7" s="64">
        <f t="shared" si="1"/>
        <v>0</v>
      </c>
      <c r="AK7" s="15">
        <f t="shared" si="1"/>
        <v>137337</v>
      </c>
      <c r="AL7" s="15">
        <f t="shared" si="1"/>
        <v>32264</v>
      </c>
      <c r="AM7" s="15">
        <f t="shared" si="1"/>
        <v>105073</v>
      </c>
      <c r="AN7" s="15">
        <f t="shared" si="1"/>
        <v>55027</v>
      </c>
      <c r="AO7" s="15">
        <f t="shared" si="1"/>
        <v>367538</v>
      </c>
      <c r="AP7" s="15"/>
      <c r="AQ7" s="15">
        <f t="shared" si="1"/>
        <v>113415</v>
      </c>
      <c r="AR7" s="64">
        <f t="shared" si="1"/>
        <v>26544</v>
      </c>
      <c r="AS7" s="64">
        <f t="shared" si="1"/>
        <v>2505</v>
      </c>
      <c r="AT7" s="64">
        <f t="shared" si="1"/>
        <v>84366</v>
      </c>
      <c r="AU7" s="64">
        <f t="shared" si="1"/>
        <v>0</v>
      </c>
      <c r="AV7" s="64">
        <f t="shared" si="1"/>
        <v>0</v>
      </c>
      <c r="AW7" s="15">
        <f t="shared" si="1"/>
        <v>84366</v>
      </c>
      <c r="AX7" s="15">
        <f t="shared" si="1"/>
        <v>107512</v>
      </c>
      <c r="AY7" s="64">
        <f t="shared" si="1"/>
        <v>29923</v>
      </c>
      <c r="AZ7" s="64">
        <f t="shared" si="1"/>
        <v>2769</v>
      </c>
      <c r="BA7" s="64">
        <f t="shared" si="1"/>
        <v>74820</v>
      </c>
      <c r="BB7" s="64">
        <f t="shared" si="1"/>
        <v>0</v>
      </c>
      <c r="BC7" s="64">
        <f t="shared" si="1"/>
        <v>0</v>
      </c>
      <c r="BD7" s="15">
        <f t="shared" si="1"/>
        <v>74820</v>
      </c>
      <c r="BE7" s="15">
        <f t="shared" si="1"/>
        <v>119551</v>
      </c>
      <c r="BF7" s="64">
        <f t="shared" si="1"/>
        <v>33956</v>
      </c>
      <c r="BG7" s="64">
        <f t="shared" si="1"/>
        <v>3107</v>
      </c>
      <c r="BH7" s="64">
        <f t="shared" si="1"/>
        <v>82488</v>
      </c>
      <c r="BI7" s="64">
        <f t="shared" si="1"/>
        <v>0</v>
      </c>
      <c r="BJ7" s="64">
        <f t="shared" si="1"/>
        <v>0</v>
      </c>
      <c r="BK7" s="15">
        <f t="shared" si="1"/>
        <v>82488</v>
      </c>
      <c r="BL7" s="15">
        <f t="shared" si="1"/>
        <v>-9567</v>
      </c>
    </row>
    <row r="8" spans="1:64" s="19" customFormat="1" ht="90">
      <c r="A8" s="104">
        <v>1</v>
      </c>
      <c r="B8" s="221" t="s">
        <v>1</v>
      </c>
      <c r="C8" s="46">
        <f aca="true" t="shared" si="2" ref="C8:T8">C9+C10+C11+C12+C13+C14</f>
        <v>8956.09</v>
      </c>
      <c r="D8" s="46">
        <f t="shared" si="2"/>
        <v>348521</v>
      </c>
      <c r="E8" s="46">
        <f t="shared" si="2"/>
        <v>36774</v>
      </c>
      <c r="F8" s="46">
        <f t="shared" si="2"/>
        <v>311747</v>
      </c>
      <c r="G8" s="46" t="e">
        <f t="shared" si="2"/>
        <v>#REF!</v>
      </c>
      <c r="H8" s="46" t="e">
        <f t="shared" si="2"/>
        <v>#REF!</v>
      </c>
      <c r="I8" s="46" t="e">
        <f t="shared" si="2"/>
        <v>#REF!</v>
      </c>
      <c r="J8" s="46" t="e">
        <f t="shared" si="2"/>
        <v>#REF!</v>
      </c>
      <c r="K8" s="46">
        <f t="shared" si="2"/>
        <v>0</v>
      </c>
      <c r="L8" s="46">
        <f t="shared" si="2"/>
        <v>0</v>
      </c>
      <c r="M8" s="46">
        <f t="shared" si="2"/>
        <v>38673</v>
      </c>
      <c r="N8" s="40">
        <f t="shared" si="2"/>
        <v>27847</v>
      </c>
      <c r="O8" s="40">
        <f t="shared" si="2"/>
        <v>10826</v>
      </c>
      <c r="P8" s="40">
        <f t="shared" si="2"/>
        <v>0</v>
      </c>
      <c r="Q8" s="40">
        <f t="shared" si="2"/>
        <v>0</v>
      </c>
      <c r="R8" s="40">
        <f t="shared" si="2"/>
        <v>0</v>
      </c>
      <c r="S8" s="46">
        <f t="shared" si="2"/>
        <v>2166</v>
      </c>
      <c r="T8" s="46">
        <f t="shared" si="2"/>
        <v>7500</v>
      </c>
      <c r="U8" s="40">
        <f>U9+U10+U11+U12+U13+U14</f>
        <v>0</v>
      </c>
      <c r="V8" s="40">
        <f>V9+V10+V11+V12+V13+V14</f>
        <v>7500</v>
      </c>
      <c r="W8" s="46">
        <f aca="true" t="shared" si="3" ref="W8:BL8">W9+W10+W11+W12+W13+W14</f>
        <v>263408</v>
      </c>
      <c r="X8" s="46">
        <f t="shared" si="3"/>
        <v>15767</v>
      </c>
      <c r="Y8" s="40">
        <f t="shared" si="3"/>
        <v>8484</v>
      </c>
      <c r="Z8" s="40">
        <f t="shared" si="3"/>
        <v>943</v>
      </c>
      <c r="AA8" s="40">
        <f t="shared" si="3"/>
        <v>6340</v>
      </c>
      <c r="AB8" s="40">
        <f t="shared" si="3"/>
        <v>0</v>
      </c>
      <c r="AC8" s="40">
        <f t="shared" si="3"/>
        <v>0</v>
      </c>
      <c r="AD8" s="46">
        <f t="shared" si="3"/>
        <v>6340</v>
      </c>
      <c r="AE8" s="46">
        <f t="shared" si="3"/>
        <v>30537</v>
      </c>
      <c r="AF8" s="40">
        <f t="shared" si="3"/>
        <v>9483</v>
      </c>
      <c r="AG8" s="40">
        <f t="shared" si="3"/>
        <v>1054</v>
      </c>
      <c r="AH8" s="40">
        <f t="shared" si="3"/>
        <v>20000</v>
      </c>
      <c r="AI8" s="40">
        <f t="shared" si="3"/>
        <v>0</v>
      </c>
      <c r="AJ8" s="40">
        <f t="shared" si="3"/>
        <v>0</v>
      </c>
      <c r="AK8" s="46">
        <f t="shared" si="3"/>
        <v>0</v>
      </c>
      <c r="AL8" s="46">
        <f t="shared" si="3"/>
        <v>0</v>
      </c>
      <c r="AM8" s="46">
        <f t="shared" si="3"/>
        <v>0</v>
      </c>
      <c r="AN8" s="46">
        <f t="shared" si="3"/>
        <v>20000</v>
      </c>
      <c r="AO8" s="46">
        <f t="shared" si="3"/>
        <v>217104</v>
      </c>
      <c r="AP8" s="46"/>
      <c r="AQ8" s="46">
        <f t="shared" si="3"/>
        <v>66953</v>
      </c>
      <c r="AR8" s="40">
        <f t="shared" si="3"/>
        <v>10384</v>
      </c>
      <c r="AS8" s="40">
        <f t="shared" si="3"/>
        <v>1154</v>
      </c>
      <c r="AT8" s="40">
        <f t="shared" si="3"/>
        <v>55415</v>
      </c>
      <c r="AU8" s="40">
        <f t="shared" si="3"/>
        <v>0</v>
      </c>
      <c r="AV8" s="40">
        <f t="shared" si="3"/>
        <v>0</v>
      </c>
      <c r="AW8" s="46">
        <f t="shared" si="3"/>
        <v>55415</v>
      </c>
      <c r="AX8" s="46">
        <f t="shared" si="3"/>
        <v>57830</v>
      </c>
      <c r="AY8" s="40">
        <f t="shared" si="3"/>
        <v>11547</v>
      </c>
      <c r="AZ8" s="40">
        <f t="shared" si="3"/>
        <v>1283</v>
      </c>
      <c r="BA8" s="40">
        <f t="shared" si="3"/>
        <v>45000</v>
      </c>
      <c r="BB8" s="40">
        <f t="shared" si="3"/>
        <v>0</v>
      </c>
      <c r="BC8" s="40">
        <f t="shared" si="3"/>
        <v>0</v>
      </c>
      <c r="BD8" s="46">
        <f t="shared" si="3"/>
        <v>45000</v>
      </c>
      <c r="BE8" s="46">
        <f t="shared" si="3"/>
        <v>66884</v>
      </c>
      <c r="BF8" s="40">
        <f t="shared" si="3"/>
        <v>12956</v>
      </c>
      <c r="BG8" s="40">
        <f t="shared" si="3"/>
        <v>1440</v>
      </c>
      <c r="BH8" s="40">
        <f t="shared" si="3"/>
        <v>52488</v>
      </c>
      <c r="BI8" s="40">
        <f t="shared" si="3"/>
        <v>0</v>
      </c>
      <c r="BJ8" s="40">
        <f t="shared" si="3"/>
        <v>0</v>
      </c>
      <c r="BK8" s="46">
        <f t="shared" si="3"/>
        <v>52488</v>
      </c>
      <c r="BL8" s="46">
        <f t="shared" si="3"/>
        <v>25437</v>
      </c>
    </row>
    <row r="9" spans="1:64" s="31" customFormat="1" ht="11.25">
      <c r="A9" s="80" t="s">
        <v>184</v>
      </c>
      <c r="B9" s="22" t="s">
        <v>70</v>
      </c>
      <c r="C9" s="23">
        <v>979.05</v>
      </c>
      <c r="D9" s="70">
        <f>39795+7500</f>
        <v>47295</v>
      </c>
      <c r="E9" s="24">
        <v>29897</v>
      </c>
      <c r="F9" s="16">
        <f aca="true" t="shared" si="4" ref="F9:F14">D9-E9</f>
        <v>17398</v>
      </c>
      <c r="G9" s="25" t="e">
        <f>#REF!</f>
        <v>#REF!</v>
      </c>
      <c r="H9" s="26" t="e">
        <f>#REF!</f>
        <v>#REF!</v>
      </c>
      <c r="I9" s="26" t="e">
        <f>#REF!</f>
        <v>#REF!</v>
      </c>
      <c r="J9" s="26" t="e">
        <f>#REF!</f>
        <v>#REF!</v>
      </c>
      <c r="K9" s="26"/>
      <c r="L9" s="26"/>
      <c r="M9" s="27">
        <f>N9+O9+P9+Q9+R9</f>
        <v>9898</v>
      </c>
      <c r="N9" s="28"/>
      <c r="O9" s="28">
        <v>9898</v>
      </c>
      <c r="P9" s="28"/>
      <c r="Q9" s="28"/>
      <c r="R9" s="28"/>
      <c r="S9" s="27"/>
      <c r="T9" s="27">
        <v>7500</v>
      </c>
      <c r="U9" s="28"/>
      <c r="V9" s="28">
        <v>7500</v>
      </c>
      <c r="W9" s="27">
        <f aca="true" t="shared" si="5" ref="W9:W14">D9-E9-M9-S9-T9</f>
        <v>0</v>
      </c>
      <c r="X9" s="27">
        <f aca="true" t="shared" si="6" ref="X9:X14">Y9+Z9+AA9+AB9+AC9</f>
        <v>0</v>
      </c>
      <c r="Y9" s="28"/>
      <c r="Z9" s="28"/>
      <c r="AA9" s="28"/>
      <c r="AB9" s="28"/>
      <c r="AC9" s="28"/>
      <c r="AD9" s="27"/>
      <c r="AE9" s="27">
        <f>AF9+AG9+AH9+AI9+AJ9</f>
        <v>0</v>
      </c>
      <c r="AF9" s="28"/>
      <c r="AG9" s="28"/>
      <c r="AH9" s="28"/>
      <c r="AI9" s="28"/>
      <c r="AJ9" s="28"/>
      <c r="AK9" s="28"/>
      <c r="AL9" s="28"/>
      <c r="AM9" s="28">
        <f>AK9-AL9</f>
        <v>0</v>
      </c>
      <c r="AN9" s="27"/>
      <c r="AO9" s="29">
        <f aca="true" t="shared" si="7" ref="AO9:AO14">D9-E9-M9-X9-AE9-S9-T9</f>
        <v>0</v>
      </c>
      <c r="AP9" s="30"/>
      <c r="AQ9" s="27">
        <f>AR9+AS9+AT9+AU9+AV9</f>
        <v>0</v>
      </c>
      <c r="AR9" s="28"/>
      <c r="AS9" s="28"/>
      <c r="AT9" s="28">
        <f>AI9</f>
        <v>0</v>
      </c>
      <c r="AU9" s="28"/>
      <c r="AV9" s="28"/>
      <c r="AW9" s="27"/>
      <c r="AX9" s="27">
        <f>AY9+AZ9+BA9+BB9+BC9</f>
        <v>0</v>
      </c>
      <c r="AY9" s="28"/>
      <c r="AZ9" s="28"/>
      <c r="BA9" s="28"/>
      <c r="BB9" s="28"/>
      <c r="BC9" s="28"/>
      <c r="BD9" s="27"/>
      <c r="BE9" s="27">
        <f>BF9+BG9+BH9+BI9+BJ9</f>
        <v>0</v>
      </c>
      <c r="BF9" s="28"/>
      <c r="BG9" s="28"/>
      <c r="BH9" s="28"/>
      <c r="BI9" s="28"/>
      <c r="BJ9" s="28"/>
      <c r="BK9" s="27"/>
      <c r="BL9" s="29">
        <f>AO9-AQ9-AX9-BE9</f>
        <v>0</v>
      </c>
    </row>
    <row r="10" spans="1:64" s="31" customFormat="1" ht="19.5">
      <c r="A10" s="80" t="s">
        <v>185</v>
      </c>
      <c r="B10" s="22" t="s">
        <v>308</v>
      </c>
      <c r="C10" s="23">
        <v>1334.24</v>
      </c>
      <c r="D10" s="70">
        <v>49000</v>
      </c>
      <c r="E10" s="24">
        <v>2292</v>
      </c>
      <c r="F10" s="16">
        <f t="shared" si="4"/>
        <v>46708</v>
      </c>
      <c r="G10" s="17"/>
      <c r="H10" s="26"/>
      <c r="I10" s="26"/>
      <c r="J10" s="26"/>
      <c r="K10" s="26"/>
      <c r="L10" s="26"/>
      <c r="M10" s="27">
        <f>N10+O10</f>
        <v>28775</v>
      </c>
      <c r="N10" s="28">
        <v>27847</v>
      </c>
      <c r="O10" s="28">
        <v>928</v>
      </c>
      <c r="P10" s="28"/>
      <c r="Q10" s="28"/>
      <c r="R10" s="28"/>
      <c r="S10" s="27">
        <v>2166</v>
      </c>
      <c r="T10" s="27"/>
      <c r="U10" s="28"/>
      <c r="V10" s="28"/>
      <c r="W10" s="27">
        <f t="shared" si="5"/>
        <v>15767</v>
      </c>
      <c r="X10" s="27">
        <f t="shared" si="6"/>
        <v>15767</v>
      </c>
      <c r="Y10" s="28">
        <v>8484</v>
      </c>
      <c r="Z10" s="28">
        <v>943</v>
      </c>
      <c r="AA10" s="28">
        <f>8632-2292</f>
        <v>6340</v>
      </c>
      <c r="AB10" s="28"/>
      <c r="AC10" s="28"/>
      <c r="AD10" s="27">
        <v>6340</v>
      </c>
      <c r="AE10" s="27"/>
      <c r="AF10" s="28"/>
      <c r="AG10" s="28"/>
      <c r="AH10" s="28"/>
      <c r="AI10" s="28"/>
      <c r="AJ10" s="28"/>
      <c r="AK10" s="28"/>
      <c r="AL10" s="28"/>
      <c r="AM10" s="28"/>
      <c r="AN10" s="27"/>
      <c r="AO10" s="29">
        <f t="shared" si="7"/>
        <v>0</v>
      </c>
      <c r="AP10" s="30"/>
      <c r="AQ10" s="27"/>
      <c r="AR10" s="28"/>
      <c r="AS10" s="28"/>
      <c r="AT10" s="28"/>
      <c r="AU10" s="28"/>
      <c r="AV10" s="28"/>
      <c r="AW10" s="27"/>
      <c r="AX10" s="27"/>
      <c r="AY10" s="28"/>
      <c r="AZ10" s="28"/>
      <c r="BA10" s="28"/>
      <c r="BB10" s="28"/>
      <c r="BC10" s="28"/>
      <c r="BD10" s="27"/>
      <c r="BE10" s="27"/>
      <c r="BF10" s="28"/>
      <c r="BG10" s="28"/>
      <c r="BH10" s="28"/>
      <c r="BI10" s="28"/>
      <c r="BJ10" s="28"/>
      <c r="BK10" s="27"/>
      <c r="BL10" s="29"/>
    </row>
    <row r="11" spans="1:64" ht="29.25">
      <c r="A11" s="79" t="s">
        <v>186</v>
      </c>
      <c r="B11" s="22" t="s">
        <v>109</v>
      </c>
      <c r="C11" s="32">
        <v>317.2</v>
      </c>
      <c r="D11" s="73">
        <v>10537</v>
      </c>
      <c r="E11" s="33"/>
      <c r="F11" s="16">
        <f t="shared" si="4"/>
        <v>10537</v>
      </c>
      <c r="G11" s="17"/>
      <c r="H11" s="26"/>
      <c r="I11" s="26"/>
      <c r="J11" s="26"/>
      <c r="K11" s="26"/>
      <c r="L11" s="26"/>
      <c r="M11" s="27">
        <f>N11+O11+P11+Q11+R11</f>
        <v>0</v>
      </c>
      <c r="N11" s="28"/>
      <c r="O11" s="28"/>
      <c r="P11" s="28"/>
      <c r="Q11" s="28"/>
      <c r="R11" s="28"/>
      <c r="S11" s="27"/>
      <c r="T11" s="27"/>
      <c r="U11" s="28"/>
      <c r="V11" s="28"/>
      <c r="W11" s="27">
        <f t="shared" si="5"/>
        <v>10537</v>
      </c>
      <c r="X11" s="27">
        <f t="shared" si="6"/>
        <v>0</v>
      </c>
      <c r="Y11" s="28"/>
      <c r="Z11" s="28"/>
      <c r="AA11" s="28"/>
      <c r="AB11" s="28"/>
      <c r="AC11" s="28"/>
      <c r="AD11" s="27"/>
      <c r="AE11" s="27">
        <f>AF11+AG11+AH11+AI11+AJ11</f>
        <v>10537</v>
      </c>
      <c r="AF11" s="28">
        <v>9483</v>
      </c>
      <c r="AG11" s="28">
        <v>1054</v>
      </c>
      <c r="AH11" s="28"/>
      <c r="AI11" s="28"/>
      <c r="AJ11" s="28"/>
      <c r="AK11" s="28"/>
      <c r="AL11" s="28"/>
      <c r="AM11" s="28">
        <f>AK11-AL11</f>
        <v>0</v>
      </c>
      <c r="AN11" s="27"/>
      <c r="AO11" s="29">
        <f t="shared" si="7"/>
        <v>0</v>
      </c>
      <c r="AP11" s="24" t="s">
        <v>325</v>
      </c>
      <c r="AQ11" s="27">
        <f>AR11+AS11+AT11+AU11+AV11</f>
        <v>0</v>
      </c>
      <c r="AR11" s="28"/>
      <c r="AS11" s="28"/>
      <c r="AT11" s="28"/>
      <c r="AU11" s="28"/>
      <c r="AV11" s="28"/>
      <c r="AW11" s="27"/>
      <c r="AX11" s="27">
        <f>AY11+AZ11+BA11+BB11+BC11</f>
        <v>0</v>
      </c>
      <c r="AY11" s="28"/>
      <c r="AZ11" s="28"/>
      <c r="BA11" s="28"/>
      <c r="BB11" s="28"/>
      <c r="BC11" s="28"/>
      <c r="BD11" s="27"/>
      <c r="BE11" s="27"/>
      <c r="BF11" s="28"/>
      <c r="BG11" s="28"/>
      <c r="BH11" s="28"/>
      <c r="BI11" s="28"/>
      <c r="BJ11" s="28"/>
      <c r="BK11" s="27"/>
      <c r="BL11" s="29">
        <f>AO11-AQ11-AX11-BE11</f>
        <v>0</v>
      </c>
    </row>
    <row r="12" spans="1:64" s="31" customFormat="1" ht="45">
      <c r="A12" s="80" t="s">
        <v>187</v>
      </c>
      <c r="B12" s="38" t="s">
        <v>104</v>
      </c>
      <c r="C12" s="23">
        <v>2261.7</v>
      </c>
      <c r="D12" s="70">
        <v>81538</v>
      </c>
      <c r="E12" s="24">
        <v>4585</v>
      </c>
      <c r="F12" s="16">
        <f t="shared" si="4"/>
        <v>76953</v>
      </c>
      <c r="G12" s="17"/>
      <c r="H12" s="26"/>
      <c r="I12" s="26"/>
      <c r="J12" s="26"/>
      <c r="K12" s="26"/>
      <c r="L12" s="26"/>
      <c r="M12" s="27"/>
      <c r="N12" s="28"/>
      <c r="O12" s="28"/>
      <c r="P12" s="28"/>
      <c r="Q12" s="28"/>
      <c r="R12" s="28"/>
      <c r="S12" s="27"/>
      <c r="T12" s="27"/>
      <c r="U12" s="28"/>
      <c r="V12" s="28"/>
      <c r="W12" s="27">
        <f t="shared" si="5"/>
        <v>76953</v>
      </c>
      <c r="X12" s="27">
        <f t="shared" si="6"/>
        <v>0</v>
      </c>
      <c r="Y12" s="28"/>
      <c r="Z12" s="28"/>
      <c r="AA12" s="28"/>
      <c r="AB12" s="28"/>
      <c r="AC12" s="28">
        <v>0</v>
      </c>
      <c r="AD12" s="27"/>
      <c r="AE12" s="27">
        <f>AF12+AG12+AH12+AI12+AJ12</f>
        <v>20000</v>
      </c>
      <c r="AF12" s="28"/>
      <c r="AG12" s="28"/>
      <c r="AH12" s="28">
        <v>20000</v>
      </c>
      <c r="AI12" s="28"/>
      <c r="AJ12" s="28"/>
      <c r="AK12" s="28"/>
      <c r="AL12" s="28"/>
      <c r="AM12" s="28"/>
      <c r="AN12" s="27">
        <v>20000</v>
      </c>
      <c r="AO12" s="29">
        <f t="shared" si="7"/>
        <v>56953</v>
      </c>
      <c r="AP12" s="24" t="s">
        <v>328</v>
      </c>
      <c r="AQ12" s="27">
        <f>AR12+AS12+AT12+AU12+AV12</f>
        <v>56953</v>
      </c>
      <c r="AR12" s="28">
        <v>10384</v>
      </c>
      <c r="AS12" s="28">
        <v>1154</v>
      </c>
      <c r="AT12" s="28">
        <v>45415</v>
      </c>
      <c r="AU12" s="28"/>
      <c r="AV12" s="28"/>
      <c r="AW12" s="27">
        <v>45415</v>
      </c>
      <c r="AX12" s="27"/>
      <c r="AY12" s="28"/>
      <c r="AZ12" s="28"/>
      <c r="BA12" s="28"/>
      <c r="BB12" s="28"/>
      <c r="BC12" s="28"/>
      <c r="BD12" s="27"/>
      <c r="BE12" s="27"/>
      <c r="BF12" s="28"/>
      <c r="BG12" s="28"/>
      <c r="BH12" s="28"/>
      <c r="BI12" s="28"/>
      <c r="BJ12" s="28"/>
      <c r="BK12" s="27"/>
      <c r="BL12" s="29">
        <f>AO12-AQ12-AX12-BE12</f>
        <v>0</v>
      </c>
    </row>
    <row r="13" spans="1:64" s="31" customFormat="1" ht="29.25">
      <c r="A13" s="80" t="s">
        <v>188</v>
      </c>
      <c r="B13" s="38" t="s">
        <v>116</v>
      </c>
      <c r="C13" s="23">
        <v>2216.2</v>
      </c>
      <c r="D13" s="70">
        <v>85318</v>
      </c>
      <c r="E13" s="24"/>
      <c r="F13" s="16">
        <f t="shared" si="4"/>
        <v>85318</v>
      </c>
      <c r="G13" s="17"/>
      <c r="H13" s="26"/>
      <c r="I13" s="26"/>
      <c r="J13" s="26"/>
      <c r="K13" s="26"/>
      <c r="L13" s="26"/>
      <c r="M13" s="27">
        <f>N13+O13+P13+Q13+R13</f>
        <v>0</v>
      </c>
      <c r="N13" s="28"/>
      <c r="O13" s="28"/>
      <c r="P13" s="28"/>
      <c r="Q13" s="28"/>
      <c r="R13" s="28"/>
      <c r="S13" s="27"/>
      <c r="T13" s="27"/>
      <c r="U13" s="28"/>
      <c r="V13" s="28"/>
      <c r="W13" s="27">
        <f t="shared" si="5"/>
        <v>85318</v>
      </c>
      <c r="X13" s="27">
        <f t="shared" si="6"/>
        <v>0</v>
      </c>
      <c r="Y13" s="28"/>
      <c r="Z13" s="28"/>
      <c r="AA13" s="28"/>
      <c r="AB13" s="28"/>
      <c r="AC13" s="28"/>
      <c r="AD13" s="27"/>
      <c r="AE13" s="27">
        <f>AF13+AG13+AH13+AI13+AJ13</f>
        <v>0</v>
      </c>
      <c r="AF13" s="28"/>
      <c r="AG13" s="28"/>
      <c r="AH13" s="28"/>
      <c r="AI13" s="28"/>
      <c r="AJ13" s="28"/>
      <c r="AK13" s="28"/>
      <c r="AL13" s="28"/>
      <c r="AM13" s="28">
        <f>AK13-AL13</f>
        <v>0</v>
      </c>
      <c r="AN13" s="27"/>
      <c r="AO13" s="29">
        <f t="shared" si="7"/>
        <v>85318</v>
      </c>
      <c r="AP13" s="30"/>
      <c r="AQ13" s="27">
        <f>AR13+AS13+AT13+AU13+AV13</f>
        <v>10000</v>
      </c>
      <c r="AR13" s="28"/>
      <c r="AS13" s="28"/>
      <c r="AT13" s="28">
        <v>10000</v>
      </c>
      <c r="AU13" s="28"/>
      <c r="AV13" s="28"/>
      <c r="AW13" s="27">
        <v>10000</v>
      </c>
      <c r="AX13" s="27">
        <f>AY13+AZ13+BA13+BB13+BC13</f>
        <v>52830</v>
      </c>
      <c r="AY13" s="28">
        <v>11547</v>
      </c>
      <c r="AZ13" s="28">
        <v>1283</v>
      </c>
      <c r="BA13" s="28">
        <v>40000</v>
      </c>
      <c r="BB13" s="28"/>
      <c r="BC13" s="28"/>
      <c r="BD13" s="27">
        <v>40000</v>
      </c>
      <c r="BE13" s="27">
        <f>BF13+BG13+BH13+BI13+BJ13</f>
        <v>22488</v>
      </c>
      <c r="BF13" s="28"/>
      <c r="BG13" s="28"/>
      <c r="BH13" s="28">
        <v>22488</v>
      </c>
      <c r="BI13" s="28"/>
      <c r="BJ13" s="28"/>
      <c r="BK13" s="27">
        <v>22488</v>
      </c>
      <c r="BL13" s="29">
        <f>AO13-AQ13-AX13-BE13</f>
        <v>0</v>
      </c>
    </row>
    <row r="14" spans="1:64" s="31" customFormat="1" ht="33.75">
      <c r="A14" s="80" t="s">
        <v>189</v>
      </c>
      <c r="B14" s="22" t="s">
        <v>326</v>
      </c>
      <c r="C14" s="23">
        <v>1847.7</v>
      </c>
      <c r="D14" s="70">
        <f>121500-46667</f>
        <v>74833</v>
      </c>
      <c r="E14" s="24"/>
      <c r="F14" s="16">
        <f t="shared" si="4"/>
        <v>74833</v>
      </c>
      <c r="G14" s="17"/>
      <c r="H14" s="26"/>
      <c r="I14" s="26"/>
      <c r="J14" s="26"/>
      <c r="K14" s="26"/>
      <c r="L14" s="26"/>
      <c r="M14" s="27">
        <f>N14+O14+P14+Q14+R14</f>
        <v>0</v>
      </c>
      <c r="N14" s="28"/>
      <c r="O14" s="28"/>
      <c r="P14" s="28"/>
      <c r="Q14" s="28"/>
      <c r="R14" s="28"/>
      <c r="S14" s="27"/>
      <c r="T14" s="27"/>
      <c r="U14" s="28"/>
      <c r="V14" s="28"/>
      <c r="W14" s="27">
        <f t="shared" si="5"/>
        <v>74833</v>
      </c>
      <c r="X14" s="27">
        <f t="shared" si="6"/>
        <v>0</v>
      </c>
      <c r="Y14" s="28"/>
      <c r="Z14" s="28"/>
      <c r="AA14" s="28"/>
      <c r="AB14" s="28"/>
      <c r="AC14" s="28"/>
      <c r="AD14" s="27"/>
      <c r="AE14" s="27">
        <f>AF14+AG14+AH14+AI14+AJ14</f>
        <v>0</v>
      </c>
      <c r="AF14" s="28"/>
      <c r="AG14" s="28"/>
      <c r="AH14" s="28"/>
      <c r="AI14" s="28"/>
      <c r="AJ14" s="28"/>
      <c r="AK14" s="28"/>
      <c r="AL14" s="28"/>
      <c r="AM14" s="28">
        <f>AK14-AL14</f>
        <v>0</v>
      </c>
      <c r="AN14" s="27"/>
      <c r="AO14" s="29">
        <f t="shared" si="7"/>
        <v>74833</v>
      </c>
      <c r="AP14" s="24" t="s">
        <v>327</v>
      </c>
      <c r="AQ14" s="27">
        <f>AR14+AS14+AT14+AU14+AV14</f>
        <v>0</v>
      </c>
      <c r="AR14" s="28"/>
      <c r="AS14" s="28"/>
      <c r="AT14" s="28"/>
      <c r="AU14" s="28"/>
      <c r="AV14" s="28"/>
      <c r="AW14" s="27"/>
      <c r="AX14" s="27">
        <f>AY14+AZ14+BA14+BB14+BC14</f>
        <v>5000</v>
      </c>
      <c r="AY14" s="28"/>
      <c r="AZ14" s="28"/>
      <c r="BA14" s="28">
        <v>5000</v>
      </c>
      <c r="BB14" s="28"/>
      <c r="BC14" s="28"/>
      <c r="BD14" s="27">
        <v>5000</v>
      </c>
      <c r="BE14" s="27">
        <f>BF14+BG14+BH14+BI14+BJ14</f>
        <v>44396</v>
      </c>
      <c r="BF14" s="28">
        <v>12956</v>
      </c>
      <c r="BG14" s="28">
        <v>1440</v>
      </c>
      <c r="BH14" s="28">
        <v>30000</v>
      </c>
      <c r="BI14" s="28"/>
      <c r="BJ14" s="28"/>
      <c r="BK14" s="27">
        <v>30000</v>
      </c>
      <c r="BL14" s="29">
        <f>AO14-AQ14-AX14-BE14</f>
        <v>25437</v>
      </c>
    </row>
    <row r="15" spans="1:64" s="19" customFormat="1" ht="78.75">
      <c r="A15" s="104" t="s">
        <v>55</v>
      </c>
      <c r="B15" s="220" t="s">
        <v>4</v>
      </c>
      <c r="C15" s="46">
        <f>C18+C19+C20+C21+C22+C23+C24</f>
        <v>8206.36</v>
      </c>
      <c r="D15" s="46">
        <f aca="true" t="shared" si="8" ref="D15:BL15">D18+D19+D20+D21+D22+D23+D24</f>
        <v>318266</v>
      </c>
      <c r="E15" s="46">
        <f t="shared" si="8"/>
        <v>41777</v>
      </c>
      <c r="F15" s="46">
        <f t="shared" si="8"/>
        <v>276489</v>
      </c>
      <c r="G15" s="46" t="e">
        <f t="shared" si="8"/>
        <v>#REF!</v>
      </c>
      <c r="H15" s="46" t="e">
        <f t="shared" si="8"/>
        <v>#REF!</v>
      </c>
      <c r="I15" s="46" t="e">
        <f t="shared" si="8"/>
        <v>#REF!</v>
      </c>
      <c r="J15" s="46" t="e">
        <f t="shared" si="8"/>
        <v>#REF!</v>
      </c>
      <c r="K15" s="46">
        <f t="shared" si="8"/>
        <v>0</v>
      </c>
      <c r="L15" s="46">
        <f t="shared" si="8"/>
        <v>0</v>
      </c>
      <c r="M15" s="46">
        <f t="shared" si="8"/>
        <v>12761</v>
      </c>
      <c r="N15" s="40">
        <f t="shared" si="8"/>
        <v>12761</v>
      </c>
      <c r="O15" s="40">
        <f t="shared" si="8"/>
        <v>0</v>
      </c>
      <c r="P15" s="40">
        <f t="shared" si="8"/>
        <v>0</v>
      </c>
      <c r="Q15" s="40">
        <f t="shared" si="8"/>
        <v>0</v>
      </c>
      <c r="R15" s="40">
        <f t="shared" si="8"/>
        <v>0</v>
      </c>
      <c r="S15" s="46">
        <f t="shared" si="8"/>
        <v>1418</v>
      </c>
      <c r="T15" s="46">
        <f t="shared" si="8"/>
        <v>36627</v>
      </c>
      <c r="U15" s="40">
        <f t="shared" si="8"/>
        <v>0</v>
      </c>
      <c r="V15" s="40">
        <f t="shared" si="8"/>
        <v>36627</v>
      </c>
      <c r="W15" s="46">
        <f t="shared" si="8"/>
        <v>225683</v>
      </c>
      <c r="X15" s="46">
        <f t="shared" si="8"/>
        <v>52016</v>
      </c>
      <c r="Y15" s="40">
        <f t="shared" si="8"/>
        <v>3888</v>
      </c>
      <c r="Z15" s="40">
        <f t="shared" si="8"/>
        <v>1853</v>
      </c>
      <c r="AA15" s="40">
        <f t="shared" si="8"/>
        <v>46275</v>
      </c>
      <c r="AB15" s="40">
        <f t="shared" si="8"/>
        <v>0</v>
      </c>
      <c r="AC15" s="40">
        <f t="shared" si="8"/>
        <v>0</v>
      </c>
      <c r="AD15" s="46">
        <f t="shared" si="8"/>
        <v>49275</v>
      </c>
      <c r="AE15" s="46">
        <f t="shared" si="8"/>
        <v>39856</v>
      </c>
      <c r="AF15" s="40">
        <f t="shared" si="8"/>
        <v>4346</v>
      </c>
      <c r="AG15" s="40">
        <f t="shared" si="8"/>
        <v>483</v>
      </c>
      <c r="AH15" s="40">
        <f t="shared" si="8"/>
        <v>35027</v>
      </c>
      <c r="AI15" s="40">
        <f t="shared" si="8"/>
        <v>0</v>
      </c>
      <c r="AJ15" s="40">
        <f t="shared" si="8"/>
        <v>0</v>
      </c>
      <c r="AK15" s="46">
        <f t="shared" si="8"/>
        <v>137337</v>
      </c>
      <c r="AL15" s="46">
        <f t="shared" si="8"/>
        <v>32264</v>
      </c>
      <c r="AM15" s="46">
        <f t="shared" si="8"/>
        <v>105073</v>
      </c>
      <c r="AN15" s="46">
        <f t="shared" si="8"/>
        <v>35027</v>
      </c>
      <c r="AO15" s="46">
        <f t="shared" si="8"/>
        <v>133811</v>
      </c>
      <c r="AP15" s="46"/>
      <c r="AQ15" s="46">
        <f t="shared" si="8"/>
        <v>42462</v>
      </c>
      <c r="AR15" s="40">
        <f t="shared" si="8"/>
        <v>12160</v>
      </c>
      <c r="AS15" s="40">
        <f t="shared" si="8"/>
        <v>1351</v>
      </c>
      <c r="AT15" s="40">
        <f t="shared" si="8"/>
        <v>28951</v>
      </c>
      <c r="AU15" s="40">
        <f t="shared" si="8"/>
        <v>0</v>
      </c>
      <c r="AV15" s="40">
        <f t="shared" si="8"/>
        <v>0</v>
      </c>
      <c r="AW15" s="46">
        <f t="shared" si="8"/>
        <v>28951</v>
      </c>
      <c r="AX15" s="46">
        <f t="shared" si="8"/>
        <v>44682</v>
      </c>
      <c r="AY15" s="40">
        <f t="shared" si="8"/>
        <v>13376</v>
      </c>
      <c r="AZ15" s="40">
        <f t="shared" si="8"/>
        <v>1486</v>
      </c>
      <c r="BA15" s="40">
        <f t="shared" si="8"/>
        <v>29820</v>
      </c>
      <c r="BB15" s="40">
        <f t="shared" si="8"/>
        <v>0</v>
      </c>
      <c r="BC15" s="40">
        <f t="shared" si="8"/>
        <v>0</v>
      </c>
      <c r="BD15" s="46">
        <f t="shared" si="8"/>
        <v>29820</v>
      </c>
      <c r="BE15" s="46">
        <f t="shared" si="8"/>
        <v>46667</v>
      </c>
      <c r="BF15" s="40">
        <f t="shared" si="8"/>
        <v>15000</v>
      </c>
      <c r="BG15" s="40">
        <f t="shared" si="8"/>
        <v>1667</v>
      </c>
      <c r="BH15" s="40">
        <f t="shared" si="8"/>
        <v>30000</v>
      </c>
      <c r="BI15" s="40">
        <f t="shared" si="8"/>
        <v>0</v>
      </c>
      <c r="BJ15" s="40">
        <f t="shared" si="8"/>
        <v>0</v>
      </c>
      <c r="BK15" s="46">
        <f t="shared" si="8"/>
        <v>30000</v>
      </c>
      <c r="BL15" s="46">
        <f t="shared" si="8"/>
        <v>-36627</v>
      </c>
    </row>
    <row r="16" spans="1:64" s="31" customFormat="1" ht="19.5" hidden="1">
      <c r="A16" s="80"/>
      <c r="B16" s="22" t="s">
        <v>7</v>
      </c>
      <c r="C16" s="23">
        <v>495.81</v>
      </c>
      <c r="D16" s="70"/>
      <c r="E16" s="24"/>
      <c r="F16" s="16"/>
      <c r="G16" s="17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/>
      <c r="L16" s="26"/>
      <c r="M16" s="27"/>
      <c r="N16" s="28"/>
      <c r="O16" s="28"/>
      <c r="P16" s="28"/>
      <c r="Q16" s="28"/>
      <c r="R16" s="28"/>
      <c r="S16" s="27"/>
      <c r="T16" s="27"/>
      <c r="U16" s="28"/>
      <c r="V16" s="28"/>
      <c r="W16" s="27"/>
      <c r="X16" s="27">
        <f aca="true" t="shared" si="9" ref="X16:X22">Y16+Z16+AA16+AB16+AC16</f>
        <v>0</v>
      </c>
      <c r="Y16" s="28"/>
      <c r="Z16" s="28"/>
      <c r="AA16" s="28"/>
      <c r="AB16" s="28"/>
      <c r="AC16" s="28"/>
      <c r="AD16" s="27"/>
      <c r="AE16" s="27">
        <f aca="true" t="shared" si="10" ref="AE16:AE22">AF16+AG16+AH16+AI16+AJ16</f>
        <v>0</v>
      </c>
      <c r="AF16" s="28"/>
      <c r="AG16" s="28"/>
      <c r="AH16" s="28"/>
      <c r="AI16" s="28"/>
      <c r="AJ16" s="28"/>
      <c r="AK16" s="28">
        <v>12060</v>
      </c>
      <c r="AL16" s="28">
        <v>11561</v>
      </c>
      <c r="AM16" s="28">
        <f>AK16-AL16</f>
        <v>499</v>
      </c>
      <c r="AN16" s="27"/>
      <c r="AO16" s="29">
        <f>D16-E16-M16-X16-AE16</f>
        <v>0</v>
      </c>
      <c r="AP16" s="30"/>
      <c r="AQ16" s="27"/>
      <c r="AR16" s="28"/>
      <c r="AS16" s="28"/>
      <c r="AT16" s="28"/>
      <c r="AU16" s="28"/>
      <c r="AV16" s="28"/>
      <c r="AW16" s="27"/>
      <c r="AX16" s="27">
        <f>AY16+AZ16+BA16+BB16+BC16</f>
        <v>0</v>
      </c>
      <c r="AY16" s="28"/>
      <c r="AZ16" s="28"/>
      <c r="BA16" s="28"/>
      <c r="BB16" s="28"/>
      <c r="BC16" s="28"/>
      <c r="BD16" s="27"/>
      <c r="BE16" s="27">
        <f>BF16+BG16+BH16+BI16+BJ16</f>
        <v>0</v>
      </c>
      <c r="BF16" s="28"/>
      <c r="BG16" s="28"/>
      <c r="BH16" s="28"/>
      <c r="BI16" s="28"/>
      <c r="BJ16" s="28"/>
      <c r="BK16" s="27"/>
      <c r="BL16" s="29">
        <f>AO16-AQ16-AX16-BE16</f>
        <v>0</v>
      </c>
    </row>
    <row r="17" spans="1:64" s="31" customFormat="1" ht="11.25" hidden="1">
      <c r="A17" s="80"/>
      <c r="B17" s="22" t="s">
        <v>42</v>
      </c>
      <c r="C17" s="23">
        <v>606.65</v>
      </c>
      <c r="D17" s="70"/>
      <c r="E17" s="24"/>
      <c r="F17" s="16"/>
      <c r="G17" s="17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/>
      <c r="L17" s="26"/>
      <c r="M17" s="27"/>
      <c r="N17" s="28"/>
      <c r="O17" s="28"/>
      <c r="P17" s="28"/>
      <c r="Q17" s="28"/>
      <c r="R17" s="28"/>
      <c r="S17" s="27"/>
      <c r="T17" s="27"/>
      <c r="U17" s="28"/>
      <c r="V17" s="28"/>
      <c r="W17" s="27"/>
      <c r="X17" s="27">
        <f t="shared" si="9"/>
        <v>0</v>
      </c>
      <c r="Y17" s="28"/>
      <c r="Z17" s="28"/>
      <c r="AA17" s="28"/>
      <c r="AB17" s="28"/>
      <c r="AC17" s="28"/>
      <c r="AD17" s="27"/>
      <c r="AE17" s="27">
        <f t="shared" si="10"/>
        <v>0</v>
      </c>
      <c r="AF17" s="28"/>
      <c r="AG17" s="28"/>
      <c r="AH17" s="28"/>
      <c r="AI17" s="28"/>
      <c r="AJ17" s="28"/>
      <c r="AK17" s="28">
        <v>20387</v>
      </c>
      <c r="AL17" s="28">
        <v>2500</v>
      </c>
      <c r="AM17" s="28">
        <f>AK17-AL17</f>
        <v>17887</v>
      </c>
      <c r="AN17" s="27"/>
      <c r="AO17" s="29">
        <f>D17-E17-M17-X17-AE17</f>
        <v>0</v>
      </c>
      <c r="AP17" s="30"/>
      <c r="AQ17" s="27"/>
      <c r="AR17" s="28"/>
      <c r="AS17" s="28"/>
      <c r="AT17" s="28"/>
      <c r="AU17" s="28"/>
      <c r="AV17" s="28"/>
      <c r="AW17" s="27"/>
      <c r="AX17" s="27">
        <f>AY17+AZ17+BA17+BB17+BC17</f>
        <v>0</v>
      </c>
      <c r="AY17" s="28"/>
      <c r="AZ17" s="28"/>
      <c r="BA17" s="28"/>
      <c r="BB17" s="28"/>
      <c r="BC17" s="28"/>
      <c r="BD17" s="27"/>
      <c r="BE17" s="27">
        <f>BF17+BG17+BH17+BI17+BJ17</f>
        <v>0</v>
      </c>
      <c r="BF17" s="28"/>
      <c r="BG17" s="28"/>
      <c r="BH17" s="28"/>
      <c r="BI17" s="28"/>
      <c r="BJ17" s="28"/>
      <c r="BK17" s="27"/>
      <c r="BL17" s="29">
        <f>AO17-AQ17-AX17-BE17</f>
        <v>0</v>
      </c>
    </row>
    <row r="18" spans="1:64" s="31" customFormat="1" ht="33.75">
      <c r="A18" s="80" t="s">
        <v>192</v>
      </c>
      <c r="B18" s="23" t="s">
        <v>5</v>
      </c>
      <c r="C18" s="23">
        <v>1517</v>
      </c>
      <c r="D18" s="70">
        <v>78404</v>
      </c>
      <c r="E18" s="24">
        <v>41777</v>
      </c>
      <c r="F18" s="16">
        <f aca="true" t="shared" si="11" ref="F18:F24">D18-E18</f>
        <v>36627</v>
      </c>
      <c r="G18" s="17" t="e">
        <f>#REF!</f>
        <v>#REF!</v>
      </c>
      <c r="H18" s="26" t="e">
        <f>#REF!</f>
        <v>#REF!</v>
      </c>
      <c r="I18" s="26" t="e">
        <f>#REF!</f>
        <v>#REF!</v>
      </c>
      <c r="J18" s="26" t="e">
        <f>#REF!</f>
        <v>#REF!</v>
      </c>
      <c r="K18" s="26"/>
      <c r="L18" s="26"/>
      <c r="M18" s="27">
        <f>N18+O18+P18+Q18+R18</f>
        <v>0</v>
      </c>
      <c r="N18" s="28"/>
      <c r="O18" s="28"/>
      <c r="P18" s="28"/>
      <c r="Q18" s="28"/>
      <c r="R18" s="28"/>
      <c r="S18" s="27"/>
      <c r="T18" s="27">
        <v>36627</v>
      </c>
      <c r="U18" s="28"/>
      <c r="V18" s="28">
        <v>36627</v>
      </c>
      <c r="W18" s="27">
        <f>D18-E18-M18-S18-T18</f>
        <v>0</v>
      </c>
      <c r="X18" s="27">
        <f t="shared" si="9"/>
        <v>0</v>
      </c>
      <c r="Y18" s="28"/>
      <c r="Z18" s="28"/>
      <c r="AA18" s="28"/>
      <c r="AB18" s="28"/>
      <c r="AC18" s="28"/>
      <c r="AD18" s="27"/>
      <c r="AE18" s="27">
        <f t="shared" si="10"/>
        <v>0</v>
      </c>
      <c r="AF18" s="28"/>
      <c r="AG18" s="28"/>
      <c r="AH18" s="28"/>
      <c r="AI18" s="28"/>
      <c r="AJ18" s="28"/>
      <c r="AK18" s="28">
        <v>61069</v>
      </c>
      <c r="AL18" s="28">
        <f>24390+7874</f>
        <v>32264</v>
      </c>
      <c r="AM18" s="28">
        <f>AK18-AL18</f>
        <v>28805</v>
      </c>
      <c r="AN18" s="27"/>
      <c r="AO18" s="29">
        <f>D18-E18-M18-X18-AE18-S18-T18</f>
        <v>0</v>
      </c>
      <c r="AP18" s="24"/>
      <c r="AQ18" s="27">
        <f>AR18+AS18+AT18+AU18+AV18</f>
        <v>0</v>
      </c>
      <c r="AR18" s="28"/>
      <c r="AS18" s="28"/>
      <c r="AT18" s="28"/>
      <c r="AU18" s="28"/>
      <c r="AV18" s="28"/>
      <c r="AW18" s="27"/>
      <c r="AX18" s="27">
        <f>AY18+AZ18+BA18+BB18+BC18</f>
        <v>0</v>
      </c>
      <c r="AY18" s="28"/>
      <c r="AZ18" s="28"/>
      <c r="BA18" s="28"/>
      <c r="BB18" s="28"/>
      <c r="BC18" s="28"/>
      <c r="BD18" s="27"/>
      <c r="BE18" s="27">
        <f>BF18+BG18+BH18+BI18+BJ18</f>
        <v>0</v>
      </c>
      <c r="BF18" s="28"/>
      <c r="BG18" s="28"/>
      <c r="BH18" s="28"/>
      <c r="BI18" s="28"/>
      <c r="BJ18" s="28"/>
      <c r="BK18" s="27"/>
      <c r="BL18" s="29">
        <f>AO18-AQ18-AX18-BE18-T18</f>
        <v>-36627</v>
      </c>
    </row>
    <row r="19" spans="1:64" s="31" customFormat="1" ht="29.25">
      <c r="A19" s="80" t="s">
        <v>193</v>
      </c>
      <c r="B19" s="22" t="s">
        <v>52</v>
      </c>
      <c r="C19" s="23">
        <v>1517</v>
      </c>
      <c r="D19" s="70">
        <v>46195</v>
      </c>
      <c r="E19" s="24"/>
      <c r="F19" s="16">
        <f t="shared" si="11"/>
        <v>46195</v>
      </c>
      <c r="G19" s="17"/>
      <c r="H19" s="26"/>
      <c r="I19" s="26"/>
      <c r="J19" s="26"/>
      <c r="K19" s="26"/>
      <c r="L19" s="26"/>
      <c r="M19" s="27"/>
      <c r="N19" s="28"/>
      <c r="O19" s="28"/>
      <c r="P19" s="28"/>
      <c r="Q19" s="28"/>
      <c r="R19" s="28"/>
      <c r="S19" s="27"/>
      <c r="T19" s="27"/>
      <c r="U19" s="28"/>
      <c r="V19" s="28"/>
      <c r="W19" s="27">
        <f aca="true" t="shared" si="12" ref="W19:W26">D19-E19-M19-S19-T19</f>
        <v>46195</v>
      </c>
      <c r="X19" s="27">
        <f t="shared" si="9"/>
        <v>46195</v>
      </c>
      <c r="Y19" s="28"/>
      <c r="Z19" s="28"/>
      <c r="AA19" s="28">
        <v>46195</v>
      </c>
      <c r="AB19" s="28"/>
      <c r="AC19" s="28"/>
      <c r="AD19" s="27">
        <v>49195</v>
      </c>
      <c r="AE19" s="27">
        <f t="shared" si="10"/>
        <v>0</v>
      </c>
      <c r="AF19" s="28"/>
      <c r="AG19" s="28"/>
      <c r="AH19" s="28"/>
      <c r="AI19" s="28"/>
      <c r="AJ19" s="28"/>
      <c r="AK19" s="28"/>
      <c r="AL19" s="28"/>
      <c r="AM19" s="28"/>
      <c r="AN19" s="27"/>
      <c r="AO19" s="29">
        <f aca="true" t="shared" si="13" ref="AO19:AO24">D19-E19-M19-X19-AE19-S19-T19</f>
        <v>0</v>
      </c>
      <c r="AP19" s="24" t="s">
        <v>324</v>
      </c>
      <c r="AQ19" s="27"/>
      <c r="AR19" s="28"/>
      <c r="AS19" s="28"/>
      <c r="AT19" s="28"/>
      <c r="AU19" s="28"/>
      <c r="AV19" s="28"/>
      <c r="AW19" s="27"/>
      <c r="AX19" s="27"/>
      <c r="AY19" s="28"/>
      <c r="AZ19" s="28"/>
      <c r="BA19" s="28"/>
      <c r="BB19" s="28"/>
      <c r="BC19" s="28"/>
      <c r="BD19" s="27"/>
      <c r="BE19" s="27"/>
      <c r="BF19" s="28"/>
      <c r="BG19" s="28"/>
      <c r="BH19" s="28"/>
      <c r="BI19" s="28"/>
      <c r="BJ19" s="28"/>
      <c r="BK19" s="27"/>
      <c r="BL19" s="29"/>
    </row>
    <row r="20" spans="1:64" s="31" customFormat="1" ht="29.25">
      <c r="A20" s="80" t="s">
        <v>194</v>
      </c>
      <c r="B20" s="22" t="s">
        <v>109</v>
      </c>
      <c r="C20" s="23">
        <v>1199.8</v>
      </c>
      <c r="D20" s="70">
        <v>39856</v>
      </c>
      <c r="E20" s="24"/>
      <c r="F20" s="16">
        <f t="shared" si="11"/>
        <v>39856</v>
      </c>
      <c r="G20" s="17"/>
      <c r="H20" s="26"/>
      <c r="I20" s="26"/>
      <c r="J20" s="26"/>
      <c r="K20" s="26"/>
      <c r="L20" s="26"/>
      <c r="M20" s="27">
        <f>N20+O20+P20+Q20+R20</f>
        <v>0</v>
      </c>
      <c r="N20" s="28"/>
      <c r="O20" s="28"/>
      <c r="P20" s="28"/>
      <c r="Q20" s="28"/>
      <c r="R20" s="28"/>
      <c r="S20" s="27"/>
      <c r="T20" s="27"/>
      <c r="U20" s="28"/>
      <c r="V20" s="28"/>
      <c r="W20" s="27">
        <f t="shared" si="12"/>
        <v>39856</v>
      </c>
      <c r="X20" s="27">
        <f t="shared" si="9"/>
        <v>0</v>
      </c>
      <c r="Y20" s="28"/>
      <c r="Z20" s="28"/>
      <c r="AA20" s="28"/>
      <c r="AB20" s="28"/>
      <c r="AC20" s="28"/>
      <c r="AD20" s="27"/>
      <c r="AE20" s="27">
        <f t="shared" si="10"/>
        <v>39856</v>
      </c>
      <c r="AF20" s="28">
        <v>4346</v>
      </c>
      <c r="AG20" s="28">
        <v>483</v>
      </c>
      <c r="AH20" s="28">
        <v>35027</v>
      </c>
      <c r="AI20" s="28"/>
      <c r="AJ20" s="28"/>
      <c r="AK20" s="28">
        <v>63000</v>
      </c>
      <c r="AL20" s="28"/>
      <c r="AM20" s="28">
        <f>AK20-AL20</f>
        <v>63000</v>
      </c>
      <c r="AN20" s="27">
        <v>35027</v>
      </c>
      <c r="AO20" s="29">
        <f t="shared" si="13"/>
        <v>0</v>
      </c>
      <c r="AP20" s="24" t="s">
        <v>325</v>
      </c>
      <c r="AQ20" s="27">
        <f>AR20+AS20+AT20+AU20+AV20</f>
        <v>0</v>
      </c>
      <c r="AR20" s="28"/>
      <c r="AS20" s="28"/>
      <c r="AT20" s="28"/>
      <c r="AU20" s="28"/>
      <c r="AV20" s="28"/>
      <c r="AW20" s="27"/>
      <c r="AX20" s="27">
        <f>AY20+AZ20+BA20+BB20+BC20</f>
        <v>0</v>
      </c>
      <c r="AY20" s="28"/>
      <c r="AZ20" s="28"/>
      <c r="BA20" s="28"/>
      <c r="BB20" s="28"/>
      <c r="BC20" s="28"/>
      <c r="BD20" s="27"/>
      <c r="BE20" s="27"/>
      <c r="BF20" s="28"/>
      <c r="BG20" s="28"/>
      <c r="BH20" s="28"/>
      <c r="BI20" s="28"/>
      <c r="BJ20" s="28"/>
      <c r="BK20" s="27"/>
      <c r="BL20" s="29">
        <f>AO20-AQ20-AX20-BE20</f>
        <v>0</v>
      </c>
    </row>
    <row r="21" spans="1:64" s="31" customFormat="1" ht="19.5">
      <c r="A21" s="80" t="s">
        <v>195</v>
      </c>
      <c r="B21" s="22" t="s">
        <v>308</v>
      </c>
      <c r="C21" s="23">
        <f>1878.8-C10</f>
        <v>544.56</v>
      </c>
      <c r="D21" s="70">
        <v>20000</v>
      </c>
      <c r="E21" s="24"/>
      <c r="F21" s="16">
        <f t="shared" si="11"/>
        <v>20000</v>
      </c>
      <c r="G21" s="17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/>
      <c r="L21" s="26"/>
      <c r="M21" s="27">
        <f>N21+O21+P21+Q21+R21</f>
        <v>12761</v>
      </c>
      <c r="N21" s="28">
        <v>12761</v>
      </c>
      <c r="O21" s="28"/>
      <c r="P21" s="28"/>
      <c r="Q21" s="28"/>
      <c r="R21" s="28"/>
      <c r="S21" s="27">
        <v>1418</v>
      </c>
      <c r="T21" s="27"/>
      <c r="U21" s="28"/>
      <c r="V21" s="28"/>
      <c r="W21" s="27">
        <f>D21-E21-M21-S21-T21</f>
        <v>5821</v>
      </c>
      <c r="X21" s="27">
        <f t="shared" si="9"/>
        <v>5821</v>
      </c>
      <c r="Y21" s="28">
        <v>3888</v>
      </c>
      <c r="Z21" s="28">
        <f>432+1421</f>
        <v>1853</v>
      </c>
      <c r="AA21" s="28">
        <v>80</v>
      </c>
      <c r="AB21" s="28"/>
      <c r="AC21" s="28"/>
      <c r="AD21" s="27">
        <v>80</v>
      </c>
      <c r="AE21" s="27">
        <f t="shared" si="10"/>
        <v>0</v>
      </c>
      <c r="AF21" s="28"/>
      <c r="AG21" s="28"/>
      <c r="AH21" s="28"/>
      <c r="AI21" s="28"/>
      <c r="AJ21" s="28"/>
      <c r="AK21" s="28"/>
      <c r="AL21" s="28"/>
      <c r="AM21" s="28"/>
      <c r="AN21" s="27"/>
      <c r="AO21" s="29">
        <f t="shared" si="13"/>
        <v>0</v>
      </c>
      <c r="AP21" s="24"/>
      <c r="AQ21" s="27">
        <f>AR21+AS21+AT21+AU21+AV21</f>
        <v>0</v>
      </c>
      <c r="AR21" s="28"/>
      <c r="AS21" s="28"/>
      <c r="AT21" s="28"/>
      <c r="AU21" s="28"/>
      <c r="AV21" s="28"/>
      <c r="AW21" s="27"/>
      <c r="AX21" s="27">
        <f>AY21+AZ21+BA21+BB21+BC21</f>
        <v>0</v>
      </c>
      <c r="AY21" s="28"/>
      <c r="AZ21" s="28"/>
      <c r="BA21" s="28"/>
      <c r="BB21" s="28"/>
      <c r="BC21" s="28"/>
      <c r="BD21" s="27"/>
      <c r="BE21" s="27">
        <f>BF21+BG21+BH21+BI21+BJ21</f>
        <v>0</v>
      </c>
      <c r="BF21" s="28"/>
      <c r="BG21" s="28"/>
      <c r="BH21" s="28"/>
      <c r="BI21" s="28"/>
      <c r="BJ21" s="28"/>
      <c r="BK21" s="27"/>
      <c r="BL21" s="29"/>
    </row>
    <row r="22" spans="1:64" s="31" customFormat="1" ht="29.25">
      <c r="A22" s="80" t="s">
        <v>203</v>
      </c>
      <c r="B22" s="38" t="s">
        <v>104</v>
      </c>
      <c r="C22" s="23">
        <v>1115.1</v>
      </c>
      <c r="D22" s="70">
        <v>42462</v>
      </c>
      <c r="E22" s="24"/>
      <c r="F22" s="16">
        <f t="shared" si="11"/>
        <v>42462</v>
      </c>
      <c r="G22" s="17"/>
      <c r="H22" s="26"/>
      <c r="I22" s="26"/>
      <c r="J22" s="26"/>
      <c r="K22" s="26"/>
      <c r="L22" s="26"/>
      <c r="M22" s="27">
        <f>N22+O22+P22+Q22+R22</f>
        <v>0</v>
      </c>
      <c r="N22" s="28"/>
      <c r="O22" s="28"/>
      <c r="P22" s="28"/>
      <c r="Q22" s="28"/>
      <c r="R22" s="28"/>
      <c r="S22" s="27"/>
      <c r="T22" s="27"/>
      <c r="U22" s="28"/>
      <c r="V22" s="28"/>
      <c r="W22" s="27">
        <f t="shared" si="12"/>
        <v>42462</v>
      </c>
      <c r="X22" s="27">
        <f t="shared" si="9"/>
        <v>0</v>
      </c>
      <c r="Y22" s="28"/>
      <c r="Z22" s="28"/>
      <c r="AA22" s="28"/>
      <c r="AB22" s="28"/>
      <c r="AC22" s="28"/>
      <c r="AD22" s="27"/>
      <c r="AE22" s="27">
        <f t="shared" si="10"/>
        <v>0</v>
      </c>
      <c r="AF22" s="28"/>
      <c r="AG22" s="28"/>
      <c r="AH22" s="28"/>
      <c r="AI22" s="28"/>
      <c r="AJ22" s="28"/>
      <c r="AK22" s="28">
        <v>13268</v>
      </c>
      <c r="AL22" s="28"/>
      <c r="AM22" s="28">
        <f>AK22-AL22</f>
        <v>13268</v>
      </c>
      <c r="AN22" s="27"/>
      <c r="AO22" s="29">
        <f t="shared" si="13"/>
        <v>42462</v>
      </c>
      <c r="AP22" s="24"/>
      <c r="AQ22" s="27">
        <f>AR22+AS22+AT22+AU22+AV22</f>
        <v>42462</v>
      </c>
      <c r="AR22" s="28">
        <v>12160</v>
      </c>
      <c r="AS22" s="28">
        <v>1351</v>
      </c>
      <c r="AT22" s="28">
        <v>28951</v>
      </c>
      <c r="AU22" s="28"/>
      <c r="AV22" s="28"/>
      <c r="AW22" s="27">
        <v>28951</v>
      </c>
      <c r="AX22" s="27">
        <f>AY22+AZ22+BA22+BB22+BC22</f>
        <v>0</v>
      </c>
      <c r="AY22" s="28"/>
      <c r="AZ22" s="28"/>
      <c r="BA22" s="28"/>
      <c r="BB22" s="28"/>
      <c r="BC22" s="28"/>
      <c r="BD22" s="27"/>
      <c r="BE22" s="27">
        <f>BF22+BG22+BH22+BI22+BJ22</f>
        <v>0</v>
      </c>
      <c r="BF22" s="28"/>
      <c r="BG22" s="28"/>
      <c r="BH22" s="28"/>
      <c r="BI22" s="28"/>
      <c r="BJ22" s="28"/>
      <c r="BK22" s="27"/>
      <c r="BL22" s="29">
        <f>AO22-AQ22-AX22-BE22</f>
        <v>0</v>
      </c>
    </row>
    <row r="23" spans="1:64" ht="29.25">
      <c r="A23" s="79" t="s">
        <v>332</v>
      </c>
      <c r="B23" s="38" t="s">
        <v>116</v>
      </c>
      <c r="C23" s="32">
        <v>1160.6</v>
      </c>
      <c r="D23" s="73">
        <v>44682</v>
      </c>
      <c r="E23" s="33"/>
      <c r="F23" s="16">
        <f t="shared" si="11"/>
        <v>44682</v>
      </c>
      <c r="G23" s="17"/>
      <c r="H23" s="26"/>
      <c r="I23" s="26"/>
      <c r="J23" s="26"/>
      <c r="K23" s="26"/>
      <c r="L23" s="26"/>
      <c r="M23" s="27"/>
      <c r="N23" s="28"/>
      <c r="O23" s="28"/>
      <c r="P23" s="28"/>
      <c r="Q23" s="28"/>
      <c r="R23" s="28"/>
      <c r="S23" s="27"/>
      <c r="T23" s="27"/>
      <c r="U23" s="28"/>
      <c r="V23" s="28"/>
      <c r="W23" s="27">
        <f t="shared" si="12"/>
        <v>44682</v>
      </c>
      <c r="X23" s="27"/>
      <c r="Y23" s="28"/>
      <c r="Z23" s="28"/>
      <c r="AA23" s="28"/>
      <c r="AB23" s="28"/>
      <c r="AC23" s="28"/>
      <c r="AD23" s="27"/>
      <c r="AE23" s="27"/>
      <c r="AF23" s="28"/>
      <c r="AG23" s="28"/>
      <c r="AH23" s="28"/>
      <c r="AI23" s="28"/>
      <c r="AJ23" s="28"/>
      <c r="AK23" s="28"/>
      <c r="AL23" s="28"/>
      <c r="AM23" s="28"/>
      <c r="AN23" s="27"/>
      <c r="AO23" s="29">
        <f t="shared" si="13"/>
        <v>44682</v>
      </c>
      <c r="AP23" s="33"/>
      <c r="AQ23" s="27"/>
      <c r="AR23" s="28"/>
      <c r="AS23" s="28"/>
      <c r="AT23" s="28"/>
      <c r="AU23" s="28"/>
      <c r="AV23" s="28"/>
      <c r="AW23" s="27"/>
      <c r="AX23" s="27">
        <f>AY23+AZ23+BA23+BB23+BC23</f>
        <v>44682</v>
      </c>
      <c r="AY23" s="28">
        <v>13376</v>
      </c>
      <c r="AZ23" s="28">
        <v>1486</v>
      </c>
      <c r="BA23" s="28">
        <v>29820</v>
      </c>
      <c r="BB23" s="28"/>
      <c r="BC23" s="28"/>
      <c r="BD23" s="27">
        <v>29820</v>
      </c>
      <c r="BE23" s="27">
        <f>BF23+BG23+BH23+BI23+BJ23</f>
        <v>0</v>
      </c>
      <c r="BF23" s="28"/>
      <c r="BG23" s="28"/>
      <c r="BH23" s="28"/>
      <c r="BI23" s="28"/>
      <c r="BJ23" s="28"/>
      <c r="BK23" s="27"/>
      <c r="BL23" s="29">
        <f>AO23-AQ23-AX23-BE23</f>
        <v>0</v>
      </c>
    </row>
    <row r="24" spans="1:64" ht="33.75">
      <c r="A24" s="79" t="s">
        <v>333</v>
      </c>
      <c r="B24" s="22" t="s">
        <v>326</v>
      </c>
      <c r="C24" s="32">
        <v>1152.3</v>
      </c>
      <c r="D24" s="73">
        <v>46667</v>
      </c>
      <c r="E24" s="33"/>
      <c r="F24" s="16">
        <f t="shared" si="11"/>
        <v>46667</v>
      </c>
      <c r="G24" s="17"/>
      <c r="H24" s="26"/>
      <c r="I24" s="26"/>
      <c r="J24" s="26"/>
      <c r="K24" s="26"/>
      <c r="L24" s="26"/>
      <c r="M24" s="27"/>
      <c r="N24" s="28"/>
      <c r="O24" s="28"/>
      <c r="P24" s="28"/>
      <c r="Q24" s="28"/>
      <c r="R24" s="28"/>
      <c r="S24" s="27"/>
      <c r="T24" s="27"/>
      <c r="U24" s="28"/>
      <c r="V24" s="28"/>
      <c r="W24" s="27">
        <f t="shared" si="12"/>
        <v>46667</v>
      </c>
      <c r="X24" s="27"/>
      <c r="Y24" s="28"/>
      <c r="Z24" s="28"/>
      <c r="AA24" s="28"/>
      <c r="AB24" s="28"/>
      <c r="AC24" s="28"/>
      <c r="AD24" s="27"/>
      <c r="AE24" s="27"/>
      <c r="AF24" s="28"/>
      <c r="AG24" s="28"/>
      <c r="AH24" s="28"/>
      <c r="AI24" s="28"/>
      <c r="AJ24" s="28"/>
      <c r="AK24" s="28"/>
      <c r="AL24" s="28"/>
      <c r="AM24" s="28"/>
      <c r="AN24" s="27"/>
      <c r="AO24" s="29">
        <f t="shared" si="13"/>
        <v>46667</v>
      </c>
      <c r="AP24" s="24" t="s">
        <v>327</v>
      </c>
      <c r="AQ24" s="27"/>
      <c r="AR24" s="28"/>
      <c r="AS24" s="28"/>
      <c r="AT24" s="28"/>
      <c r="AU24" s="28"/>
      <c r="AV24" s="28"/>
      <c r="AW24" s="27"/>
      <c r="AX24" s="27"/>
      <c r="AY24" s="28"/>
      <c r="AZ24" s="28"/>
      <c r="BA24" s="28"/>
      <c r="BB24" s="28"/>
      <c r="BC24" s="28"/>
      <c r="BD24" s="27"/>
      <c r="BE24" s="27">
        <f>BF24+BG24+BH24+BI24+BJ24</f>
        <v>46667</v>
      </c>
      <c r="BF24" s="28">
        <v>15000</v>
      </c>
      <c r="BG24" s="28">
        <v>1667</v>
      </c>
      <c r="BH24" s="28">
        <v>30000</v>
      </c>
      <c r="BI24" s="28"/>
      <c r="BJ24" s="28"/>
      <c r="BK24" s="27">
        <v>30000</v>
      </c>
      <c r="BL24" s="29">
        <f>AO24-AQ24-AX24-BE24</f>
        <v>0</v>
      </c>
    </row>
    <row r="25" spans="1:64" s="19" customFormat="1" ht="78.75">
      <c r="A25" s="104">
        <v>3</v>
      </c>
      <c r="B25" s="220" t="s">
        <v>6</v>
      </c>
      <c r="C25" s="46"/>
      <c r="D25" s="42">
        <f aca="true" t="shared" si="14" ref="D25:L25">D26+D27+D28</f>
        <v>27672</v>
      </c>
      <c r="E25" s="42">
        <f t="shared" si="14"/>
        <v>0</v>
      </c>
      <c r="F25" s="42">
        <f t="shared" si="14"/>
        <v>27672</v>
      </c>
      <c r="G25" s="42" t="e">
        <f t="shared" si="14"/>
        <v>#REF!</v>
      </c>
      <c r="H25" s="42" t="e">
        <f t="shared" si="14"/>
        <v>#REF!</v>
      </c>
      <c r="I25" s="42">
        <f t="shared" si="14"/>
        <v>0</v>
      </c>
      <c r="J25" s="42">
        <f t="shared" si="14"/>
        <v>0</v>
      </c>
      <c r="K25" s="42">
        <f t="shared" si="14"/>
        <v>0</v>
      </c>
      <c r="L25" s="42">
        <f t="shared" si="14"/>
        <v>0</v>
      </c>
      <c r="M25" s="42">
        <f>M26</f>
        <v>6825</v>
      </c>
      <c r="N25" s="195">
        <f aca="true" t="shared" si="15" ref="N25:BL25">N26</f>
        <v>6825</v>
      </c>
      <c r="O25" s="195">
        <f t="shared" si="15"/>
        <v>0</v>
      </c>
      <c r="P25" s="195">
        <f t="shared" si="15"/>
        <v>0</v>
      </c>
      <c r="Q25" s="195">
        <f t="shared" si="15"/>
        <v>0</v>
      </c>
      <c r="R25" s="195">
        <f t="shared" si="15"/>
        <v>0</v>
      </c>
      <c r="S25" s="42">
        <f t="shared" si="15"/>
        <v>0</v>
      </c>
      <c r="T25" s="42">
        <f t="shared" si="15"/>
        <v>0</v>
      </c>
      <c r="U25" s="195">
        <f t="shared" si="15"/>
        <v>0</v>
      </c>
      <c r="V25" s="195">
        <f t="shared" si="15"/>
        <v>0</v>
      </c>
      <c r="W25" s="42">
        <f t="shared" si="15"/>
        <v>20847</v>
      </c>
      <c r="X25" s="42">
        <f t="shared" si="15"/>
        <v>2112</v>
      </c>
      <c r="Y25" s="195">
        <f t="shared" si="15"/>
        <v>2112</v>
      </c>
      <c r="Z25" s="195">
        <f t="shared" si="15"/>
        <v>0</v>
      </c>
      <c r="AA25" s="195">
        <f t="shared" si="15"/>
        <v>0</v>
      </c>
      <c r="AB25" s="195">
        <f t="shared" si="15"/>
        <v>0</v>
      </c>
      <c r="AC25" s="195">
        <f t="shared" si="15"/>
        <v>0</v>
      </c>
      <c r="AD25" s="195">
        <f t="shared" si="15"/>
        <v>0</v>
      </c>
      <c r="AE25" s="42">
        <f t="shared" si="15"/>
        <v>2112</v>
      </c>
      <c r="AF25" s="195">
        <f t="shared" si="15"/>
        <v>2112</v>
      </c>
      <c r="AG25" s="195">
        <f t="shared" si="15"/>
        <v>0</v>
      </c>
      <c r="AH25" s="195">
        <f t="shared" si="15"/>
        <v>0</v>
      </c>
      <c r="AI25" s="195">
        <f t="shared" si="15"/>
        <v>0</v>
      </c>
      <c r="AJ25" s="195">
        <f t="shared" si="15"/>
        <v>0</v>
      </c>
      <c r="AK25" s="195">
        <f t="shared" si="15"/>
        <v>0</v>
      </c>
      <c r="AL25" s="195">
        <f t="shared" si="15"/>
        <v>0</v>
      </c>
      <c r="AM25" s="195">
        <f t="shared" si="15"/>
        <v>0</v>
      </c>
      <c r="AN25" s="195">
        <f t="shared" si="15"/>
        <v>0</v>
      </c>
      <c r="AO25" s="42">
        <f t="shared" si="15"/>
        <v>16623</v>
      </c>
      <c r="AP25" s="42">
        <f t="shared" si="15"/>
        <v>0</v>
      </c>
      <c r="AQ25" s="42">
        <f t="shared" si="15"/>
        <v>4000</v>
      </c>
      <c r="AR25" s="195">
        <f t="shared" si="15"/>
        <v>4000</v>
      </c>
      <c r="AS25" s="195">
        <f t="shared" si="15"/>
        <v>0</v>
      </c>
      <c r="AT25" s="195">
        <f t="shared" si="15"/>
        <v>0</v>
      </c>
      <c r="AU25" s="195">
        <f t="shared" si="15"/>
        <v>0</v>
      </c>
      <c r="AV25" s="195">
        <f t="shared" si="15"/>
        <v>0</v>
      </c>
      <c r="AW25" s="195">
        <f t="shared" si="15"/>
        <v>0</v>
      </c>
      <c r="AX25" s="42">
        <f t="shared" si="15"/>
        <v>5000</v>
      </c>
      <c r="AY25" s="195">
        <f t="shared" si="15"/>
        <v>5000</v>
      </c>
      <c r="AZ25" s="195">
        <f t="shared" si="15"/>
        <v>0</v>
      </c>
      <c r="BA25" s="195">
        <f t="shared" si="15"/>
        <v>0</v>
      </c>
      <c r="BB25" s="195">
        <f t="shared" si="15"/>
        <v>0</v>
      </c>
      <c r="BC25" s="195">
        <f t="shared" si="15"/>
        <v>0</v>
      </c>
      <c r="BD25" s="195">
        <f t="shared" si="15"/>
        <v>0</v>
      </c>
      <c r="BE25" s="42">
        <f t="shared" si="15"/>
        <v>6000</v>
      </c>
      <c r="BF25" s="195">
        <f t="shared" si="15"/>
        <v>6000</v>
      </c>
      <c r="BG25" s="195">
        <f t="shared" si="15"/>
        <v>0</v>
      </c>
      <c r="BH25" s="195">
        <f t="shared" si="15"/>
        <v>0</v>
      </c>
      <c r="BI25" s="195">
        <f t="shared" si="15"/>
        <v>0</v>
      </c>
      <c r="BJ25" s="195">
        <f t="shared" si="15"/>
        <v>0</v>
      </c>
      <c r="BK25" s="195">
        <f t="shared" si="15"/>
        <v>0</v>
      </c>
      <c r="BL25" s="42">
        <f t="shared" si="15"/>
        <v>1623</v>
      </c>
    </row>
    <row r="26" spans="1:64" s="31" customFormat="1" ht="10.5" customHeight="1">
      <c r="A26" s="80" t="s">
        <v>196</v>
      </c>
      <c r="B26" s="22" t="s">
        <v>3</v>
      </c>
      <c r="C26" s="23">
        <v>600</v>
      </c>
      <c r="D26" s="70">
        <v>27672</v>
      </c>
      <c r="E26" s="24"/>
      <c r="F26" s="16">
        <f>D26-E26</f>
        <v>27672</v>
      </c>
      <c r="G26" s="17" t="e">
        <f>#REF!</f>
        <v>#REF!</v>
      </c>
      <c r="H26" s="26" t="e">
        <f>#REF!</f>
        <v>#REF!</v>
      </c>
      <c r="I26" s="26"/>
      <c r="J26" s="26"/>
      <c r="K26" s="26"/>
      <c r="L26" s="26"/>
      <c r="M26" s="27">
        <f>N26+O26+P26+Q26+R26</f>
        <v>6825</v>
      </c>
      <c r="N26" s="28">
        <v>6825</v>
      </c>
      <c r="O26" s="28"/>
      <c r="P26" s="28"/>
      <c r="Q26" s="28"/>
      <c r="R26" s="28"/>
      <c r="S26" s="27"/>
      <c r="T26" s="27"/>
      <c r="U26" s="28"/>
      <c r="V26" s="28"/>
      <c r="W26" s="27">
        <f t="shared" si="12"/>
        <v>20847</v>
      </c>
      <c r="X26" s="27">
        <f>Y26+Z26+AA26+AB26+AC26</f>
        <v>2112</v>
      </c>
      <c r="Y26" s="28">
        <v>2112</v>
      </c>
      <c r="Z26" s="28"/>
      <c r="AA26" s="28"/>
      <c r="AB26" s="28"/>
      <c r="AC26" s="28"/>
      <c r="AD26" s="27"/>
      <c r="AE26" s="27">
        <f>AF26+AG26+AH26+AI26+AJ26</f>
        <v>2112</v>
      </c>
      <c r="AF26" s="28">
        <v>2112</v>
      </c>
      <c r="AG26" s="28"/>
      <c r="AH26" s="28"/>
      <c r="AI26" s="28"/>
      <c r="AJ26" s="28"/>
      <c r="AK26" s="28"/>
      <c r="AL26" s="28"/>
      <c r="AM26" s="28"/>
      <c r="AN26" s="27"/>
      <c r="AO26" s="29">
        <f>D26-E26-M26-X26-AE26</f>
        <v>16623</v>
      </c>
      <c r="AP26" s="30"/>
      <c r="AQ26" s="27">
        <f>AR26+AS26+AT26+AU26+AV26</f>
        <v>4000</v>
      </c>
      <c r="AR26" s="28">
        <v>4000</v>
      </c>
      <c r="AS26" s="28"/>
      <c r="AT26" s="28"/>
      <c r="AU26" s="28"/>
      <c r="AV26" s="28"/>
      <c r="AW26" s="27"/>
      <c r="AX26" s="27">
        <f>AY26+AZ26+BA26+BB26+BC26</f>
        <v>5000</v>
      </c>
      <c r="AY26" s="28">
        <v>5000</v>
      </c>
      <c r="AZ26" s="28"/>
      <c r="BA26" s="28"/>
      <c r="BB26" s="28"/>
      <c r="BC26" s="28"/>
      <c r="BD26" s="27"/>
      <c r="BE26" s="27">
        <f>BF26+BG26+BH26+BI26+BJ26</f>
        <v>6000</v>
      </c>
      <c r="BF26" s="28">
        <v>6000</v>
      </c>
      <c r="BG26" s="28"/>
      <c r="BH26" s="28"/>
      <c r="BI26" s="28"/>
      <c r="BJ26" s="28"/>
      <c r="BK26" s="27"/>
      <c r="BL26" s="29">
        <f>AO26-AQ26-AX26-BE26</f>
        <v>1623</v>
      </c>
    </row>
    <row r="27" spans="1:64" s="31" customFormat="1" ht="29.25" hidden="1">
      <c r="A27" s="80"/>
      <c r="B27" s="38" t="s">
        <v>2</v>
      </c>
      <c r="C27" s="23">
        <v>95.9</v>
      </c>
      <c r="D27" s="70"/>
      <c r="E27" s="24"/>
      <c r="F27" s="16"/>
      <c r="G27" s="17"/>
      <c r="H27" s="26" t="e">
        <f>#REF!</f>
        <v>#REF!</v>
      </c>
      <c r="I27" s="26"/>
      <c r="J27" s="26"/>
      <c r="K27" s="26"/>
      <c r="L27" s="26"/>
      <c r="M27" s="27">
        <f>N27+O27+P27+Q27+R27</f>
        <v>0</v>
      </c>
      <c r="N27" s="28"/>
      <c r="O27" s="28"/>
      <c r="P27" s="28"/>
      <c r="Q27" s="28"/>
      <c r="R27" s="28"/>
      <c r="S27" s="27"/>
      <c r="T27" s="27"/>
      <c r="U27" s="28"/>
      <c r="V27" s="28"/>
      <c r="W27" s="27"/>
      <c r="X27" s="27">
        <f>Y27+Z27+AA27+AB27+AC27</f>
        <v>0</v>
      </c>
      <c r="Y27" s="28"/>
      <c r="Z27" s="28"/>
      <c r="AA27" s="28"/>
      <c r="AB27" s="28"/>
      <c r="AC27" s="28"/>
      <c r="AD27" s="27"/>
      <c r="AE27" s="27">
        <f>AF27+AG27+AH27+AI27+AJ27</f>
        <v>0</v>
      </c>
      <c r="AF27" s="28"/>
      <c r="AG27" s="28"/>
      <c r="AH27" s="28"/>
      <c r="AI27" s="28"/>
      <c r="AJ27" s="28"/>
      <c r="AK27" s="28">
        <v>4224</v>
      </c>
      <c r="AL27" s="28"/>
      <c r="AM27" s="28">
        <f>AK27-AL27</f>
        <v>4224</v>
      </c>
      <c r="AN27" s="27"/>
      <c r="AO27" s="29">
        <f>D27-E27-M27-X27-AE27</f>
        <v>0</v>
      </c>
      <c r="AP27" s="30"/>
      <c r="AQ27" s="27">
        <f>AR27+AS27+AT27+AU27+AV27</f>
        <v>0</v>
      </c>
      <c r="AR27" s="28"/>
      <c r="AS27" s="28"/>
      <c r="AT27" s="28"/>
      <c r="AU27" s="28"/>
      <c r="AV27" s="28"/>
      <c r="AW27" s="27"/>
      <c r="AX27" s="27">
        <f>AY27+AZ27+BA27+BB27+BC27</f>
        <v>0</v>
      </c>
      <c r="AY27" s="28"/>
      <c r="AZ27" s="28"/>
      <c r="BA27" s="28"/>
      <c r="BB27" s="28"/>
      <c r="BC27" s="28"/>
      <c r="BD27" s="27"/>
      <c r="BE27" s="27">
        <f>BF27+BG27+BH27+BI27+BJ27</f>
        <v>0</v>
      </c>
      <c r="BF27" s="28"/>
      <c r="BG27" s="28"/>
      <c r="BH27" s="28"/>
      <c r="BI27" s="28"/>
      <c r="BJ27" s="28"/>
      <c r="BK27" s="27"/>
      <c r="BL27" s="29">
        <f>AO27-AQ27-AX27-BE27</f>
        <v>0</v>
      </c>
    </row>
    <row r="28" spans="1:64" s="31" customFormat="1" ht="11.25" hidden="1">
      <c r="A28" s="80"/>
      <c r="B28" s="22" t="s">
        <v>97</v>
      </c>
      <c r="C28" s="23">
        <v>644</v>
      </c>
      <c r="D28" s="70"/>
      <c r="E28" s="24"/>
      <c r="F28" s="16"/>
      <c r="G28" s="17" t="e">
        <f>#REF!</f>
        <v>#REF!</v>
      </c>
      <c r="H28" s="17" t="e">
        <f>#REF!</f>
        <v>#REF!</v>
      </c>
      <c r="I28" s="26"/>
      <c r="J28" s="26"/>
      <c r="K28" s="26"/>
      <c r="L28" s="26"/>
      <c r="M28" s="27">
        <f>N28+O28+P28+Q28+R28</f>
        <v>0</v>
      </c>
      <c r="N28" s="28"/>
      <c r="O28" s="28"/>
      <c r="P28" s="28"/>
      <c r="Q28" s="28"/>
      <c r="R28" s="28"/>
      <c r="S28" s="27"/>
      <c r="T28" s="27"/>
      <c r="U28" s="28"/>
      <c r="V28" s="28"/>
      <c r="W28" s="27"/>
      <c r="X28" s="27">
        <f>Y28+Z28+AA28+AB28+AC28</f>
        <v>0</v>
      </c>
      <c r="Y28" s="28"/>
      <c r="Z28" s="28"/>
      <c r="AA28" s="28"/>
      <c r="AB28" s="28"/>
      <c r="AC28" s="28"/>
      <c r="AD28" s="27"/>
      <c r="AE28" s="27">
        <f>AF28+AG28+AH28+AI28+AJ28</f>
        <v>0</v>
      </c>
      <c r="AF28" s="28"/>
      <c r="AG28" s="28"/>
      <c r="AH28" s="28"/>
      <c r="AI28" s="28"/>
      <c r="AJ28" s="28"/>
      <c r="AK28" s="28">
        <v>20176</v>
      </c>
      <c r="AL28" s="28">
        <f>20578+252</f>
        <v>20830</v>
      </c>
      <c r="AM28" s="28">
        <f>AK28-AL28</f>
        <v>-654</v>
      </c>
      <c r="AN28" s="27"/>
      <c r="AO28" s="29">
        <f>D28-E28-M28-X28-AE28</f>
        <v>0</v>
      </c>
      <c r="AP28" s="30"/>
      <c r="AQ28" s="27">
        <f>AR28+AS28+AT28+AU28+AV28</f>
        <v>0</v>
      </c>
      <c r="AR28" s="28"/>
      <c r="AS28" s="28"/>
      <c r="AT28" s="28"/>
      <c r="AU28" s="28"/>
      <c r="AV28" s="28"/>
      <c r="AW28" s="27"/>
      <c r="AX28" s="27">
        <f>AY28+AZ28+BA28+BB28+BC28</f>
        <v>0</v>
      </c>
      <c r="AY28" s="28"/>
      <c r="AZ28" s="28"/>
      <c r="BA28" s="28"/>
      <c r="BB28" s="28"/>
      <c r="BC28" s="28"/>
      <c r="BD28" s="27"/>
      <c r="BE28" s="27">
        <f>BF28+BG28+BH28+BI28+BJ28</f>
        <v>0</v>
      </c>
      <c r="BF28" s="28"/>
      <c r="BG28" s="28"/>
      <c r="BH28" s="28"/>
      <c r="BI28" s="28"/>
      <c r="BJ28" s="28"/>
      <c r="BK28" s="27"/>
      <c r="BL28" s="29">
        <f>AO28-AQ28-AX28-BE28</f>
        <v>0</v>
      </c>
    </row>
    <row r="29" spans="1:64" s="19" customFormat="1" ht="22.5">
      <c r="A29" s="88" t="s">
        <v>198</v>
      </c>
      <c r="B29" s="14" t="s">
        <v>103</v>
      </c>
      <c r="C29" s="14"/>
      <c r="D29" s="18">
        <f>D30+D45+D53+D59</f>
        <v>3356935</v>
      </c>
      <c r="E29" s="18">
        <f>E30+E45+E53+E59</f>
        <v>398883</v>
      </c>
      <c r="F29" s="18">
        <f>F30+F45+F53+F59</f>
        <v>2958052</v>
      </c>
      <c r="G29" s="18" t="e">
        <f aca="true" t="shared" si="16" ref="G29:Q29">G30+G45+G53+G57+G59</f>
        <v>#REF!</v>
      </c>
      <c r="H29" s="18" t="e">
        <f t="shared" si="16"/>
        <v>#REF!</v>
      </c>
      <c r="I29" s="18" t="e">
        <f t="shared" si="16"/>
        <v>#REF!</v>
      </c>
      <c r="J29" s="18" t="e">
        <f t="shared" si="16"/>
        <v>#REF!</v>
      </c>
      <c r="K29" s="18">
        <f t="shared" si="16"/>
        <v>0</v>
      </c>
      <c r="L29" s="18">
        <f t="shared" si="16"/>
        <v>0</v>
      </c>
      <c r="M29" s="18">
        <f t="shared" si="16"/>
        <v>49873</v>
      </c>
      <c r="N29" s="65">
        <f t="shared" si="16"/>
        <v>46756</v>
      </c>
      <c r="O29" s="65">
        <f t="shared" si="16"/>
        <v>3117</v>
      </c>
      <c r="P29" s="65">
        <f t="shared" si="16"/>
        <v>0</v>
      </c>
      <c r="Q29" s="65">
        <f t="shared" si="16"/>
        <v>0</v>
      </c>
      <c r="R29" s="65">
        <f aca="true" t="shared" si="17" ref="R29:W29">R30+R45+R53+R57+R59</f>
        <v>0</v>
      </c>
      <c r="S29" s="18">
        <f t="shared" si="17"/>
        <v>2374</v>
      </c>
      <c r="T29" s="18">
        <f t="shared" si="17"/>
        <v>368275</v>
      </c>
      <c r="U29" s="18">
        <f t="shared" si="17"/>
        <v>26500</v>
      </c>
      <c r="V29" s="18">
        <f t="shared" si="17"/>
        <v>341775</v>
      </c>
      <c r="W29" s="18">
        <f t="shared" si="17"/>
        <v>2537530</v>
      </c>
      <c r="X29" s="18">
        <f aca="true" t="shared" si="18" ref="X29:AD29">X30+X45+X53+X57+X59</f>
        <v>533605</v>
      </c>
      <c r="Y29" s="65">
        <f t="shared" si="18"/>
        <v>147148</v>
      </c>
      <c r="Z29" s="65">
        <f t="shared" si="18"/>
        <v>238133</v>
      </c>
      <c r="AA29" s="65">
        <f t="shared" si="18"/>
        <v>80000</v>
      </c>
      <c r="AB29" s="65">
        <f t="shared" si="18"/>
        <v>26000</v>
      </c>
      <c r="AC29" s="65">
        <f t="shared" si="18"/>
        <v>42324</v>
      </c>
      <c r="AD29" s="65">
        <f t="shared" si="18"/>
        <v>501946</v>
      </c>
      <c r="AE29" s="18">
        <f aca="true" t="shared" si="19" ref="AE29:AJ29">AE30+AE45+AE53+AE57+AE59</f>
        <v>589175</v>
      </c>
      <c r="AF29" s="65">
        <f t="shared" si="19"/>
        <v>207387</v>
      </c>
      <c r="AG29" s="65">
        <f t="shared" si="19"/>
        <v>341122</v>
      </c>
      <c r="AH29" s="65">
        <f t="shared" si="19"/>
        <v>35666</v>
      </c>
      <c r="AI29" s="65">
        <f t="shared" si="19"/>
        <v>0</v>
      </c>
      <c r="AJ29" s="65">
        <f t="shared" si="19"/>
        <v>0</v>
      </c>
      <c r="AK29" s="65">
        <f>AK30+AK45+AK53+AK57+AK59</f>
        <v>850585</v>
      </c>
      <c r="AL29" s="65">
        <f>AL30+AL45+AL53+AL57+AL59</f>
        <v>220343</v>
      </c>
      <c r="AM29" s="65">
        <f>AM30+AM45+AM53+AM57+AM59</f>
        <v>630242</v>
      </c>
      <c r="AN29" s="65">
        <f>AN30+AN45+AN53+AN57+AN59</f>
        <v>508113</v>
      </c>
      <c r="AO29" s="18">
        <f aca="true" t="shared" si="20" ref="AO29:AW29">AO30+AO45+AO53+AO57+AO59</f>
        <v>1414750</v>
      </c>
      <c r="AP29" s="18">
        <f t="shared" si="20"/>
        <v>0</v>
      </c>
      <c r="AQ29" s="18">
        <f t="shared" si="20"/>
        <v>545944</v>
      </c>
      <c r="AR29" s="65">
        <f t="shared" si="20"/>
        <v>211793</v>
      </c>
      <c r="AS29" s="65">
        <f t="shared" si="20"/>
        <v>310678</v>
      </c>
      <c r="AT29" s="65">
        <f t="shared" si="20"/>
        <v>13833</v>
      </c>
      <c r="AU29" s="65">
        <f t="shared" si="20"/>
        <v>10000</v>
      </c>
      <c r="AV29" s="65">
        <f t="shared" si="20"/>
        <v>0</v>
      </c>
      <c r="AW29" s="65">
        <f t="shared" si="20"/>
        <v>501700</v>
      </c>
      <c r="AX29" s="18">
        <f aca="true" t="shared" si="21" ref="AX29:BD29">AX30+AX45+AX53+AX57+AX59</f>
        <v>299105</v>
      </c>
      <c r="AY29" s="65">
        <f t="shared" si="21"/>
        <v>126376</v>
      </c>
      <c r="AZ29" s="65">
        <f t="shared" si="21"/>
        <v>142729</v>
      </c>
      <c r="BA29" s="65">
        <f t="shared" si="21"/>
        <v>30000</v>
      </c>
      <c r="BB29" s="65">
        <f t="shared" si="21"/>
        <v>0</v>
      </c>
      <c r="BC29" s="65">
        <f t="shared" si="21"/>
        <v>0</v>
      </c>
      <c r="BD29" s="65">
        <f t="shared" si="21"/>
        <v>59223</v>
      </c>
      <c r="BE29" s="18">
        <f aca="true" t="shared" si="22" ref="BE29:BK29">BE30+BE45+BE53+BE57+BE59</f>
        <v>116688</v>
      </c>
      <c r="BF29" s="65">
        <f t="shared" si="22"/>
        <v>64011</v>
      </c>
      <c r="BG29" s="65">
        <f t="shared" si="22"/>
        <v>4834</v>
      </c>
      <c r="BH29" s="65">
        <f t="shared" si="22"/>
        <v>47843</v>
      </c>
      <c r="BI29" s="65">
        <f t="shared" si="22"/>
        <v>0</v>
      </c>
      <c r="BJ29" s="65">
        <f t="shared" si="22"/>
        <v>0</v>
      </c>
      <c r="BK29" s="65">
        <f t="shared" si="22"/>
        <v>68347</v>
      </c>
      <c r="BL29" s="18">
        <f>BL30+BL45+BL53+BL57+BL59</f>
        <v>453013</v>
      </c>
    </row>
    <row r="30" spans="1:64" s="31" customFormat="1" ht="33.75">
      <c r="A30" s="90" t="s">
        <v>54</v>
      </c>
      <c r="B30" s="46" t="s">
        <v>8</v>
      </c>
      <c r="C30" s="40"/>
      <c r="D30" s="42">
        <f>D31+D32+D33+D34+D35+D36+D37+D38</f>
        <v>1233577</v>
      </c>
      <c r="E30" s="42">
        <f>E31+E32+E33+E34+E35+E36+E37+E38</f>
        <v>265331</v>
      </c>
      <c r="F30" s="42">
        <f>F31+F32+F33+F34+F35+F36+F37+F38</f>
        <v>968246</v>
      </c>
      <c r="G30" s="42" t="e">
        <f aca="true" t="shared" si="23" ref="G30:BL30">G31+G32+G33+G34+G35+G36+G37+G38</f>
        <v>#REF!</v>
      </c>
      <c r="H30" s="42" t="e">
        <f t="shared" si="23"/>
        <v>#REF!</v>
      </c>
      <c r="I30" s="42" t="e">
        <f t="shared" si="23"/>
        <v>#REF!</v>
      </c>
      <c r="J30" s="42" t="e">
        <f t="shared" si="23"/>
        <v>#REF!</v>
      </c>
      <c r="K30" s="42">
        <f t="shared" si="23"/>
        <v>0</v>
      </c>
      <c r="L30" s="42">
        <f t="shared" si="23"/>
        <v>0</v>
      </c>
      <c r="M30" s="42">
        <f t="shared" si="23"/>
        <v>49873</v>
      </c>
      <c r="N30" s="42">
        <f t="shared" si="23"/>
        <v>46756</v>
      </c>
      <c r="O30" s="42">
        <f t="shared" si="23"/>
        <v>3117</v>
      </c>
      <c r="P30" s="42">
        <f t="shared" si="23"/>
        <v>0</v>
      </c>
      <c r="Q30" s="42">
        <f t="shared" si="23"/>
        <v>0</v>
      </c>
      <c r="R30" s="42">
        <f t="shared" si="23"/>
        <v>0</v>
      </c>
      <c r="S30" s="42">
        <f t="shared" si="23"/>
        <v>2374</v>
      </c>
      <c r="T30" s="42">
        <f t="shared" si="23"/>
        <v>206275</v>
      </c>
      <c r="U30" s="195">
        <f t="shared" si="23"/>
        <v>0</v>
      </c>
      <c r="V30" s="195">
        <f t="shared" si="23"/>
        <v>206275</v>
      </c>
      <c r="W30" s="42">
        <f t="shared" si="23"/>
        <v>709724</v>
      </c>
      <c r="X30" s="42">
        <f t="shared" si="23"/>
        <v>85659</v>
      </c>
      <c r="Y30" s="42">
        <f t="shared" si="23"/>
        <v>28493</v>
      </c>
      <c r="Z30" s="42">
        <f t="shared" si="23"/>
        <v>3166</v>
      </c>
      <c r="AA30" s="42">
        <f t="shared" si="23"/>
        <v>54000</v>
      </c>
      <c r="AB30" s="42">
        <f t="shared" si="23"/>
        <v>0</v>
      </c>
      <c r="AC30" s="42">
        <f t="shared" si="23"/>
        <v>0</v>
      </c>
      <c r="AD30" s="42">
        <f t="shared" si="23"/>
        <v>54000</v>
      </c>
      <c r="AE30" s="42">
        <f t="shared" si="23"/>
        <v>35383</v>
      </c>
      <c r="AF30" s="42">
        <f t="shared" si="23"/>
        <v>31845</v>
      </c>
      <c r="AG30" s="42">
        <f t="shared" si="23"/>
        <v>3538</v>
      </c>
      <c r="AH30" s="42">
        <f t="shared" si="23"/>
        <v>0</v>
      </c>
      <c r="AI30" s="42">
        <f t="shared" si="23"/>
        <v>0</v>
      </c>
      <c r="AJ30" s="42">
        <f t="shared" si="23"/>
        <v>0</v>
      </c>
      <c r="AK30" s="42">
        <f t="shared" si="23"/>
        <v>216683</v>
      </c>
      <c r="AL30" s="42">
        <f t="shared" si="23"/>
        <v>61840</v>
      </c>
      <c r="AM30" s="42">
        <f t="shared" si="23"/>
        <v>154843</v>
      </c>
      <c r="AN30" s="42">
        <f t="shared" si="23"/>
        <v>0</v>
      </c>
      <c r="AO30" s="42">
        <f t="shared" si="23"/>
        <v>588682</v>
      </c>
      <c r="AP30" s="42">
        <f t="shared" si="23"/>
        <v>0</v>
      </c>
      <c r="AQ30" s="42">
        <f t="shared" si="23"/>
        <v>44244</v>
      </c>
      <c r="AR30" s="42">
        <f t="shared" si="23"/>
        <v>34870</v>
      </c>
      <c r="AS30" s="42">
        <f t="shared" si="23"/>
        <v>3874</v>
      </c>
      <c r="AT30" s="42">
        <f t="shared" si="23"/>
        <v>5500</v>
      </c>
      <c r="AU30" s="42">
        <f t="shared" si="23"/>
        <v>0</v>
      </c>
      <c r="AV30" s="42">
        <f t="shared" si="23"/>
        <v>0</v>
      </c>
      <c r="AW30" s="42">
        <f t="shared" si="23"/>
        <v>0</v>
      </c>
      <c r="AX30" s="42">
        <f t="shared" si="23"/>
        <v>43084</v>
      </c>
      <c r="AY30" s="42">
        <f t="shared" si="23"/>
        <v>38776</v>
      </c>
      <c r="AZ30" s="42">
        <f t="shared" si="23"/>
        <v>4308</v>
      </c>
      <c r="BA30" s="42">
        <f t="shared" si="23"/>
        <v>0</v>
      </c>
      <c r="BB30" s="42">
        <f t="shared" si="23"/>
        <v>0</v>
      </c>
      <c r="BC30" s="42">
        <f t="shared" si="23"/>
        <v>0</v>
      </c>
      <c r="BD30" s="42">
        <f t="shared" si="23"/>
        <v>0</v>
      </c>
      <c r="BE30" s="42">
        <f t="shared" si="23"/>
        <v>48341</v>
      </c>
      <c r="BF30" s="42">
        <f t="shared" si="23"/>
        <v>43507</v>
      </c>
      <c r="BG30" s="42">
        <f t="shared" si="23"/>
        <v>4834</v>
      </c>
      <c r="BH30" s="42">
        <f t="shared" si="23"/>
        <v>0</v>
      </c>
      <c r="BI30" s="42">
        <f t="shared" si="23"/>
        <v>0</v>
      </c>
      <c r="BJ30" s="42">
        <f t="shared" si="23"/>
        <v>0</v>
      </c>
      <c r="BK30" s="42">
        <f t="shared" si="23"/>
        <v>0</v>
      </c>
      <c r="BL30" s="42">
        <f t="shared" si="23"/>
        <v>453013</v>
      </c>
    </row>
    <row r="31" spans="1:64" s="31" customFormat="1" ht="19.5">
      <c r="A31" s="44" t="s">
        <v>184</v>
      </c>
      <c r="B31" s="22" t="s">
        <v>105</v>
      </c>
      <c r="C31" s="23"/>
      <c r="D31" s="70">
        <v>683871</v>
      </c>
      <c r="E31" s="24">
        <v>132263</v>
      </c>
      <c r="F31" s="16">
        <f aca="true" t="shared" si="24" ref="F31:F36">D31-E31</f>
        <v>551608</v>
      </c>
      <c r="G31" s="17" t="e">
        <f>#REF!</f>
        <v>#REF!</v>
      </c>
      <c r="H31" s="17" t="e">
        <f>#REF!</f>
        <v>#REF!</v>
      </c>
      <c r="I31" s="26" t="e">
        <f>#REF!</f>
        <v>#REF!</v>
      </c>
      <c r="J31" s="26" t="e">
        <f>#REF!</f>
        <v>#REF!</v>
      </c>
      <c r="K31" s="26"/>
      <c r="L31" s="26"/>
      <c r="M31" s="27">
        <f aca="true" t="shared" si="25" ref="M31:M37">N31+O31+P31+Q31+R31</f>
        <v>0</v>
      </c>
      <c r="N31" s="28"/>
      <c r="O31" s="28"/>
      <c r="P31" s="28"/>
      <c r="Q31" s="28"/>
      <c r="R31" s="28"/>
      <c r="S31" s="27"/>
      <c r="T31" s="27">
        <f aca="true" t="shared" si="26" ref="T31:T37">U31+V31</f>
        <v>0</v>
      </c>
      <c r="U31" s="28"/>
      <c r="V31" s="28"/>
      <c r="W31" s="27">
        <f>D31-E31-M31-S31-T31</f>
        <v>551608</v>
      </c>
      <c r="X31" s="27">
        <f aca="true" t="shared" si="27" ref="X31:X36">Y31+Z31+AA31+AB31+AC31</f>
        <v>0</v>
      </c>
      <c r="Y31" s="28"/>
      <c r="Z31" s="28"/>
      <c r="AA31" s="28"/>
      <c r="AB31" s="28"/>
      <c r="AC31" s="28"/>
      <c r="AD31" s="27"/>
      <c r="AE31" s="27">
        <f aca="true" t="shared" si="28" ref="AE31:AE37">AF31+AG31+AH31+AI31+AJ31</f>
        <v>7700</v>
      </c>
      <c r="AF31" s="28">
        <f>19837-12907</f>
        <v>6930</v>
      </c>
      <c r="AG31" s="28">
        <f>2204-1434</f>
        <v>770</v>
      </c>
      <c r="AH31" s="28"/>
      <c r="AI31" s="28"/>
      <c r="AJ31" s="28"/>
      <c r="AK31" s="28"/>
      <c r="AL31" s="28"/>
      <c r="AM31" s="28"/>
      <c r="AN31" s="27"/>
      <c r="AO31" s="29">
        <f aca="true" t="shared" si="29" ref="AO31:AO44">D31-E31-M31-X31-AE31-S31-T31</f>
        <v>543908</v>
      </c>
      <c r="AP31" s="24"/>
      <c r="AQ31" s="27">
        <f aca="true" t="shared" si="30" ref="AQ31:AQ36">AR31+AS31+AT31+AU31+AV31</f>
        <v>18970</v>
      </c>
      <c r="AR31" s="28">
        <v>17073</v>
      </c>
      <c r="AS31" s="28">
        <v>1897</v>
      </c>
      <c r="AT31" s="28"/>
      <c r="AU31" s="28"/>
      <c r="AV31" s="28"/>
      <c r="AW31" s="27"/>
      <c r="AX31" s="27">
        <f aca="true" t="shared" si="31" ref="AX31:AX36">AY31+AZ31+BA31+BB31+BC31</f>
        <v>23584</v>
      </c>
      <c r="AY31" s="28">
        <v>21226</v>
      </c>
      <c r="AZ31" s="28">
        <v>2358</v>
      </c>
      <c r="BA31" s="28"/>
      <c r="BB31" s="28"/>
      <c r="BC31" s="28"/>
      <c r="BD31" s="27"/>
      <c r="BE31" s="27">
        <f aca="true" t="shared" si="32" ref="BE31:BE36">BF31+BG31+BH31+BI31+BJ31</f>
        <v>48341</v>
      </c>
      <c r="BF31" s="28">
        <v>43507</v>
      </c>
      <c r="BG31" s="28">
        <v>4834</v>
      </c>
      <c r="BH31" s="28"/>
      <c r="BI31" s="28"/>
      <c r="BJ31" s="28"/>
      <c r="BK31" s="27"/>
      <c r="BL31" s="29">
        <f aca="true" t="shared" si="33" ref="BL31:BL36">AO31-AQ31-AX31-BE31</f>
        <v>453013</v>
      </c>
    </row>
    <row r="32" spans="1:64" s="31" customFormat="1" ht="29.25">
      <c r="A32" s="44" t="s">
        <v>185</v>
      </c>
      <c r="B32" s="22" t="s">
        <v>127</v>
      </c>
      <c r="C32" s="23"/>
      <c r="D32" s="70">
        <v>71540</v>
      </c>
      <c r="E32" s="24">
        <v>46540</v>
      </c>
      <c r="F32" s="16">
        <f t="shared" si="24"/>
        <v>25000</v>
      </c>
      <c r="G32" s="17" t="e">
        <f>#REF!</f>
        <v>#REF!</v>
      </c>
      <c r="H32" s="17" t="e">
        <f>#REF!</f>
        <v>#REF!</v>
      </c>
      <c r="I32" s="26" t="e">
        <f>#REF!</f>
        <v>#REF!</v>
      </c>
      <c r="J32" s="26" t="e">
        <f>#REF!</f>
        <v>#REF!</v>
      </c>
      <c r="K32" s="26"/>
      <c r="L32" s="26"/>
      <c r="M32" s="27">
        <f t="shared" si="25"/>
        <v>0</v>
      </c>
      <c r="N32" s="28"/>
      <c r="O32" s="28"/>
      <c r="P32" s="28"/>
      <c r="Q32" s="28"/>
      <c r="R32" s="28"/>
      <c r="S32" s="27"/>
      <c r="T32" s="27">
        <f t="shared" si="26"/>
        <v>0</v>
      </c>
      <c r="U32" s="28"/>
      <c r="V32" s="28"/>
      <c r="W32" s="27">
        <f aca="true" t="shared" si="34" ref="W32:W44">D32-E32-M32-S32-T32</f>
        <v>25000</v>
      </c>
      <c r="X32" s="27">
        <f t="shared" si="27"/>
        <v>0</v>
      </c>
      <c r="Y32" s="28"/>
      <c r="Z32" s="28"/>
      <c r="AA32" s="28"/>
      <c r="AB32" s="28"/>
      <c r="AC32" s="28"/>
      <c r="AD32" s="27"/>
      <c r="AE32" s="27">
        <f t="shared" si="28"/>
        <v>0</v>
      </c>
      <c r="AF32" s="28"/>
      <c r="AG32" s="28"/>
      <c r="AH32" s="28"/>
      <c r="AI32" s="28"/>
      <c r="AJ32" s="28"/>
      <c r="AK32" s="28"/>
      <c r="AL32" s="28"/>
      <c r="AM32" s="28"/>
      <c r="AN32" s="27"/>
      <c r="AO32" s="29">
        <f t="shared" si="29"/>
        <v>25000</v>
      </c>
      <c r="AP32" s="24"/>
      <c r="AQ32" s="27">
        <f t="shared" si="30"/>
        <v>11000</v>
      </c>
      <c r="AR32" s="28">
        <v>9900</v>
      </c>
      <c r="AS32" s="28">
        <v>1100</v>
      </c>
      <c r="AT32" s="28"/>
      <c r="AU32" s="28"/>
      <c r="AV32" s="28"/>
      <c r="AW32" s="27"/>
      <c r="AX32" s="27">
        <f t="shared" si="31"/>
        <v>14000</v>
      </c>
      <c r="AY32" s="28">
        <v>12600</v>
      </c>
      <c r="AZ32" s="28">
        <v>1400</v>
      </c>
      <c r="BA32" s="28"/>
      <c r="BB32" s="28"/>
      <c r="BC32" s="28"/>
      <c r="BD32" s="27"/>
      <c r="BE32" s="27">
        <f t="shared" si="32"/>
        <v>0</v>
      </c>
      <c r="BF32" s="28"/>
      <c r="BG32" s="28"/>
      <c r="BH32" s="28"/>
      <c r="BI32" s="28"/>
      <c r="BJ32" s="28"/>
      <c r="BK32" s="27"/>
      <c r="BL32" s="29">
        <f t="shared" si="33"/>
        <v>0</v>
      </c>
    </row>
    <row r="33" spans="1:64" s="31" customFormat="1" ht="29.25">
      <c r="A33" s="44" t="s">
        <v>186</v>
      </c>
      <c r="B33" s="22" t="s">
        <v>341</v>
      </c>
      <c r="C33" s="23"/>
      <c r="D33" s="70">
        <v>3000</v>
      </c>
      <c r="E33" s="24"/>
      <c r="F33" s="16">
        <f t="shared" si="24"/>
        <v>3000</v>
      </c>
      <c r="G33" s="17" t="e">
        <f>#REF!</f>
        <v>#REF!</v>
      </c>
      <c r="H33" s="17" t="e">
        <f>#REF!</f>
        <v>#REF!</v>
      </c>
      <c r="I33" s="26" t="e">
        <f>#REF!</f>
        <v>#REF!</v>
      </c>
      <c r="J33" s="26" t="e">
        <f>#REF!</f>
        <v>#REF!</v>
      </c>
      <c r="K33" s="26"/>
      <c r="L33" s="26"/>
      <c r="M33" s="27">
        <f t="shared" si="25"/>
        <v>0</v>
      </c>
      <c r="N33" s="28"/>
      <c r="O33" s="28"/>
      <c r="P33" s="28"/>
      <c r="Q33" s="28"/>
      <c r="R33" s="28"/>
      <c r="S33" s="27"/>
      <c r="T33" s="27">
        <f t="shared" si="26"/>
        <v>3000</v>
      </c>
      <c r="U33" s="28"/>
      <c r="V33" s="28">
        <v>3000</v>
      </c>
      <c r="W33" s="27">
        <f t="shared" si="34"/>
        <v>0</v>
      </c>
      <c r="X33" s="27">
        <f t="shared" si="27"/>
        <v>0</v>
      </c>
      <c r="Y33" s="28"/>
      <c r="Z33" s="28"/>
      <c r="AA33" s="28"/>
      <c r="AB33" s="28"/>
      <c r="AC33" s="28"/>
      <c r="AD33" s="27"/>
      <c r="AE33" s="27">
        <f t="shared" si="28"/>
        <v>0</v>
      </c>
      <c r="AF33" s="28"/>
      <c r="AG33" s="28"/>
      <c r="AH33" s="28"/>
      <c r="AI33" s="28"/>
      <c r="AJ33" s="28"/>
      <c r="AK33" s="28"/>
      <c r="AL33" s="28"/>
      <c r="AM33" s="28"/>
      <c r="AN33" s="27"/>
      <c r="AO33" s="29">
        <f t="shared" si="29"/>
        <v>0</v>
      </c>
      <c r="AP33" s="24"/>
      <c r="AQ33" s="27">
        <f t="shared" si="30"/>
        <v>0</v>
      </c>
      <c r="AR33" s="28"/>
      <c r="AS33" s="28"/>
      <c r="AT33" s="28"/>
      <c r="AU33" s="28"/>
      <c r="AV33" s="28"/>
      <c r="AW33" s="27"/>
      <c r="AX33" s="27">
        <f t="shared" si="31"/>
        <v>0</v>
      </c>
      <c r="AY33" s="28"/>
      <c r="AZ33" s="28"/>
      <c r="BA33" s="28"/>
      <c r="BB33" s="28"/>
      <c r="BC33" s="28"/>
      <c r="BD33" s="27"/>
      <c r="BE33" s="27">
        <f t="shared" si="32"/>
        <v>0</v>
      </c>
      <c r="BF33" s="28"/>
      <c r="BG33" s="28"/>
      <c r="BH33" s="28"/>
      <c r="BI33" s="28"/>
      <c r="BJ33" s="28"/>
      <c r="BK33" s="27"/>
      <c r="BL33" s="29">
        <f t="shared" si="33"/>
        <v>0</v>
      </c>
    </row>
    <row r="34" spans="1:64" s="31" customFormat="1" ht="45">
      <c r="A34" s="44" t="s">
        <v>187</v>
      </c>
      <c r="B34" s="22" t="s">
        <v>40</v>
      </c>
      <c r="C34" s="23" t="s">
        <v>340</v>
      </c>
      <c r="D34" s="70">
        <v>8000</v>
      </c>
      <c r="E34" s="24">
        <v>4658</v>
      </c>
      <c r="F34" s="16">
        <f t="shared" si="24"/>
        <v>3342</v>
      </c>
      <c r="G34" s="17" t="e">
        <f>#REF!</f>
        <v>#REF!</v>
      </c>
      <c r="H34" s="17" t="e">
        <f>#REF!</f>
        <v>#REF!</v>
      </c>
      <c r="I34" s="26" t="e">
        <f>#REF!</f>
        <v>#REF!</v>
      </c>
      <c r="J34" s="26" t="e">
        <f>#REF!</f>
        <v>#REF!</v>
      </c>
      <c r="K34" s="26"/>
      <c r="L34" s="26"/>
      <c r="M34" s="27">
        <f t="shared" si="25"/>
        <v>0</v>
      </c>
      <c r="N34" s="28"/>
      <c r="O34" s="28"/>
      <c r="P34" s="28"/>
      <c r="Q34" s="28"/>
      <c r="R34" s="28"/>
      <c r="S34" s="27"/>
      <c r="T34" s="27">
        <f t="shared" si="26"/>
        <v>0</v>
      </c>
      <c r="U34" s="28"/>
      <c r="V34" s="28"/>
      <c r="W34" s="27">
        <f t="shared" si="34"/>
        <v>3342</v>
      </c>
      <c r="X34" s="27">
        <f t="shared" si="27"/>
        <v>0</v>
      </c>
      <c r="Y34" s="28"/>
      <c r="Z34" s="28"/>
      <c r="AA34" s="28"/>
      <c r="AB34" s="28"/>
      <c r="AC34" s="28"/>
      <c r="AD34" s="27"/>
      <c r="AE34" s="27">
        <f t="shared" si="28"/>
        <v>3342</v>
      </c>
      <c r="AF34" s="28">
        <v>3008</v>
      </c>
      <c r="AG34" s="28">
        <v>334</v>
      </c>
      <c r="AH34" s="28"/>
      <c r="AI34" s="28"/>
      <c r="AJ34" s="28"/>
      <c r="AK34" s="28"/>
      <c r="AL34" s="28"/>
      <c r="AM34" s="28"/>
      <c r="AN34" s="27"/>
      <c r="AO34" s="29">
        <f t="shared" si="29"/>
        <v>0</v>
      </c>
      <c r="AP34" s="24"/>
      <c r="AQ34" s="27">
        <f t="shared" si="30"/>
        <v>0</v>
      </c>
      <c r="AR34" s="28"/>
      <c r="AS34" s="28"/>
      <c r="AT34" s="28"/>
      <c r="AU34" s="28"/>
      <c r="AV34" s="28"/>
      <c r="AW34" s="27"/>
      <c r="AX34" s="27">
        <f t="shared" si="31"/>
        <v>0</v>
      </c>
      <c r="AY34" s="28"/>
      <c r="AZ34" s="28"/>
      <c r="BA34" s="28"/>
      <c r="BB34" s="28"/>
      <c r="BC34" s="28"/>
      <c r="BD34" s="27"/>
      <c r="BE34" s="27">
        <f t="shared" si="32"/>
        <v>0</v>
      </c>
      <c r="BF34" s="28"/>
      <c r="BG34" s="28"/>
      <c r="BH34" s="28"/>
      <c r="BI34" s="28"/>
      <c r="BJ34" s="28"/>
      <c r="BK34" s="27"/>
      <c r="BL34" s="29">
        <f t="shared" si="33"/>
        <v>0</v>
      </c>
    </row>
    <row r="35" spans="1:64" s="31" customFormat="1" ht="29.25">
      <c r="A35" s="44" t="s">
        <v>188</v>
      </c>
      <c r="B35" s="45" t="s">
        <v>304</v>
      </c>
      <c r="C35" s="23" t="s">
        <v>123</v>
      </c>
      <c r="D35" s="70">
        <v>36790</v>
      </c>
      <c r="E35" s="24">
        <v>790</v>
      </c>
      <c r="F35" s="16">
        <f t="shared" si="24"/>
        <v>36000</v>
      </c>
      <c r="G35" s="17" t="e">
        <f>#REF!</f>
        <v>#REF!</v>
      </c>
      <c r="H35" s="17" t="e">
        <f>#REF!</f>
        <v>#REF!</v>
      </c>
      <c r="I35" s="26" t="e">
        <f>#REF!</f>
        <v>#REF!</v>
      </c>
      <c r="J35" s="26" t="e">
        <f>#REF!</f>
        <v>#REF!</v>
      </c>
      <c r="K35" s="26"/>
      <c r="L35" s="26"/>
      <c r="M35" s="27">
        <f t="shared" si="25"/>
        <v>0</v>
      </c>
      <c r="N35" s="28"/>
      <c r="O35" s="28"/>
      <c r="P35" s="28"/>
      <c r="Q35" s="28"/>
      <c r="R35" s="28"/>
      <c r="S35" s="27"/>
      <c r="T35" s="27">
        <f t="shared" si="26"/>
        <v>0</v>
      </c>
      <c r="U35" s="28"/>
      <c r="V35" s="28"/>
      <c r="W35" s="27">
        <f t="shared" si="34"/>
        <v>36000</v>
      </c>
      <c r="X35" s="27">
        <f t="shared" si="27"/>
        <v>21659</v>
      </c>
      <c r="Y35" s="28">
        <v>19493</v>
      </c>
      <c r="Z35" s="28">
        <v>2166</v>
      </c>
      <c r="AA35" s="28"/>
      <c r="AB35" s="28"/>
      <c r="AC35" s="28"/>
      <c r="AD35" s="27"/>
      <c r="AE35" s="27">
        <f t="shared" si="28"/>
        <v>14341</v>
      </c>
      <c r="AF35" s="28">
        <v>12907</v>
      </c>
      <c r="AG35" s="28">
        <v>1434</v>
      </c>
      <c r="AH35" s="28"/>
      <c r="AI35" s="28"/>
      <c r="AJ35" s="28"/>
      <c r="AK35" s="28"/>
      <c r="AL35" s="28"/>
      <c r="AM35" s="28"/>
      <c r="AN35" s="27"/>
      <c r="AO35" s="29">
        <f t="shared" si="29"/>
        <v>0</v>
      </c>
      <c r="AP35" s="24"/>
      <c r="AQ35" s="27">
        <f t="shared" si="30"/>
        <v>0</v>
      </c>
      <c r="AR35" s="28"/>
      <c r="AS35" s="28"/>
      <c r="AT35" s="28"/>
      <c r="AU35" s="28"/>
      <c r="AV35" s="28"/>
      <c r="AW35" s="27"/>
      <c r="AX35" s="27">
        <f t="shared" si="31"/>
        <v>0</v>
      </c>
      <c r="AY35" s="28"/>
      <c r="AZ35" s="28"/>
      <c r="BA35" s="28"/>
      <c r="BB35" s="28"/>
      <c r="BC35" s="28"/>
      <c r="BD35" s="27"/>
      <c r="BE35" s="27">
        <f t="shared" si="32"/>
        <v>0</v>
      </c>
      <c r="BF35" s="28"/>
      <c r="BG35" s="28"/>
      <c r="BH35" s="28"/>
      <c r="BI35" s="28"/>
      <c r="BJ35" s="28"/>
      <c r="BK35" s="27"/>
      <c r="BL35" s="29">
        <f t="shared" si="33"/>
        <v>0</v>
      </c>
    </row>
    <row r="36" spans="1:65" s="31" customFormat="1" ht="48.75">
      <c r="A36" s="44" t="s">
        <v>189</v>
      </c>
      <c r="B36" s="45" t="s">
        <v>46</v>
      </c>
      <c r="C36" s="23" t="s">
        <v>121</v>
      </c>
      <c r="D36" s="70">
        <v>93114</v>
      </c>
      <c r="E36" s="24">
        <f>1455+44037</f>
        <v>45492</v>
      </c>
      <c r="F36" s="16">
        <f t="shared" si="24"/>
        <v>47622</v>
      </c>
      <c r="G36" s="26" t="e">
        <f>#REF!</f>
        <v>#REF!</v>
      </c>
      <c r="H36" s="26" t="e">
        <f>#REF!</f>
        <v>#REF!</v>
      </c>
      <c r="I36" s="26" t="e">
        <f>#REF!</f>
        <v>#REF!</v>
      </c>
      <c r="J36" s="26" t="e">
        <f>#REF!</f>
        <v>#REF!</v>
      </c>
      <c r="K36" s="26"/>
      <c r="L36" s="26"/>
      <c r="M36" s="27">
        <f t="shared" si="25"/>
        <v>42029</v>
      </c>
      <c r="N36" s="28">
        <f>37756+2155.5</f>
        <v>39912</v>
      </c>
      <c r="O36" s="28">
        <f>2117</f>
        <v>2117</v>
      </c>
      <c r="P36" s="28"/>
      <c r="Q36" s="28"/>
      <c r="R36" s="28"/>
      <c r="S36" s="27">
        <v>2318</v>
      </c>
      <c r="T36" s="27">
        <f t="shared" si="26"/>
        <v>3275</v>
      </c>
      <c r="U36" s="28"/>
      <c r="V36" s="28">
        <v>3275</v>
      </c>
      <c r="W36" s="27">
        <f t="shared" si="34"/>
        <v>0</v>
      </c>
      <c r="X36" s="27">
        <f t="shared" si="27"/>
        <v>0</v>
      </c>
      <c r="Y36" s="28"/>
      <c r="Z36" s="28"/>
      <c r="AA36" s="28"/>
      <c r="AB36" s="28"/>
      <c r="AC36" s="28"/>
      <c r="AD36" s="27"/>
      <c r="AE36" s="27">
        <f t="shared" si="28"/>
        <v>0</v>
      </c>
      <c r="AF36" s="28"/>
      <c r="AG36" s="28"/>
      <c r="AH36" s="28"/>
      <c r="AI36" s="28"/>
      <c r="AJ36" s="28"/>
      <c r="AK36" s="28">
        <v>131683</v>
      </c>
      <c r="AL36" s="28">
        <v>61683</v>
      </c>
      <c r="AM36" s="28">
        <f>AK36-AL36</f>
        <v>70000</v>
      </c>
      <c r="AN36" s="27"/>
      <c r="AO36" s="29">
        <f t="shared" si="29"/>
        <v>0</v>
      </c>
      <c r="AP36" s="24"/>
      <c r="AQ36" s="27">
        <f t="shared" si="30"/>
        <v>0</v>
      </c>
      <c r="AR36" s="28"/>
      <c r="AS36" s="28"/>
      <c r="AT36" s="28"/>
      <c r="AU36" s="28"/>
      <c r="AV36" s="28"/>
      <c r="AW36" s="27"/>
      <c r="AX36" s="27">
        <f t="shared" si="31"/>
        <v>0</v>
      </c>
      <c r="AY36" s="28"/>
      <c r="AZ36" s="28"/>
      <c r="BA36" s="28"/>
      <c r="BB36" s="28"/>
      <c r="BC36" s="28"/>
      <c r="BD36" s="27"/>
      <c r="BE36" s="27">
        <f t="shared" si="32"/>
        <v>0</v>
      </c>
      <c r="BF36" s="28"/>
      <c r="BG36" s="28"/>
      <c r="BH36" s="28"/>
      <c r="BI36" s="28"/>
      <c r="BJ36" s="28"/>
      <c r="BK36" s="27"/>
      <c r="BL36" s="29">
        <f t="shared" si="33"/>
        <v>0</v>
      </c>
      <c r="BM36" s="19"/>
    </row>
    <row r="37" spans="1:64" s="31" customFormat="1" ht="48.75">
      <c r="A37" s="44" t="s">
        <v>190</v>
      </c>
      <c r="B37" s="22" t="s">
        <v>331</v>
      </c>
      <c r="C37" s="23"/>
      <c r="D37" s="70">
        <v>254000</v>
      </c>
      <c r="E37" s="24"/>
      <c r="F37" s="16">
        <f>D37-E37</f>
        <v>254000</v>
      </c>
      <c r="G37" s="17"/>
      <c r="H37" s="17"/>
      <c r="I37" s="26"/>
      <c r="J37" s="26"/>
      <c r="K37" s="26"/>
      <c r="L37" s="26"/>
      <c r="M37" s="27">
        <f t="shared" si="25"/>
        <v>0</v>
      </c>
      <c r="N37" s="28"/>
      <c r="O37" s="28"/>
      <c r="P37" s="28"/>
      <c r="Q37" s="28"/>
      <c r="R37" s="28"/>
      <c r="S37" s="27"/>
      <c r="T37" s="27">
        <f t="shared" si="26"/>
        <v>200000</v>
      </c>
      <c r="U37" s="28"/>
      <c r="V37" s="28">
        <v>200000</v>
      </c>
      <c r="W37" s="27">
        <f t="shared" si="34"/>
        <v>54000</v>
      </c>
      <c r="X37" s="27">
        <f>Y37+Z37+AA37+AB37+AC37</f>
        <v>54000</v>
      </c>
      <c r="Y37" s="28"/>
      <c r="Z37" s="28"/>
      <c r="AA37" s="28">
        <v>54000</v>
      </c>
      <c r="AB37" s="28"/>
      <c r="AC37" s="28"/>
      <c r="AD37" s="27">
        <v>54000</v>
      </c>
      <c r="AE37" s="27">
        <f t="shared" si="28"/>
        <v>0</v>
      </c>
      <c r="AF37" s="28"/>
      <c r="AG37" s="28"/>
      <c r="AH37" s="28"/>
      <c r="AI37" s="28"/>
      <c r="AJ37" s="28"/>
      <c r="AK37" s="28"/>
      <c r="AL37" s="28"/>
      <c r="AM37" s="28"/>
      <c r="AN37" s="27"/>
      <c r="AO37" s="29">
        <f t="shared" si="29"/>
        <v>0</v>
      </c>
      <c r="AP37" s="24"/>
      <c r="AQ37" s="27"/>
      <c r="AR37" s="28"/>
      <c r="AS37" s="28"/>
      <c r="AT37" s="28"/>
      <c r="AU37" s="28"/>
      <c r="AV37" s="28"/>
      <c r="AW37" s="27"/>
      <c r="AX37" s="27"/>
      <c r="AY37" s="28"/>
      <c r="AZ37" s="28"/>
      <c r="BA37" s="28"/>
      <c r="BB37" s="28"/>
      <c r="BC37" s="28"/>
      <c r="BD37" s="27"/>
      <c r="BE37" s="27"/>
      <c r="BF37" s="28"/>
      <c r="BG37" s="28"/>
      <c r="BH37" s="28"/>
      <c r="BI37" s="28"/>
      <c r="BJ37" s="28"/>
      <c r="BK37" s="27"/>
      <c r="BL37" s="29"/>
    </row>
    <row r="38" spans="1:65" s="31" customFormat="1" ht="33.75">
      <c r="A38" s="82" t="s">
        <v>191</v>
      </c>
      <c r="B38" s="222" t="s">
        <v>125</v>
      </c>
      <c r="C38" s="69" t="s">
        <v>126</v>
      </c>
      <c r="D38" s="70">
        <f>D40+D41+D42+D43+D44</f>
        <v>83262</v>
      </c>
      <c r="E38" s="70">
        <f>E40+E41+E42+E43+E44</f>
        <v>35588</v>
      </c>
      <c r="F38" s="16">
        <f>F40+F41+F42+F43+F44</f>
        <v>47674</v>
      </c>
      <c r="G38" s="16" t="e">
        <f aca="true" t="shared" si="35" ref="G38:BL38">G40+G41+G42+G43+G44</f>
        <v>#REF!</v>
      </c>
      <c r="H38" s="16" t="e">
        <f t="shared" si="35"/>
        <v>#REF!</v>
      </c>
      <c r="I38" s="16" t="e">
        <f t="shared" si="35"/>
        <v>#REF!</v>
      </c>
      <c r="J38" s="16" t="e">
        <f t="shared" si="35"/>
        <v>#REF!</v>
      </c>
      <c r="K38" s="16">
        <f t="shared" si="35"/>
        <v>0</v>
      </c>
      <c r="L38" s="16">
        <f t="shared" si="35"/>
        <v>0</v>
      </c>
      <c r="M38" s="70">
        <f t="shared" si="35"/>
        <v>7844</v>
      </c>
      <c r="N38" s="24">
        <f t="shared" si="35"/>
        <v>6844</v>
      </c>
      <c r="O38" s="24">
        <f t="shared" si="35"/>
        <v>1000</v>
      </c>
      <c r="P38" s="24">
        <f t="shared" si="35"/>
        <v>0</v>
      </c>
      <c r="Q38" s="24">
        <f t="shared" si="35"/>
        <v>0</v>
      </c>
      <c r="R38" s="24">
        <f t="shared" si="35"/>
        <v>0</v>
      </c>
      <c r="S38" s="70">
        <f aca="true" t="shared" si="36" ref="S38:X38">S40+S41+S42+S43+S44</f>
        <v>56</v>
      </c>
      <c r="T38" s="70">
        <f t="shared" si="36"/>
        <v>0</v>
      </c>
      <c r="U38" s="24">
        <f t="shared" si="36"/>
        <v>0</v>
      </c>
      <c r="V38" s="24">
        <f t="shared" si="36"/>
        <v>0</v>
      </c>
      <c r="W38" s="70">
        <f t="shared" si="36"/>
        <v>39774</v>
      </c>
      <c r="X38" s="70">
        <f t="shared" si="36"/>
        <v>10000</v>
      </c>
      <c r="Y38" s="24">
        <f t="shared" si="35"/>
        <v>9000</v>
      </c>
      <c r="Z38" s="24">
        <f t="shared" si="35"/>
        <v>1000</v>
      </c>
      <c r="AA38" s="24">
        <f t="shared" si="35"/>
        <v>0</v>
      </c>
      <c r="AB38" s="24">
        <f t="shared" si="35"/>
        <v>0</v>
      </c>
      <c r="AC38" s="24">
        <f t="shared" si="35"/>
        <v>0</v>
      </c>
      <c r="AD38" s="70">
        <f t="shared" si="35"/>
        <v>0</v>
      </c>
      <c r="AE38" s="70">
        <f t="shared" si="35"/>
        <v>10000</v>
      </c>
      <c r="AF38" s="24">
        <f t="shared" si="35"/>
        <v>9000</v>
      </c>
      <c r="AG38" s="24">
        <f t="shared" si="35"/>
        <v>1000</v>
      </c>
      <c r="AH38" s="24">
        <f t="shared" si="35"/>
        <v>0</v>
      </c>
      <c r="AI38" s="24">
        <f t="shared" si="35"/>
        <v>0</v>
      </c>
      <c r="AJ38" s="24">
        <f t="shared" si="35"/>
        <v>0</v>
      </c>
      <c r="AK38" s="70">
        <f t="shared" si="35"/>
        <v>85000</v>
      </c>
      <c r="AL38" s="70">
        <f t="shared" si="35"/>
        <v>157</v>
      </c>
      <c r="AM38" s="70">
        <f t="shared" si="35"/>
        <v>84843</v>
      </c>
      <c r="AN38" s="70">
        <f t="shared" si="35"/>
        <v>0</v>
      </c>
      <c r="AO38" s="29">
        <f t="shared" si="29"/>
        <v>19774</v>
      </c>
      <c r="AP38" s="70">
        <f t="shared" si="35"/>
        <v>0</v>
      </c>
      <c r="AQ38" s="70">
        <f t="shared" si="35"/>
        <v>14274</v>
      </c>
      <c r="AR38" s="24">
        <f t="shared" si="35"/>
        <v>7897</v>
      </c>
      <c r="AS38" s="24">
        <f t="shared" si="35"/>
        <v>877</v>
      </c>
      <c r="AT38" s="24">
        <f t="shared" si="35"/>
        <v>5500</v>
      </c>
      <c r="AU38" s="24">
        <f t="shared" si="35"/>
        <v>0</v>
      </c>
      <c r="AV38" s="24">
        <f t="shared" si="35"/>
        <v>0</v>
      </c>
      <c r="AW38" s="70">
        <f t="shared" si="35"/>
        <v>0</v>
      </c>
      <c r="AX38" s="70">
        <f t="shared" si="35"/>
        <v>5500</v>
      </c>
      <c r="AY38" s="24">
        <f t="shared" si="35"/>
        <v>4950</v>
      </c>
      <c r="AZ38" s="24">
        <f t="shared" si="35"/>
        <v>550</v>
      </c>
      <c r="BA38" s="24">
        <f t="shared" si="35"/>
        <v>0</v>
      </c>
      <c r="BB38" s="24">
        <f t="shared" si="35"/>
        <v>0</v>
      </c>
      <c r="BC38" s="24">
        <f t="shared" si="35"/>
        <v>0</v>
      </c>
      <c r="BD38" s="70">
        <f t="shared" si="35"/>
        <v>0</v>
      </c>
      <c r="BE38" s="70">
        <f t="shared" si="35"/>
        <v>0</v>
      </c>
      <c r="BF38" s="24">
        <f t="shared" si="35"/>
        <v>0</v>
      </c>
      <c r="BG38" s="24">
        <f t="shared" si="35"/>
        <v>0</v>
      </c>
      <c r="BH38" s="24">
        <f t="shared" si="35"/>
        <v>0</v>
      </c>
      <c r="BI38" s="24">
        <f t="shared" si="35"/>
        <v>0</v>
      </c>
      <c r="BJ38" s="24">
        <f t="shared" si="35"/>
        <v>0</v>
      </c>
      <c r="BK38" s="70">
        <f t="shared" si="35"/>
        <v>0</v>
      </c>
      <c r="BL38" s="16">
        <f t="shared" si="35"/>
        <v>0</v>
      </c>
      <c r="BM38" s="19"/>
    </row>
    <row r="39" spans="1:64" s="31" customFormat="1" ht="11.25">
      <c r="A39" s="44"/>
      <c r="B39" s="45" t="s">
        <v>305</v>
      </c>
      <c r="C39" s="23"/>
      <c r="D39" s="70"/>
      <c r="E39" s="24"/>
      <c r="F39" s="16"/>
      <c r="G39" s="17"/>
      <c r="H39" s="17"/>
      <c r="I39" s="26"/>
      <c r="J39" s="26"/>
      <c r="K39" s="26"/>
      <c r="L39" s="26"/>
      <c r="M39" s="27"/>
      <c r="N39" s="28"/>
      <c r="O39" s="28"/>
      <c r="P39" s="28"/>
      <c r="Q39" s="28"/>
      <c r="R39" s="28"/>
      <c r="S39" s="27"/>
      <c r="T39" s="27"/>
      <c r="U39" s="28"/>
      <c r="V39" s="28"/>
      <c r="W39" s="27">
        <f>D39-E39-M39-S39-T39</f>
        <v>0</v>
      </c>
      <c r="X39" s="27"/>
      <c r="Y39" s="28"/>
      <c r="Z39" s="28"/>
      <c r="AA39" s="28"/>
      <c r="AB39" s="28"/>
      <c r="AC39" s="28"/>
      <c r="AD39" s="27"/>
      <c r="AE39" s="27"/>
      <c r="AF39" s="28"/>
      <c r="AG39" s="28"/>
      <c r="AH39" s="28"/>
      <c r="AI39" s="28"/>
      <c r="AJ39" s="28"/>
      <c r="AK39" s="28"/>
      <c r="AL39" s="28"/>
      <c r="AM39" s="28"/>
      <c r="AN39" s="27"/>
      <c r="AO39" s="29">
        <f t="shared" si="29"/>
        <v>0</v>
      </c>
      <c r="AP39" s="24"/>
      <c r="AQ39" s="27"/>
      <c r="AR39" s="28"/>
      <c r="AS39" s="28"/>
      <c r="AT39" s="28"/>
      <c r="AU39" s="28"/>
      <c r="AV39" s="28"/>
      <c r="AW39" s="27"/>
      <c r="AX39" s="27"/>
      <c r="AY39" s="28"/>
      <c r="AZ39" s="28"/>
      <c r="BA39" s="28"/>
      <c r="BB39" s="28"/>
      <c r="BC39" s="28"/>
      <c r="BD39" s="27"/>
      <c r="BE39" s="27"/>
      <c r="BF39" s="28"/>
      <c r="BG39" s="28"/>
      <c r="BH39" s="28"/>
      <c r="BI39" s="28"/>
      <c r="BJ39" s="28"/>
      <c r="BK39" s="27"/>
      <c r="BL39" s="29"/>
    </row>
    <row r="40" spans="1:64" s="233" customFormat="1" ht="48.75">
      <c r="A40" s="226" t="s">
        <v>351</v>
      </c>
      <c r="B40" s="105" t="s">
        <v>330</v>
      </c>
      <c r="C40" s="253" t="s">
        <v>124</v>
      </c>
      <c r="D40" s="254">
        <v>7900</v>
      </c>
      <c r="E40" s="232"/>
      <c r="F40" s="255">
        <f>D40-E40</f>
        <v>7900</v>
      </c>
      <c r="G40" s="256" t="e">
        <f>#REF!</f>
        <v>#REF!</v>
      </c>
      <c r="H40" s="256" t="e">
        <f>#REF!</f>
        <v>#REF!</v>
      </c>
      <c r="I40" s="257" t="e">
        <f>#REF!</f>
        <v>#REF!</v>
      </c>
      <c r="J40" s="257" t="e">
        <f>#REF!</f>
        <v>#REF!</v>
      </c>
      <c r="K40" s="257"/>
      <c r="L40" s="257"/>
      <c r="M40" s="223">
        <f>N40+O40+P40+Q40+R40</f>
        <v>7844</v>
      </c>
      <c r="N40" s="231">
        <v>6844</v>
      </c>
      <c r="O40" s="231">
        <v>1000</v>
      </c>
      <c r="P40" s="231"/>
      <c r="Q40" s="231"/>
      <c r="R40" s="231"/>
      <c r="S40" s="223">
        <v>56</v>
      </c>
      <c r="T40" s="223"/>
      <c r="U40" s="231"/>
      <c r="V40" s="231"/>
      <c r="W40" s="27">
        <f t="shared" si="34"/>
        <v>0</v>
      </c>
      <c r="X40" s="223">
        <f>Y40+Z40+AA40+AB40+AC40</f>
        <v>0</v>
      </c>
      <c r="Y40" s="231"/>
      <c r="Z40" s="231"/>
      <c r="AA40" s="231"/>
      <c r="AB40" s="231"/>
      <c r="AC40" s="231"/>
      <c r="AD40" s="223"/>
      <c r="AE40" s="223">
        <f>AF40+AG40+AH40+AI40+AJ40</f>
        <v>0</v>
      </c>
      <c r="AF40" s="231"/>
      <c r="AG40" s="231"/>
      <c r="AH40" s="231"/>
      <c r="AI40" s="231"/>
      <c r="AJ40" s="231"/>
      <c r="AK40" s="231"/>
      <c r="AL40" s="231"/>
      <c r="AM40" s="231"/>
      <c r="AN40" s="223"/>
      <c r="AO40" s="29">
        <f t="shared" si="29"/>
        <v>0</v>
      </c>
      <c r="AP40" s="232"/>
      <c r="AQ40" s="223">
        <f>AR40+AS40+AT40+AU40+AV40</f>
        <v>0</v>
      </c>
      <c r="AR40" s="231"/>
      <c r="AS40" s="231"/>
      <c r="AT40" s="231"/>
      <c r="AU40" s="231"/>
      <c r="AV40" s="231"/>
      <c r="AW40" s="223"/>
      <c r="AX40" s="223">
        <f>AY40+AZ40+BA40+BB40+BC40</f>
        <v>0</v>
      </c>
      <c r="AY40" s="231"/>
      <c r="AZ40" s="231"/>
      <c r="BA40" s="231"/>
      <c r="BB40" s="231"/>
      <c r="BC40" s="231"/>
      <c r="BD40" s="223"/>
      <c r="BE40" s="223">
        <f>BF40+BG40+BH40+BI40+BJ40</f>
        <v>0</v>
      </c>
      <c r="BF40" s="231"/>
      <c r="BG40" s="231"/>
      <c r="BH40" s="231"/>
      <c r="BI40" s="231"/>
      <c r="BJ40" s="231"/>
      <c r="BK40" s="223"/>
      <c r="BL40" s="258">
        <f>AO40-AQ40-AX40-BE40</f>
        <v>0</v>
      </c>
    </row>
    <row r="41" spans="1:64" s="233" customFormat="1" ht="48.75">
      <c r="A41" s="226" t="s">
        <v>352</v>
      </c>
      <c r="B41" s="105" t="s">
        <v>306</v>
      </c>
      <c r="C41" s="253" t="s">
        <v>124</v>
      </c>
      <c r="D41" s="254">
        <v>19230</v>
      </c>
      <c r="E41" s="232">
        <v>456</v>
      </c>
      <c r="F41" s="255">
        <f>D41-E41</f>
        <v>18774</v>
      </c>
      <c r="G41" s="256" t="e">
        <f>#REF!</f>
        <v>#REF!</v>
      </c>
      <c r="H41" s="256" t="e">
        <f>#REF!</f>
        <v>#REF!</v>
      </c>
      <c r="I41" s="257" t="e">
        <f>#REF!</f>
        <v>#REF!</v>
      </c>
      <c r="J41" s="257" t="e">
        <f>#REF!</f>
        <v>#REF!</v>
      </c>
      <c r="K41" s="257"/>
      <c r="L41" s="257"/>
      <c r="M41" s="223">
        <f>N41+O41+P41+Q41+R41</f>
        <v>0</v>
      </c>
      <c r="N41" s="231"/>
      <c r="O41" s="231"/>
      <c r="P41" s="231"/>
      <c r="Q41" s="231"/>
      <c r="R41" s="231"/>
      <c r="S41" s="223"/>
      <c r="T41" s="223"/>
      <c r="U41" s="231"/>
      <c r="V41" s="231"/>
      <c r="W41" s="27">
        <f t="shared" si="34"/>
        <v>18774</v>
      </c>
      <c r="X41" s="223">
        <f>Y41+Z41+AA41+AB41+AC41</f>
        <v>0</v>
      </c>
      <c r="Y41" s="231"/>
      <c r="Z41" s="231"/>
      <c r="AA41" s="231"/>
      <c r="AB41" s="231"/>
      <c r="AC41" s="231"/>
      <c r="AD41" s="223"/>
      <c r="AE41" s="223">
        <f>AF41+AG41+AH41+AI41+AJ41</f>
        <v>10000</v>
      </c>
      <c r="AF41" s="231">
        <v>9000</v>
      </c>
      <c r="AG41" s="231">
        <v>1000</v>
      </c>
      <c r="AH41" s="231"/>
      <c r="AI41" s="231"/>
      <c r="AJ41" s="231"/>
      <c r="AK41" s="231">
        <v>13000</v>
      </c>
      <c r="AL41" s="231"/>
      <c r="AM41" s="231">
        <f>AK41-AL41</f>
        <v>13000</v>
      </c>
      <c r="AN41" s="223"/>
      <c r="AO41" s="29">
        <f t="shared" si="29"/>
        <v>8774</v>
      </c>
      <c r="AP41" s="232"/>
      <c r="AQ41" s="223">
        <f>AR41+AS41+AT41+AU41+AV41</f>
        <v>8774</v>
      </c>
      <c r="AR41" s="231">
        <v>7897</v>
      </c>
      <c r="AS41" s="231">
        <v>877</v>
      </c>
      <c r="AT41" s="231"/>
      <c r="AU41" s="231"/>
      <c r="AV41" s="231"/>
      <c r="AW41" s="223"/>
      <c r="AX41" s="223">
        <f>AY41+AZ41+BA41+BB41+BC41</f>
        <v>0</v>
      </c>
      <c r="AY41" s="231"/>
      <c r="AZ41" s="231"/>
      <c r="BA41" s="231"/>
      <c r="BB41" s="231"/>
      <c r="BC41" s="231"/>
      <c r="BD41" s="223"/>
      <c r="BE41" s="223">
        <f>BF41+BG41+BH41+BI41+BJ41</f>
        <v>0</v>
      </c>
      <c r="BF41" s="231"/>
      <c r="BG41" s="231"/>
      <c r="BH41" s="231"/>
      <c r="BI41" s="231"/>
      <c r="BJ41" s="231"/>
      <c r="BK41" s="223"/>
      <c r="BL41" s="258">
        <f>AO41-AQ41-AX41-BE41</f>
        <v>0</v>
      </c>
    </row>
    <row r="42" spans="1:64" s="233" customFormat="1" ht="48.75">
      <c r="A42" s="226" t="s">
        <v>353</v>
      </c>
      <c r="B42" s="105" t="s">
        <v>307</v>
      </c>
      <c r="C42" s="253" t="s">
        <v>124</v>
      </c>
      <c r="D42" s="254">
        <v>5500</v>
      </c>
      <c r="E42" s="232"/>
      <c r="F42" s="255">
        <f>D42-E42</f>
        <v>5500</v>
      </c>
      <c r="G42" s="256"/>
      <c r="H42" s="256"/>
      <c r="I42" s="257"/>
      <c r="J42" s="257"/>
      <c r="K42" s="257"/>
      <c r="L42" s="257"/>
      <c r="M42" s="223"/>
      <c r="N42" s="231"/>
      <c r="O42" s="231"/>
      <c r="P42" s="231"/>
      <c r="Q42" s="231"/>
      <c r="R42" s="231"/>
      <c r="S42" s="223"/>
      <c r="T42" s="223"/>
      <c r="U42" s="231"/>
      <c r="V42" s="231"/>
      <c r="W42" s="27">
        <f t="shared" si="34"/>
        <v>5500</v>
      </c>
      <c r="X42" s="223"/>
      <c r="Y42" s="231"/>
      <c r="Z42" s="231"/>
      <c r="AA42" s="231"/>
      <c r="AB42" s="231"/>
      <c r="AC42" s="231"/>
      <c r="AD42" s="223"/>
      <c r="AE42" s="223"/>
      <c r="AF42" s="231"/>
      <c r="AG42" s="231"/>
      <c r="AH42" s="231"/>
      <c r="AI42" s="231"/>
      <c r="AJ42" s="231"/>
      <c r="AK42" s="231"/>
      <c r="AL42" s="231"/>
      <c r="AM42" s="231"/>
      <c r="AN42" s="223"/>
      <c r="AO42" s="29">
        <f t="shared" si="29"/>
        <v>5500</v>
      </c>
      <c r="AP42" s="232"/>
      <c r="AQ42" s="223"/>
      <c r="AR42" s="231"/>
      <c r="AS42" s="231"/>
      <c r="AT42" s="231"/>
      <c r="AU42" s="231"/>
      <c r="AV42" s="231"/>
      <c r="AW42" s="223"/>
      <c r="AX42" s="223">
        <f>AY42+AZ42+BA42+BB42+BC42</f>
        <v>5500</v>
      </c>
      <c r="AY42" s="231">
        <v>4950</v>
      </c>
      <c r="AZ42" s="231">
        <v>550</v>
      </c>
      <c r="BA42" s="231"/>
      <c r="BB42" s="231"/>
      <c r="BC42" s="231"/>
      <c r="BD42" s="223"/>
      <c r="BE42" s="223">
        <f>BF42+BG42+BH42</f>
        <v>0</v>
      </c>
      <c r="BF42" s="231"/>
      <c r="BG42" s="231"/>
      <c r="BH42" s="231"/>
      <c r="BI42" s="231"/>
      <c r="BJ42" s="231"/>
      <c r="BK42" s="223"/>
      <c r="BL42" s="258"/>
    </row>
    <row r="43" spans="1:64" s="233" customFormat="1" ht="58.5">
      <c r="A43" s="226" t="s">
        <v>354</v>
      </c>
      <c r="B43" s="105" t="s">
        <v>350</v>
      </c>
      <c r="C43" s="253"/>
      <c r="D43" s="254">
        <v>5500</v>
      </c>
      <c r="E43" s="232"/>
      <c r="F43" s="255">
        <f>D43-E43</f>
        <v>5500</v>
      </c>
      <c r="G43" s="256" t="e">
        <f>#REF!</f>
        <v>#REF!</v>
      </c>
      <c r="H43" s="256" t="e">
        <f>#REF!</f>
        <v>#REF!</v>
      </c>
      <c r="I43" s="257" t="e">
        <f>#REF!</f>
        <v>#REF!</v>
      </c>
      <c r="J43" s="257" t="e">
        <f>#REF!</f>
        <v>#REF!</v>
      </c>
      <c r="K43" s="257"/>
      <c r="L43" s="257"/>
      <c r="M43" s="223">
        <f>N43+O43+P43+Q43+R43</f>
        <v>0</v>
      </c>
      <c r="N43" s="231"/>
      <c r="O43" s="231"/>
      <c r="P43" s="231"/>
      <c r="Q43" s="231"/>
      <c r="R43" s="231"/>
      <c r="S43" s="223"/>
      <c r="T43" s="223"/>
      <c r="U43" s="231"/>
      <c r="V43" s="231"/>
      <c r="W43" s="27">
        <f t="shared" si="34"/>
        <v>5500</v>
      </c>
      <c r="X43" s="223">
        <f>Y43+Z43+AA43+AB43+AC43</f>
        <v>0</v>
      </c>
      <c r="Y43" s="231"/>
      <c r="Z43" s="231"/>
      <c r="AA43" s="231"/>
      <c r="AB43" s="231"/>
      <c r="AC43" s="231"/>
      <c r="AD43" s="223"/>
      <c r="AE43" s="223">
        <f>AF43+AG43+AH43+AI43+AJ43</f>
        <v>0</v>
      </c>
      <c r="AF43" s="231"/>
      <c r="AG43" s="231"/>
      <c r="AH43" s="231"/>
      <c r="AI43" s="231"/>
      <c r="AJ43" s="231"/>
      <c r="AK43" s="231">
        <v>72000</v>
      </c>
      <c r="AL43" s="231">
        <v>157</v>
      </c>
      <c r="AM43" s="231">
        <f>AK43-AL43</f>
        <v>71843</v>
      </c>
      <c r="AN43" s="223"/>
      <c r="AO43" s="29">
        <f t="shared" si="29"/>
        <v>5500</v>
      </c>
      <c r="AP43" s="232"/>
      <c r="AQ43" s="223">
        <f>AR43+AS43+AT43+AU43+AV43</f>
        <v>5500</v>
      </c>
      <c r="AR43" s="231"/>
      <c r="AS43" s="231"/>
      <c r="AT43" s="231">
        <v>5500</v>
      </c>
      <c r="AU43" s="231"/>
      <c r="AV43" s="231"/>
      <c r="AW43" s="223"/>
      <c r="AX43" s="223">
        <f>AY43+AZ43+BA43+BB43+BC43</f>
        <v>0</v>
      </c>
      <c r="AY43" s="231"/>
      <c r="AZ43" s="231"/>
      <c r="BA43" s="231"/>
      <c r="BB43" s="231"/>
      <c r="BC43" s="231"/>
      <c r="BD43" s="223"/>
      <c r="BE43" s="223">
        <f>BF43+BG43+BH43+BI43+BJ43</f>
        <v>0</v>
      </c>
      <c r="BF43" s="231"/>
      <c r="BG43" s="231"/>
      <c r="BH43" s="231"/>
      <c r="BI43" s="231"/>
      <c r="BJ43" s="231"/>
      <c r="BK43" s="223"/>
      <c r="BL43" s="258">
        <f>AO43-AQ43-AX43-BE43</f>
        <v>0</v>
      </c>
    </row>
    <row r="44" spans="1:64" s="233" customFormat="1" ht="45">
      <c r="A44" s="226" t="s">
        <v>355</v>
      </c>
      <c r="B44" s="259" t="s">
        <v>9</v>
      </c>
      <c r="C44" s="253" t="s">
        <v>124</v>
      </c>
      <c r="D44" s="254">
        <v>45132</v>
      </c>
      <c r="E44" s="232">
        <v>35132</v>
      </c>
      <c r="F44" s="255">
        <f>D44-E44</f>
        <v>10000</v>
      </c>
      <c r="G44" s="256" t="e">
        <f>#REF!</f>
        <v>#REF!</v>
      </c>
      <c r="H44" s="256" t="e">
        <f>#REF!</f>
        <v>#REF!</v>
      </c>
      <c r="I44" s="257" t="e">
        <f>#REF!</f>
        <v>#REF!</v>
      </c>
      <c r="J44" s="257" t="e">
        <f>#REF!</f>
        <v>#REF!</v>
      </c>
      <c r="K44" s="257"/>
      <c r="L44" s="257"/>
      <c r="M44" s="223">
        <f>N44+O44+P44+Q44+R44</f>
        <v>0</v>
      </c>
      <c r="N44" s="231"/>
      <c r="O44" s="231"/>
      <c r="P44" s="231"/>
      <c r="Q44" s="231"/>
      <c r="R44" s="231"/>
      <c r="S44" s="223"/>
      <c r="T44" s="223"/>
      <c r="U44" s="231"/>
      <c r="V44" s="231"/>
      <c r="W44" s="27">
        <f t="shared" si="34"/>
        <v>10000</v>
      </c>
      <c r="X44" s="223">
        <f>Y44+Z44+AA44+AB44+AC44</f>
        <v>10000</v>
      </c>
      <c r="Y44" s="231">
        <v>9000</v>
      </c>
      <c r="Z44" s="231">
        <v>1000</v>
      </c>
      <c r="AA44" s="231"/>
      <c r="AB44" s="231"/>
      <c r="AC44" s="231"/>
      <c r="AD44" s="223"/>
      <c r="AE44" s="223">
        <f>AF44+AG44+AH44+AI44+AJ44</f>
        <v>0</v>
      </c>
      <c r="AF44" s="231"/>
      <c r="AG44" s="231"/>
      <c r="AH44" s="231"/>
      <c r="AI44" s="231"/>
      <c r="AJ44" s="231"/>
      <c r="AK44" s="231"/>
      <c r="AL44" s="231"/>
      <c r="AM44" s="231"/>
      <c r="AN44" s="223"/>
      <c r="AO44" s="29">
        <f t="shared" si="29"/>
        <v>0</v>
      </c>
      <c r="AP44" s="232"/>
      <c r="AQ44" s="223">
        <f>AR44+AS44+AT44+AU44+AV44</f>
        <v>0</v>
      </c>
      <c r="AR44" s="231"/>
      <c r="AS44" s="231"/>
      <c r="AT44" s="231"/>
      <c r="AU44" s="231"/>
      <c r="AV44" s="231"/>
      <c r="AW44" s="223"/>
      <c r="AX44" s="223">
        <f>AY44+AZ44+BA44+BB44+BC44</f>
        <v>0</v>
      </c>
      <c r="AY44" s="231"/>
      <c r="AZ44" s="231"/>
      <c r="BA44" s="231"/>
      <c r="BB44" s="231"/>
      <c r="BC44" s="231"/>
      <c r="BD44" s="223"/>
      <c r="BE44" s="223">
        <f>BF44+BG44+BH44+BI44+BJ44</f>
        <v>0</v>
      </c>
      <c r="BF44" s="231"/>
      <c r="BG44" s="231"/>
      <c r="BH44" s="231"/>
      <c r="BI44" s="231"/>
      <c r="BJ44" s="231"/>
      <c r="BK44" s="223"/>
      <c r="BL44" s="258">
        <f>AO44-AQ44-AX44-BE44</f>
        <v>0</v>
      </c>
    </row>
    <row r="45" spans="1:64" s="19" customFormat="1" ht="67.5">
      <c r="A45" s="104">
        <v>2</v>
      </c>
      <c r="B45" s="46" t="s">
        <v>348</v>
      </c>
      <c r="C45" s="46"/>
      <c r="D45" s="42">
        <f>D46+D47+D48+D51+D52</f>
        <v>749213</v>
      </c>
      <c r="E45" s="42">
        <f>E46+E47+E48+E51+E52</f>
        <v>15998</v>
      </c>
      <c r="F45" s="42">
        <f>F46+F47+F48+F51+F52</f>
        <v>733215</v>
      </c>
      <c r="G45" s="42">
        <f aca="true" t="shared" si="37" ref="G45:BL45">G46+G47+G48+G51+G52</f>
        <v>3320</v>
      </c>
      <c r="H45" s="42">
        <f t="shared" si="37"/>
        <v>3320</v>
      </c>
      <c r="I45" s="42">
        <f t="shared" si="37"/>
        <v>0</v>
      </c>
      <c r="J45" s="42">
        <f t="shared" si="37"/>
        <v>0</v>
      </c>
      <c r="K45" s="42">
        <f t="shared" si="37"/>
        <v>0</v>
      </c>
      <c r="L45" s="42">
        <f t="shared" si="37"/>
        <v>0</v>
      </c>
      <c r="M45" s="42">
        <f t="shared" si="37"/>
        <v>0</v>
      </c>
      <c r="N45" s="195">
        <f t="shared" si="37"/>
        <v>0</v>
      </c>
      <c r="O45" s="195">
        <f t="shared" si="37"/>
        <v>0</v>
      </c>
      <c r="P45" s="195">
        <f t="shared" si="37"/>
        <v>0</v>
      </c>
      <c r="Q45" s="195">
        <f t="shared" si="37"/>
        <v>0</v>
      </c>
      <c r="R45" s="195">
        <f t="shared" si="37"/>
        <v>0</v>
      </c>
      <c r="S45" s="42">
        <f t="shared" si="37"/>
        <v>0</v>
      </c>
      <c r="T45" s="42">
        <f t="shared" si="37"/>
        <v>132000</v>
      </c>
      <c r="U45" s="195">
        <f t="shared" si="37"/>
        <v>16500</v>
      </c>
      <c r="V45" s="195">
        <f t="shared" si="37"/>
        <v>115500</v>
      </c>
      <c r="W45" s="42">
        <f t="shared" si="37"/>
        <v>601215</v>
      </c>
      <c r="X45" s="42">
        <f t="shared" si="37"/>
        <v>289980</v>
      </c>
      <c r="Y45" s="195">
        <f t="shared" si="37"/>
        <v>66000</v>
      </c>
      <c r="Z45" s="195">
        <f t="shared" si="37"/>
        <v>139656</v>
      </c>
      <c r="AA45" s="195">
        <f t="shared" si="37"/>
        <v>16000</v>
      </c>
      <c r="AB45" s="195">
        <f t="shared" si="37"/>
        <v>26000</v>
      </c>
      <c r="AC45" s="195">
        <f t="shared" si="37"/>
        <v>42324</v>
      </c>
      <c r="AD45" s="42">
        <f t="shared" si="37"/>
        <v>289980</v>
      </c>
      <c r="AE45" s="42">
        <f t="shared" si="37"/>
        <v>140679</v>
      </c>
      <c r="AF45" s="195">
        <f t="shared" si="37"/>
        <v>39504</v>
      </c>
      <c r="AG45" s="195">
        <f t="shared" si="37"/>
        <v>85509</v>
      </c>
      <c r="AH45" s="195">
        <f t="shared" si="37"/>
        <v>15666</v>
      </c>
      <c r="AI45" s="195">
        <f t="shared" si="37"/>
        <v>0</v>
      </c>
      <c r="AJ45" s="195">
        <f t="shared" si="37"/>
        <v>0</v>
      </c>
      <c r="AK45" s="42">
        <f t="shared" si="37"/>
        <v>413902</v>
      </c>
      <c r="AL45" s="42">
        <f t="shared" si="37"/>
        <v>38256</v>
      </c>
      <c r="AM45" s="42">
        <f t="shared" si="37"/>
        <v>375646</v>
      </c>
      <c r="AN45" s="42">
        <f t="shared" si="37"/>
        <v>95000</v>
      </c>
      <c r="AO45" s="42">
        <f t="shared" si="37"/>
        <v>170556</v>
      </c>
      <c r="AP45" s="42"/>
      <c r="AQ45" s="42">
        <f t="shared" si="37"/>
        <v>42986</v>
      </c>
      <c r="AR45" s="195">
        <f t="shared" si="37"/>
        <v>12896</v>
      </c>
      <c r="AS45" s="195">
        <f t="shared" si="37"/>
        <v>11757</v>
      </c>
      <c r="AT45" s="195">
        <f t="shared" si="37"/>
        <v>8333</v>
      </c>
      <c r="AU45" s="195">
        <f t="shared" si="37"/>
        <v>10000</v>
      </c>
      <c r="AV45" s="195">
        <f t="shared" si="37"/>
        <v>0</v>
      </c>
      <c r="AW45" s="42">
        <f t="shared" si="37"/>
        <v>42986</v>
      </c>
      <c r="AX45" s="42">
        <f t="shared" si="37"/>
        <v>59223</v>
      </c>
      <c r="AY45" s="195">
        <f t="shared" si="37"/>
        <v>22000</v>
      </c>
      <c r="AZ45" s="195">
        <f t="shared" si="37"/>
        <v>7223</v>
      </c>
      <c r="BA45" s="195">
        <f t="shared" si="37"/>
        <v>30000</v>
      </c>
      <c r="BB45" s="195">
        <f t="shared" si="37"/>
        <v>0</v>
      </c>
      <c r="BC45" s="195">
        <f t="shared" si="37"/>
        <v>0</v>
      </c>
      <c r="BD45" s="42">
        <f t="shared" si="37"/>
        <v>59223</v>
      </c>
      <c r="BE45" s="42">
        <f t="shared" si="37"/>
        <v>68347</v>
      </c>
      <c r="BF45" s="195">
        <f t="shared" si="37"/>
        <v>20504</v>
      </c>
      <c r="BG45" s="195">
        <f t="shared" si="37"/>
        <v>0</v>
      </c>
      <c r="BH45" s="195">
        <f t="shared" si="37"/>
        <v>47843</v>
      </c>
      <c r="BI45" s="195">
        <f t="shared" si="37"/>
        <v>0</v>
      </c>
      <c r="BJ45" s="195">
        <f t="shared" si="37"/>
        <v>0</v>
      </c>
      <c r="BK45" s="42">
        <f t="shared" si="37"/>
        <v>68347</v>
      </c>
      <c r="BL45" s="42">
        <f t="shared" si="37"/>
        <v>0</v>
      </c>
    </row>
    <row r="46" spans="1:64" ht="29.25">
      <c r="A46" s="79" t="s">
        <v>192</v>
      </c>
      <c r="B46" s="22" t="s">
        <v>349</v>
      </c>
      <c r="C46" s="32"/>
      <c r="D46" s="73">
        <v>141000</v>
      </c>
      <c r="E46" s="33">
        <v>15998</v>
      </c>
      <c r="F46" s="16">
        <f aca="true" t="shared" si="38" ref="F46:F52">D46-E46</f>
        <v>125002</v>
      </c>
      <c r="G46" s="17">
        <f>SUM(H46:L46)</f>
        <v>3320</v>
      </c>
      <c r="H46" s="26">
        <v>3320</v>
      </c>
      <c r="I46" s="26"/>
      <c r="J46" s="26"/>
      <c r="K46" s="26"/>
      <c r="L46" s="26"/>
      <c r="M46" s="27">
        <f>N46+O46+P46+Q46+R46</f>
        <v>0</v>
      </c>
      <c r="N46" s="28"/>
      <c r="O46" s="28"/>
      <c r="P46" s="28"/>
      <c r="Q46" s="28"/>
      <c r="R46" s="28"/>
      <c r="S46" s="27"/>
      <c r="T46" s="27">
        <f aca="true" t="shared" si="39" ref="T46:T52">U46+V46</f>
        <v>61000</v>
      </c>
      <c r="U46" s="28">
        <v>5000</v>
      </c>
      <c r="V46" s="28">
        <f>19000+37000</f>
        <v>56000</v>
      </c>
      <c r="W46" s="27">
        <f>D46-E46-M46-S46-T46</f>
        <v>64002</v>
      </c>
      <c r="X46" s="27">
        <f aca="true" t="shared" si="40" ref="X46:X52">Y46+Z46+AA46+AB46+AC46</f>
        <v>36656</v>
      </c>
      <c r="Y46" s="28">
        <v>10000</v>
      </c>
      <c r="Z46" s="28">
        <v>10656</v>
      </c>
      <c r="AA46" s="28">
        <v>16000</v>
      </c>
      <c r="AB46" s="28"/>
      <c r="AC46" s="28"/>
      <c r="AD46" s="27">
        <v>36656</v>
      </c>
      <c r="AE46" s="27">
        <f>AF46+AG46+AH46+AI46+AJ46</f>
        <v>27346</v>
      </c>
      <c r="AF46" s="28">
        <f>10000-3996</f>
        <v>6004</v>
      </c>
      <c r="AG46" s="28">
        <f>23333-9324</f>
        <v>14009</v>
      </c>
      <c r="AH46" s="28">
        <v>7333</v>
      </c>
      <c r="AI46" s="28"/>
      <c r="AJ46" s="28"/>
      <c r="AK46" s="28">
        <v>150000</v>
      </c>
      <c r="AL46" s="28">
        <v>12678</v>
      </c>
      <c r="AM46" s="28">
        <f>AK46-AL46</f>
        <v>137322</v>
      </c>
      <c r="AN46" s="27"/>
      <c r="AO46" s="29">
        <f>D46-E46-M46-X46-AE46-S46-T46</f>
        <v>0</v>
      </c>
      <c r="AP46" s="33"/>
      <c r="AQ46" s="27">
        <f>AR46+AS46+AT46+AU46+AV46</f>
        <v>0</v>
      </c>
      <c r="AR46" s="28"/>
      <c r="AS46" s="28"/>
      <c r="AT46" s="28"/>
      <c r="AU46" s="28"/>
      <c r="AV46" s="28"/>
      <c r="AW46" s="27"/>
      <c r="AX46" s="27">
        <f>AY46+AZ46+BA46+BB46+BC46</f>
        <v>0</v>
      </c>
      <c r="AY46" s="28"/>
      <c r="AZ46" s="28"/>
      <c r="BA46" s="28"/>
      <c r="BB46" s="28"/>
      <c r="BC46" s="28"/>
      <c r="BD46" s="27"/>
      <c r="BE46" s="27">
        <f>BF46+BG46+BH46+BI46+BJ46</f>
        <v>0</v>
      </c>
      <c r="BF46" s="28"/>
      <c r="BG46" s="28"/>
      <c r="BH46" s="28"/>
      <c r="BI46" s="28"/>
      <c r="BJ46" s="28"/>
      <c r="BK46" s="27"/>
      <c r="BL46" s="29">
        <f aca="true" t="shared" si="41" ref="BL46:BL51">AO46-AQ46-AX46-BE46</f>
        <v>0</v>
      </c>
    </row>
    <row r="47" spans="1:64" ht="45">
      <c r="A47" s="79" t="s">
        <v>193</v>
      </c>
      <c r="B47" s="22" t="s">
        <v>10</v>
      </c>
      <c r="C47" s="32"/>
      <c r="D47" s="73">
        <v>143213</v>
      </c>
      <c r="E47" s="33"/>
      <c r="F47" s="16">
        <f t="shared" si="38"/>
        <v>143213</v>
      </c>
      <c r="G47" s="17">
        <f>SUM(H47:L47)</f>
        <v>0</v>
      </c>
      <c r="H47" s="26"/>
      <c r="I47" s="26"/>
      <c r="J47" s="26"/>
      <c r="K47" s="26"/>
      <c r="L47" s="26"/>
      <c r="M47" s="27">
        <f aca="true" t="shared" si="42" ref="M47:M52">N47+O47+P47+Q47+R47</f>
        <v>0</v>
      </c>
      <c r="N47" s="28"/>
      <c r="O47" s="28"/>
      <c r="P47" s="28"/>
      <c r="Q47" s="28"/>
      <c r="R47" s="28"/>
      <c r="S47" s="27"/>
      <c r="T47" s="27">
        <f t="shared" si="39"/>
        <v>35000</v>
      </c>
      <c r="U47" s="28">
        <v>10000</v>
      </c>
      <c r="V47" s="28">
        <v>25000</v>
      </c>
      <c r="W47" s="27">
        <f aca="true" t="shared" si="43" ref="W47:W52">D47-E47-M47-S47-T47</f>
        <v>108213</v>
      </c>
      <c r="X47" s="27">
        <f t="shared" si="40"/>
        <v>42324</v>
      </c>
      <c r="Y47" s="28"/>
      <c r="Z47" s="28"/>
      <c r="AA47" s="28"/>
      <c r="AB47" s="28"/>
      <c r="AC47" s="28">
        <v>42324</v>
      </c>
      <c r="AD47" s="27">
        <v>42324</v>
      </c>
      <c r="AE47" s="27">
        <f aca="true" t="shared" si="44" ref="AE47:AE52">AF47+AG47+AH47+AI47+AJ47</f>
        <v>18333</v>
      </c>
      <c r="AF47" s="28">
        <v>5000</v>
      </c>
      <c r="AG47" s="28">
        <v>5000</v>
      </c>
      <c r="AH47" s="28">
        <v>8333</v>
      </c>
      <c r="AI47" s="28"/>
      <c r="AJ47" s="28"/>
      <c r="AK47" s="28">
        <v>113902</v>
      </c>
      <c r="AL47" s="28">
        <v>25578</v>
      </c>
      <c r="AM47" s="28">
        <f>AK47-AL47</f>
        <v>88324</v>
      </c>
      <c r="AN47" s="27"/>
      <c r="AO47" s="29">
        <f aca="true" t="shared" si="45" ref="AO47:AO52">D47-E47-M47-X47-AE47-S47-T47</f>
        <v>47556</v>
      </c>
      <c r="AP47" s="33" t="s">
        <v>128</v>
      </c>
      <c r="AQ47" s="27">
        <f>AR47+AS47+AT47+AU47+AV47</f>
        <v>33333</v>
      </c>
      <c r="AR47" s="28">
        <v>10000</v>
      </c>
      <c r="AS47" s="28">
        <v>5000</v>
      </c>
      <c r="AT47" s="28">
        <v>8333</v>
      </c>
      <c r="AU47" s="28">
        <v>10000</v>
      </c>
      <c r="AV47" s="28"/>
      <c r="AW47" s="27">
        <f>AQ47</f>
        <v>33333</v>
      </c>
      <c r="AX47" s="27">
        <f>AY47+AZ47+BA47+BB47+BC47</f>
        <v>14223</v>
      </c>
      <c r="AY47" s="28">
        <v>9000</v>
      </c>
      <c r="AZ47" s="28">
        <v>223</v>
      </c>
      <c r="BA47" s="28">
        <v>5000</v>
      </c>
      <c r="BB47" s="28"/>
      <c r="BC47" s="28"/>
      <c r="BD47" s="27">
        <f>AX47</f>
        <v>14223</v>
      </c>
      <c r="BE47" s="27">
        <f>BF47+BG47+BH47+BI47+BJ47</f>
        <v>0</v>
      </c>
      <c r="BF47" s="28"/>
      <c r="BG47" s="28"/>
      <c r="BH47" s="28"/>
      <c r="BI47" s="28"/>
      <c r="BJ47" s="28"/>
      <c r="BK47" s="27"/>
      <c r="BL47" s="29">
        <f t="shared" si="41"/>
        <v>0</v>
      </c>
    </row>
    <row r="48" spans="1:64" ht="39">
      <c r="A48" s="79" t="s">
        <v>194</v>
      </c>
      <c r="B48" s="22" t="s">
        <v>53</v>
      </c>
      <c r="C48" s="32"/>
      <c r="D48" s="73">
        <v>180000</v>
      </c>
      <c r="E48" s="33"/>
      <c r="F48" s="16">
        <f t="shared" si="38"/>
        <v>180000</v>
      </c>
      <c r="G48" s="17">
        <f>SUM(H48:L48)</f>
        <v>0</v>
      </c>
      <c r="H48" s="26"/>
      <c r="I48" s="26"/>
      <c r="J48" s="26"/>
      <c r="K48" s="26"/>
      <c r="L48" s="26"/>
      <c r="M48" s="27">
        <f t="shared" si="42"/>
        <v>0</v>
      </c>
      <c r="N48" s="28"/>
      <c r="O48" s="28"/>
      <c r="P48" s="28"/>
      <c r="Q48" s="28"/>
      <c r="R48" s="28"/>
      <c r="S48" s="27"/>
      <c r="T48" s="27">
        <f t="shared" si="39"/>
        <v>16000</v>
      </c>
      <c r="U48" s="28"/>
      <c r="V48" s="28">
        <v>16000</v>
      </c>
      <c r="W48" s="27">
        <f t="shared" si="43"/>
        <v>164000</v>
      </c>
      <c r="X48" s="27">
        <f t="shared" si="40"/>
        <v>41000</v>
      </c>
      <c r="Y48" s="28">
        <v>5000</v>
      </c>
      <c r="Z48" s="28">
        <v>10000</v>
      </c>
      <c r="AA48" s="28"/>
      <c r="AB48" s="28">
        <v>26000</v>
      </c>
      <c r="AC48" s="28"/>
      <c r="AD48" s="27">
        <v>41000</v>
      </c>
      <c r="AE48" s="27">
        <f t="shared" si="44"/>
        <v>0</v>
      </c>
      <c r="AF48" s="28"/>
      <c r="AG48" s="28"/>
      <c r="AH48" s="28"/>
      <c r="AI48" s="28"/>
      <c r="AJ48" s="28"/>
      <c r="AK48" s="28">
        <v>150000</v>
      </c>
      <c r="AL48" s="28"/>
      <c r="AM48" s="28">
        <f>AK48-AL48</f>
        <v>150000</v>
      </c>
      <c r="AN48" s="27"/>
      <c r="AO48" s="29">
        <f t="shared" si="45"/>
        <v>123000</v>
      </c>
      <c r="AP48" s="33" t="s">
        <v>129</v>
      </c>
      <c r="AQ48" s="27">
        <f>AR48+AS48+AT48+AU48+AV48</f>
        <v>9653</v>
      </c>
      <c r="AR48" s="28">
        <v>2896</v>
      </c>
      <c r="AS48" s="28">
        <v>6757</v>
      </c>
      <c r="AT48" s="28"/>
      <c r="AU48" s="28"/>
      <c r="AV48" s="28"/>
      <c r="AW48" s="27">
        <f>AQ48</f>
        <v>9653</v>
      </c>
      <c r="AX48" s="27">
        <f>AY48+AZ48+BA48+BB48+BC48</f>
        <v>45000</v>
      </c>
      <c r="AY48" s="28">
        <v>13000</v>
      </c>
      <c r="AZ48" s="28">
        <v>7000</v>
      </c>
      <c r="BA48" s="28">
        <v>25000</v>
      </c>
      <c r="BB48" s="28"/>
      <c r="BC48" s="28"/>
      <c r="BD48" s="27">
        <f>AX48</f>
        <v>45000</v>
      </c>
      <c r="BE48" s="27">
        <f>BF48+BG48+BH48+BI48+BJ48</f>
        <v>68347</v>
      </c>
      <c r="BF48" s="28">
        <v>20504</v>
      </c>
      <c r="BG48" s="28"/>
      <c r="BH48" s="28">
        <v>47843</v>
      </c>
      <c r="BI48" s="28"/>
      <c r="BJ48" s="28"/>
      <c r="BK48" s="27">
        <f>BE48</f>
        <v>68347</v>
      </c>
      <c r="BL48" s="29">
        <f t="shared" si="41"/>
        <v>0</v>
      </c>
    </row>
    <row r="49" spans="1:64" ht="11.25" hidden="1">
      <c r="A49" s="79"/>
      <c r="B49" s="22"/>
      <c r="C49" s="32"/>
      <c r="D49" s="73"/>
      <c r="E49" s="33"/>
      <c r="F49" s="16">
        <f t="shared" si="38"/>
        <v>0</v>
      </c>
      <c r="G49" s="17"/>
      <c r="H49" s="26"/>
      <c r="I49" s="26"/>
      <c r="J49" s="26"/>
      <c r="K49" s="26"/>
      <c r="L49" s="26"/>
      <c r="M49" s="27">
        <f t="shared" si="42"/>
        <v>0</v>
      </c>
      <c r="N49" s="28"/>
      <c r="O49" s="28"/>
      <c r="P49" s="28"/>
      <c r="Q49" s="28"/>
      <c r="R49" s="28"/>
      <c r="S49" s="27"/>
      <c r="T49" s="27">
        <f t="shared" si="39"/>
        <v>0</v>
      </c>
      <c r="U49" s="28"/>
      <c r="V49" s="28"/>
      <c r="W49" s="27">
        <f t="shared" si="43"/>
        <v>0</v>
      </c>
      <c r="X49" s="27">
        <f t="shared" si="40"/>
        <v>0</v>
      </c>
      <c r="Y49" s="28"/>
      <c r="Z49" s="28"/>
      <c r="AA49" s="28"/>
      <c r="AB49" s="28"/>
      <c r="AC49" s="28"/>
      <c r="AD49" s="27"/>
      <c r="AE49" s="27">
        <f t="shared" si="44"/>
        <v>0</v>
      </c>
      <c r="AF49" s="28"/>
      <c r="AG49" s="28"/>
      <c r="AH49" s="28"/>
      <c r="AI49" s="28"/>
      <c r="AJ49" s="28"/>
      <c r="AK49" s="28"/>
      <c r="AL49" s="28"/>
      <c r="AM49" s="28"/>
      <c r="AN49" s="27"/>
      <c r="AO49" s="29">
        <f t="shared" si="45"/>
        <v>0</v>
      </c>
      <c r="AP49" s="33"/>
      <c r="AQ49" s="27">
        <f>AR49+AS49+AT49+AU49+AV49</f>
        <v>0</v>
      </c>
      <c r="AR49" s="28"/>
      <c r="AS49" s="28"/>
      <c r="AT49" s="28"/>
      <c r="AU49" s="28"/>
      <c r="AV49" s="28"/>
      <c r="AW49" s="27"/>
      <c r="AX49" s="27">
        <f>AY49+AZ49+BA49+BB49+BC49</f>
        <v>0</v>
      </c>
      <c r="AY49" s="28"/>
      <c r="AZ49" s="28"/>
      <c r="BA49" s="28"/>
      <c r="BB49" s="28"/>
      <c r="BC49" s="28"/>
      <c r="BD49" s="27"/>
      <c r="BE49" s="27">
        <f>BF49+BG49+BH49+BI49+BJ49</f>
        <v>0</v>
      </c>
      <c r="BF49" s="28"/>
      <c r="BG49" s="28"/>
      <c r="BH49" s="28"/>
      <c r="BI49" s="28"/>
      <c r="BJ49" s="28"/>
      <c r="BK49" s="27"/>
      <c r="BL49" s="29">
        <f t="shared" si="41"/>
        <v>0</v>
      </c>
    </row>
    <row r="50" spans="1:64" ht="11.25" hidden="1">
      <c r="A50" s="79"/>
      <c r="B50" s="22"/>
      <c r="C50" s="32"/>
      <c r="D50" s="73"/>
      <c r="E50" s="33"/>
      <c r="F50" s="16">
        <f t="shared" si="38"/>
        <v>0</v>
      </c>
      <c r="G50" s="17"/>
      <c r="H50" s="26"/>
      <c r="I50" s="26"/>
      <c r="J50" s="26"/>
      <c r="K50" s="26"/>
      <c r="L50" s="26"/>
      <c r="M50" s="27">
        <f t="shared" si="42"/>
        <v>0</v>
      </c>
      <c r="N50" s="28"/>
      <c r="O50" s="28"/>
      <c r="P50" s="28"/>
      <c r="Q50" s="28"/>
      <c r="R50" s="28"/>
      <c r="S50" s="27"/>
      <c r="T50" s="27">
        <f t="shared" si="39"/>
        <v>0</v>
      </c>
      <c r="U50" s="28"/>
      <c r="V50" s="28"/>
      <c r="W50" s="27">
        <f t="shared" si="43"/>
        <v>0</v>
      </c>
      <c r="X50" s="27">
        <f t="shared" si="40"/>
        <v>0</v>
      </c>
      <c r="Y50" s="28"/>
      <c r="Z50" s="28"/>
      <c r="AA50" s="28"/>
      <c r="AB50" s="28"/>
      <c r="AC50" s="28"/>
      <c r="AD50" s="27"/>
      <c r="AE50" s="27">
        <f t="shared" si="44"/>
        <v>0</v>
      </c>
      <c r="AF50" s="28"/>
      <c r="AG50" s="28"/>
      <c r="AH50" s="28"/>
      <c r="AI50" s="28"/>
      <c r="AJ50" s="28"/>
      <c r="AK50" s="28"/>
      <c r="AL50" s="28"/>
      <c r="AM50" s="28"/>
      <c r="AN50" s="27"/>
      <c r="AO50" s="29">
        <f t="shared" si="45"/>
        <v>0</v>
      </c>
      <c r="AP50" s="33"/>
      <c r="AQ50" s="27">
        <f>AR50+AS50+AT50+AU50+AV50</f>
        <v>0</v>
      </c>
      <c r="AR50" s="28"/>
      <c r="AS50" s="28"/>
      <c r="AT50" s="28"/>
      <c r="AU50" s="28"/>
      <c r="AV50" s="28"/>
      <c r="AW50" s="27"/>
      <c r="AX50" s="27">
        <f>AY50+AZ50+BA50+BB50+BC50</f>
        <v>0</v>
      </c>
      <c r="AY50" s="28"/>
      <c r="AZ50" s="28"/>
      <c r="BA50" s="28"/>
      <c r="BB50" s="28"/>
      <c r="BC50" s="28"/>
      <c r="BD50" s="27"/>
      <c r="BE50" s="27">
        <f>BF50+BG50+BH50+BI50+BJ50</f>
        <v>0</v>
      </c>
      <c r="BF50" s="28"/>
      <c r="BG50" s="28"/>
      <c r="BH50" s="28"/>
      <c r="BI50" s="28"/>
      <c r="BJ50" s="28"/>
      <c r="BK50" s="27"/>
      <c r="BL50" s="29">
        <f t="shared" si="41"/>
        <v>0</v>
      </c>
    </row>
    <row r="51" spans="1:64" ht="19.5">
      <c r="A51" s="79" t="s">
        <v>195</v>
      </c>
      <c r="B51" s="22" t="s">
        <v>130</v>
      </c>
      <c r="C51" s="32"/>
      <c r="D51" s="70">
        <v>270000</v>
      </c>
      <c r="E51" s="33"/>
      <c r="F51" s="16">
        <f t="shared" si="38"/>
        <v>270000</v>
      </c>
      <c r="G51" s="17"/>
      <c r="H51" s="26"/>
      <c r="I51" s="26"/>
      <c r="J51" s="26"/>
      <c r="K51" s="26"/>
      <c r="L51" s="26"/>
      <c r="M51" s="27">
        <f t="shared" si="42"/>
        <v>0</v>
      </c>
      <c r="N51" s="28"/>
      <c r="O51" s="28"/>
      <c r="P51" s="28"/>
      <c r="Q51" s="28"/>
      <c r="R51" s="28"/>
      <c r="S51" s="27"/>
      <c r="T51" s="27">
        <f t="shared" si="39"/>
        <v>5000</v>
      </c>
      <c r="U51" s="28">
        <v>1500</v>
      </c>
      <c r="V51" s="28">
        <v>3500</v>
      </c>
      <c r="W51" s="27">
        <f t="shared" si="43"/>
        <v>265000</v>
      </c>
      <c r="X51" s="27">
        <f t="shared" si="40"/>
        <v>170000</v>
      </c>
      <c r="Y51" s="28">
        <v>51000</v>
      </c>
      <c r="Z51" s="28">
        <v>119000</v>
      </c>
      <c r="AA51" s="28"/>
      <c r="AB51" s="28"/>
      <c r="AC51" s="28"/>
      <c r="AD51" s="27">
        <v>170000</v>
      </c>
      <c r="AE51" s="27">
        <f t="shared" si="44"/>
        <v>95000</v>
      </c>
      <c r="AF51" s="28">
        <v>28500</v>
      </c>
      <c r="AG51" s="28">
        <v>66500</v>
      </c>
      <c r="AH51" s="28"/>
      <c r="AI51" s="28"/>
      <c r="AJ51" s="28"/>
      <c r="AK51" s="28"/>
      <c r="AL51" s="28"/>
      <c r="AM51" s="28"/>
      <c r="AN51" s="27">
        <v>95000</v>
      </c>
      <c r="AO51" s="29">
        <f t="shared" si="45"/>
        <v>0</v>
      </c>
      <c r="AP51" s="33"/>
      <c r="AQ51" s="27"/>
      <c r="AR51" s="28"/>
      <c r="AS51" s="28"/>
      <c r="AT51" s="28"/>
      <c r="AU51" s="28"/>
      <c r="AV51" s="28"/>
      <c r="AW51" s="27"/>
      <c r="AX51" s="27"/>
      <c r="AY51" s="28"/>
      <c r="AZ51" s="28"/>
      <c r="BA51" s="28"/>
      <c r="BB51" s="28"/>
      <c r="BC51" s="28"/>
      <c r="BD51" s="27"/>
      <c r="BE51" s="27"/>
      <c r="BF51" s="28"/>
      <c r="BG51" s="28"/>
      <c r="BH51" s="28"/>
      <c r="BI51" s="28"/>
      <c r="BJ51" s="28"/>
      <c r="BK51" s="27"/>
      <c r="BL51" s="29">
        <f t="shared" si="41"/>
        <v>0</v>
      </c>
    </row>
    <row r="52" spans="1:64" ht="29.25">
      <c r="A52" s="79" t="s">
        <v>203</v>
      </c>
      <c r="B52" s="22" t="s">
        <v>212</v>
      </c>
      <c r="C52" s="32"/>
      <c r="D52" s="70">
        <v>15000</v>
      </c>
      <c r="E52" s="33"/>
      <c r="F52" s="16">
        <f t="shared" si="38"/>
        <v>15000</v>
      </c>
      <c r="G52" s="17"/>
      <c r="H52" s="26"/>
      <c r="I52" s="26"/>
      <c r="J52" s="26"/>
      <c r="K52" s="26"/>
      <c r="L52" s="26"/>
      <c r="M52" s="27">
        <f t="shared" si="42"/>
        <v>0</v>
      </c>
      <c r="N52" s="28"/>
      <c r="O52" s="28"/>
      <c r="P52" s="28"/>
      <c r="Q52" s="28"/>
      <c r="R52" s="28"/>
      <c r="S52" s="27"/>
      <c r="T52" s="27">
        <f t="shared" si="39"/>
        <v>15000</v>
      </c>
      <c r="U52" s="28"/>
      <c r="V52" s="28">
        <v>15000</v>
      </c>
      <c r="W52" s="27">
        <f t="shared" si="43"/>
        <v>0</v>
      </c>
      <c r="X52" s="27">
        <f t="shared" si="40"/>
        <v>0</v>
      </c>
      <c r="Y52" s="28"/>
      <c r="Z52" s="28"/>
      <c r="AA52" s="28"/>
      <c r="AB52" s="28"/>
      <c r="AC52" s="28"/>
      <c r="AD52" s="27"/>
      <c r="AE52" s="27">
        <f t="shared" si="44"/>
        <v>0</v>
      </c>
      <c r="AF52" s="28"/>
      <c r="AG52" s="28"/>
      <c r="AH52" s="28"/>
      <c r="AI52" s="28"/>
      <c r="AJ52" s="28"/>
      <c r="AK52" s="28"/>
      <c r="AL52" s="28"/>
      <c r="AM52" s="28"/>
      <c r="AN52" s="27"/>
      <c r="AO52" s="29">
        <f t="shared" si="45"/>
        <v>0</v>
      </c>
      <c r="AP52" s="33"/>
      <c r="AQ52" s="27"/>
      <c r="AR52" s="28"/>
      <c r="AS52" s="28"/>
      <c r="AT52" s="28"/>
      <c r="AU52" s="28"/>
      <c r="AV52" s="28"/>
      <c r="AW52" s="27"/>
      <c r="AX52" s="27"/>
      <c r="AY52" s="28"/>
      <c r="AZ52" s="28"/>
      <c r="BA52" s="28"/>
      <c r="BB52" s="28"/>
      <c r="BC52" s="28"/>
      <c r="BD52" s="27"/>
      <c r="BE52" s="27"/>
      <c r="BF52" s="28"/>
      <c r="BG52" s="28"/>
      <c r="BH52" s="28"/>
      <c r="BI52" s="28"/>
      <c r="BJ52" s="28"/>
      <c r="BK52" s="27"/>
      <c r="BL52" s="29"/>
    </row>
    <row r="53" spans="1:64" s="49" customFormat="1" ht="78.75">
      <c r="A53" s="86">
        <v>3</v>
      </c>
      <c r="B53" s="220" t="s">
        <v>13</v>
      </c>
      <c r="C53" s="37"/>
      <c r="D53" s="48">
        <f>D54</f>
        <v>279563</v>
      </c>
      <c r="E53" s="48">
        <f>E54</f>
        <v>117554</v>
      </c>
      <c r="F53" s="42">
        <f aca="true" t="shared" si="46" ref="F53:AN53">F54</f>
        <v>162009</v>
      </c>
      <c r="G53" s="42">
        <f t="shared" si="46"/>
        <v>17145</v>
      </c>
      <c r="H53" s="42">
        <f t="shared" si="46"/>
        <v>0</v>
      </c>
      <c r="I53" s="42">
        <f t="shared" si="46"/>
        <v>17145</v>
      </c>
      <c r="J53" s="42">
        <f t="shared" si="46"/>
        <v>0</v>
      </c>
      <c r="K53" s="42">
        <f t="shared" si="46"/>
        <v>0</v>
      </c>
      <c r="L53" s="42">
        <f t="shared" si="46"/>
        <v>0</v>
      </c>
      <c r="M53" s="42">
        <f t="shared" si="46"/>
        <v>0</v>
      </c>
      <c r="N53" s="195">
        <f t="shared" si="46"/>
        <v>0</v>
      </c>
      <c r="O53" s="195">
        <f t="shared" si="46"/>
        <v>0</v>
      </c>
      <c r="P53" s="195">
        <f t="shared" si="46"/>
        <v>0</v>
      </c>
      <c r="Q53" s="195">
        <f t="shared" si="46"/>
        <v>0</v>
      </c>
      <c r="R53" s="195">
        <f t="shared" si="46"/>
        <v>0</v>
      </c>
      <c r="S53" s="42">
        <f t="shared" si="46"/>
        <v>0</v>
      </c>
      <c r="T53" s="42">
        <f t="shared" si="46"/>
        <v>30000</v>
      </c>
      <c r="U53" s="42">
        <f t="shared" si="46"/>
        <v>10000</v>
      </c>
      <c r="V53" s="42">
        <f t="shared" si="46"/>
        <v>20000</v>
      </c>
      <c r="W53" s="42">
        <f t="shared" si="46"/>
        <v>132009</v>
      </c>
      <c r="X53" s="42">
        <f t="shared" si="46"/>
        <v>45000</v>
      </c>
      <c r="Y53" s="195">
        <f t="shared" si="46"/>
        <v>15000</v>
      </c>
      <c r="Z53" s="195">
        <f t="shared" si="46"/>
        <v>20000</v>
      </c>
      <c r="AA53" s="195">
        <f t="shared" si="46"/>
        <v>10000</v>
      </c>
      <c r="AB53" s="195">
        <f t="shared" si="46"/>
        <v>0</v>
      </c>
      <c r="AC53" s="195">
        <f t="shared" si="46"/>
        <v>0</v>
      </c>
      <c r="AD53" s="195">
        <f t="shared" si="46"/>
        <v>45000</v>
      </c>
      <c r="AE53" s="42">
        <f t="shared" si="46"/>
        <v>54000</v>
      </c>
      <c r="AF53" s="195">
        <f t="shared" si="46"/>
        <v>18000</v>
      </c>
      <c r="AG53" s="195">
        <f t="shared" si="46"/>
        <v>16000</v>
      </c>
      <c r="AH53" s="195">
        <f t="shared" si="46"/>
        <v>20000</v>
      </c>
      <c r="AI53" s="195">
        <f t="shared" si="46"/>
        <v>0</v>
      </c>
      <c r="AJ53" s="195">
        <f t="shared" si="46"/>
        <v>0</v>
      </c>
      <c r="AK53" s="195">
        <f t="shared" si="46"/>
        <v>220000</v>
      </c>
      <c r="AL53" s="195">
        <f t="shared" si="46"/>
        <v>120247</v>
      </c>
      <c r="AM53" s="195">
        <f t="shared" si="46"/>
        <v>99753</v>
      </c>
      <c r="AN53" s="195">
        <f t="shared" si="46"/>
        <v>54000</v>
      </c>
      <c r="AO53" s="29">
        <f>D53-E53-M53-X53-AE53-S53-T53</f>
        <v>33009</v>
      </c>
      <c r="AP53" s="47"/>
      <c r="AQ53" s="42">
        <f aca="true" t="shared" si="47" ref="AQ53:BL53">AQ54</f>
        <v>33009</v>
      </c>
      <c r="AR53" s="195">
        <f t="shared" si="47"/>
        <v>22006</v>
      </c>
      <c r="AS53" s="195">
        <f t="shared" si="47"/>
        <v>11003</v>
      </c>
      <c r="AT53" s="195">
        <f t="shared" si="47"/>
        <v>0</v>
      </c>
      <c r="AU53" s="195">
        <f t="shared" si="47"/>
        <v>0</v>
      </c>
      <c r="AV53" s="195">
        <f t="shared" si="47"/>
        <v>0</v>
      </c>
      <c r="AW53" s="195">
        <f t="shared" si="47"/>
        <v>33009</v>
      </c>
      <c r="AX53" s="42">
        <f t="shared" si="47"/>
        <v>0</v>
      </c>
      <c r="AY53" s="195">
        <f t="shared" si="47"/>
        <v>0</v>
      </c>
      <c r="AZ53" s="195">
        <f t="shared" si="47"/>
        <v>0</v>
      </c>
      <c r="BA53" s="195">
        <f t="shared" si="47"/>
        <v>0</v>
      </c>
      <c r="BB53" s="195">
        <f t="shared" si="47"/>
        <v>0</v>
      </c>
      <c r="BC53" s="195">
        <f t="shared" si="47"/>
        <v>0</v>
      </c>
      <c r="BD53" s="195">
        <f t="shared" si="47"/>
        <v>0</v>
      </c>
      <c r="BE53" s="42">
        <f t="shared" si="47"/>
        <v>0</v>
      </c>
      <c r="BF53" s="195">
        <f t="shared" si="47"/>
        <v>0</v>
      </c>
      <c r="BG53" s="195">
        <f t="shared" si="47"/>
        <v>0</v>
      </c>
      <c r="BH53" s="195">
        <f t="shared" si="47"/>
        <v>0</v>
      </c>
      <c r="BI53" s="195">
        <f t="shared" si="47"/>
        <v>0</v>
      </c>
      <c r="BJ53" s="195">
        <f t="shared" si="47"/>
        <v>0</v>
      </c>
      <c r="BK53" s="195">
        <f t="shared" si="47"/>
        <v>0</v>
      </c>
      <c r="BL53" s="42">
        <f t="shared" si="47"/>
        <v>0</v>
      </c>
    </row>
    <row r="54" spans="1:64" ht="63.75">
      <c r="A54" s="79" t="s">
        <v>196</v>
      </c>
      <c r="B54" s="62" t="s">
        <v>98</v>
      </c>
      <c r="C54" s="32"/>
      <c r="D54" s="73">
        <v>279563</v>
      </c>
      <c r="E54" s="33">
        <v>117554</v>
      </c>
      <c r="F54" s="16">
        <f>D54-E54</f>
        <v>162009</v>
      </c>
      <c r="G54" s="17">
        <f>SUM(H54:L54)</f>
        <v>17145</v>
      </c>
      <c r="H54" s="26"/>
      <c r="I54" s="26">
        <v>17145</v>
      </c>
      <c r="J54" s="26"/>
      <c r="K54" s="26"/>
      <c r="L54" s="26"/>
      <c r="M54" s="27">
        <f>N54+O54+P54+Q54+R54</f>
        <v>0</v>
      </c>
      <c r="N54" s="28"/>
      <c r="O54" s="28"/>
      <c r="P54" s="28"/>
      <c r="Q54" s="28"/>
      <c r="R54" s="28"/>
      <c r="S54" s="27"/>
      <c r="T54" s="27">
        <v>30000</v>
      </c>
      <c r="U54" s="28">
        <v>10000</v>
      </c>
      <c r="V54" s="28">
        <v>20000</v>
      </c>
      <c r="W54" s="27">
        <f>D54-E54-M54-S54-T54</f>
        <v>132009</v>
      </c>
      <c r="X54" s="27">
        <f>Y54+Z54+AA54+AB54+AC54</f>
        <v>45000</v>
      </c>
      <c r="Y54" s="28">
        <v>15000</v>
      </c>
      <c r="Z54" s="28">
        <v>20000</v>
      </c>
      <c r="AA54" s="28">
        <v>10000</v>
      </c>
      <c r="AB54" s="28"/>
      <c r="AC54" s="28"/>
      <c r="AD54" s="27">
        <v>45000</v>
      </c>
      <c r="AE54" s="27">
        <f>AF54+AG54+AH54+AI54+AJ54</f>
        <v>54000</v>
      </c>
      <c r="AF54" s="28">
        <v>18000</v>
      </c>
      <c r="AG54" s="28">
        <v>16000</v>
      </c>
      <c r="AH54" s="28">
        <v>20000</v>
      </c>
      <c r="AI54" s="28"/>
      <c r="AJ54" s="28"/>
      <c r="AK54" s="28">
        <v>220000</v>
      </c>
      <c r="AL54" s="28">
        <f>137392-17145</f>
        <v>120247</v>
      </c>
      <c r="AM54" s="28">
        <f>AK54-AL54</f>
        <v>99753</v>
      </c>
      <c r="AN54" s="27">
        <v>54000</v>
      </c>
      <c r="AO54" s="29">
        <f>D54-E54-M54-X54-AE54-S54-T54</f>
        <v>33009</v>
      </c>
      <c r="AP54" s="33" t="s">
        <v>131</v>
      </c>
      <c r="AQ54" s="27">
        <f>AR54+AS54+AT54+AU54+AV54</f>
        <v>33009</v>
      </c>
      <c r="AR54" s="28">
        <v>22006</v>
      </c>
      <c r="AS54" s="28">
        <v>11003</v>
      </c>
      <c r="AT54" s="28"/>
      <c r="AU54" s="28"/>
      <c r="AV54" s="28"/>
      <c r="AW54" s="27">
        <f>AQ54</f>
        <v>33009</v>
      </c>
      <c r="AX54" s="27">
        <f>AY54+AZ54+BA54+BB54+BC54</f>
        <v>0</v>
      </c>
      <c r="AY54" s="28"/>
      <c r="AZ54" s="28"/>
      <c r="BA54" s="28"/>
      <c r="BB54" s="28"/>
      <c r="BC54" s="28"/>
      <c r="BD54" s="27"/>
      <c r="BE54" s="27">
        <f>BF54+BG54+BH54+BI54+BJ54</f>
        <v>0</v>
      </c>
      <c r="BF54" s="28"/>
      <c r="BG54" s="28"/>
      <c r="BH54" s="28"/>
      <c r="BI54" s="28"/>
      <c r="BJ54" s="28"/>
      <c r="BK54" s="27"/>
      <c r="BL54" s="29">
        <f>AO54-AQ54-AX54-BE54</f>
        <v>0</v>
      </c>
    </row>
    <row r="55" spans="1:64" ht="74.25" customHeight="1" hidden="1">
      <c r="A55" s="79">
        <v>5</v>
      </c>
      <c r="B55" s="50" t="s">
        <v>11</v>
      </c>
      <c r="C55" s="50"/>
      <c r="D55" s="51"/>
      <c r="E55" s="51"/>
      <c r="F55" s="52"/>
      <c r="G55" s="53">
        <f>G56</f>
        <v>26000</v>
      </c>
      <c r="H55" s="53">
        <f aca="true" t="shared" si="48" ref="H55:AM55">H56</f>
        <v>0</v>
      </c>
      <c r="I55" s="53">
        <f t="shared" si="48"/>
        <v>26000</v>
      </c>
      <c r="J55" s="53">
        <f t="shared" si="48"/>
        <v>0</v>
      </c>
      <c r="K55" s="53">
        <f t="shared" si="48"/>
        <v>0</v>
      </c>
      <c r="L55" s="53">
        <f t="shared" si="48"/>
        <v>0</v>
      </c>
      <c r="M55" s="51">
        <f t="shared" si="48"/>
        <v>0</v>
      </c>
      <c r="N55" s="249">
        <f t="shared" si="48"/>
        <v>0</v>
      </c>
      <c r="O55" s="249">
        <f t="shared" si="48"/>
        <v>0</v>
      </c>
      <c r="P55" s="249">
        <f t="shared" si="48"/>
        <v>0</v>
      </c>
      <c r="Q55" s="249">
        <f t="shared" si="48"/>
        <v>0</v>
      </c>
      <c r="R55" s="249">
        <f t="shared" si="48"/>
        <v>0</v>
      </c>
      <c r="S55" s="51"/>
      <c r="T55" s="51"/>
      <c r="U55" s="249"/>
      <c r="V55" s="249"/>
      <c r="W55" s="51"/>
      <c r="X55" s="51">
        <f t="shared" si="48"/>
        <v>0</v>
      </c>
      <c r="Y55" s="249">
        <f t="shared" si="48"/>
        <v>0</v>
      </c>
      <c r="Z55" s="249">
        <f t="shared" si="48"/>
        <v>0</v>
      </c>
      <c r="AA55" s="249">
        <f t="shared" si="48"/>
        <v>0</v>
      </c>
      <c r="AB55" s="249">
        <f t="shared" si="48"/>
        <v>0</v>
      </c>
      <c r="AC55" s="249">
        <f t="shared" si="48"/>
        <v>0</v>
      </c>
      <c r="AD55" s="51"/>
      <c r="AE55" s="51"/>
      <c r="AF55" s="249"/>
      <c r="AG55" s="249"/>
      <c r="AH55" s="249"/>
      <c r="AI55" s="249"/>
      <c r="AJ55" s="249"/>
      <c r="AK55" s="51">
        <f t="shared" si="48"/>
        <v>396601</v>
      </c>
      <c r="AL55" s="51">
        <f t="shared" si="48"/>
        <v>244631</v>
      </c>
      <c r="AM55" s="51">
        <f t="shared" si="48"/>
        <v>151970</v>
      </c>
      <c r="AN55" s="51"/>
      <c r="AO55" s="29">
        <f>D55-E55-M55-X55-AE55</f>
        <v>0</v>
      </c>
      <c r="AP55" s="33"/>
      <c r="AQ55" s="51">
        <f aca="true" t="shared" si="49" ref="AQ55:BC55">AQ56</f>
        <v>0</v>
      </c>
      <c r="AR55" s="249">
        <f t="shared" si="49"/>
        <v>0</v>
      </c>
      <c r="AS55" s="249">
        <f t="shared" si="49"/>
        <v>0</v>
      </c>
      <c r="AT55" s="249">
        <f t="shared" si="49"/>
        <v>0</v>
      </c>
      <c r="AU55" s="249">
        <f t="shared" si="49"/>
        <v>0</v>
      </c>
      <c r="AV55" s="249">
        <f t="shared" si="49"/>
        <v>0</v>
      </c>
      <c r="AW55" s="51"/>
      <c r="AX55" s="51">
        <f t="shared" si="49"/>
        <v>0</v>
      </c>
      <c r="AY55" s="249">
        <f t="shared" si="49"/>
        <v>0</v>
      </c>
      <c r="AZ55" s="249">
        <f t="shared" si="49"/>
        <v>0</v>
      </c>
      <c r="BA55" s="249">
        <f t="shared" si="49"/>
        <v>0</v>
      </c>
      <c r="BB55" s="249">
        <f t="shared" si="49"/>
        <v>0</v>
      </c>
      <c r="BC55" s="249">
        <f t="shared" si="49"/>
        <v>0</v>
      </c>
      <c r="BD55" s="51"/>
      <c r="BE55" s="51"/>
      <c r="BF55" s="249"/>
      <c r="BG55" s="249"/>
      <c r="BH55" s="249"/>
      <c r="BI55" s="249"/>
      <c r="BJ55" s="249"/>
      <c r="BK55" s="51"/>
      <c r="BL55" s="29">
        <f>AO55-AQ55-AX55-BE55</f>
        <v>0</v>
      </c>
    </row>
    <row r="56" spans="1:64" ht="21.75" customHeight="1" hidden="1">
      <c r="A56" s="79"/>
      <c r="B56" s="32" t="s">
        <v>84</v>
      </c>
      <c r="C56" s="32"/>
      <c r="D56" s="73"/>
      <c r="E56" s="33"/>
      <c r="F56" s="16"/>
      <c r="G56" s="17">
        <f>SUM(H56:L56)</f>
        <v>26000</v>
      </c>
      <c r="H56" s="26"/>
      <c r="I56" s="26">
        <v>26000</v>
      </c>
      <c r="J56" s="26"/>
      <c r="K56" s="26"/>
      <c r="L56" s="26"/>
      <c r="M56" s="27">
        <f>SUM(N56:R56)</f>
        <v>0</v>
      </c>
      <c r="N56" s="28"/>
      <c r="O56" s="28"/>
      <c r="P56" s="28"/>
      <c r="Q56" s="28"/>
      <c r="R56" s="28"/>
      <c r="S56" s="27"/>
      <c r="T56" s="27"/>
      <c r="U56" s="28"/>
      <c r="V56" s="28"/>
      <c r="W56" s="27"/>
      <c r="X56" s="27">
        <f>SUM(Y56:AC56)</f>
        <v>0</v>
      </c>
      <c r="Y56" s="28"/>
      <c r="Z56" s="28"/>
      <c r="AA56" s="28"/>
      <c r="AB56" s="28"/>
      <c r="AC56" s="28"/>
      <c r="AD56" s="27"/>
      <c r="AE56" s="27"/>
      <c r="AF56" s="28"/>
      <c r="AG56" s="28"/>
      <c r="AH56" s="28"/>
      <c r="AI56" s="28"/>
      <c r="AJ56" s="28"/>
      <c r="AK56" s="28">
        <v>396601</v>
      </c>
      <c r="AL56" s="28">
        <f>163573+80000+1058</f>
        <v>244631</v>
      </c>
      <c r="AM56" s="28">
        <f>AK56-AL56</f>
        <v>151970</v>
      </c>
      <c r="AN56" s="27"/>
      <c r="AO56" s="29">
        <f>D56-E56-M56-X56-AE56</f>
        <v>0</v>
      </c>
      <c r="AP56" s="33" t="s">
        <v>85</v>
      </c>
      <c r="AQ56" s="27">
        <f>SUM(AR56:AV56)</f>
        <v>0</v>
      </c>
      <c r="AR56" s="28"/>
      <c r="AS56" s="28"/>
      <c r="AT56" s="28"/>
      <c r="AU56" s="28"/>
      <c r="AV56" s="28"/>
      <c r="AW56" s="27"/>
      <c r="AX56" s="27">
        <f>SUM(AY56:BC56)</f>
        <v>0</v>
      </c>
      <c r="AY56" s="28"/>
      <c r="AZ56" s="28"/>
      <c r="BA56" s="28"/>
      <c r="BB56" s="28"/>
      <c r="BC56" s="28"/>
      <c r="BD56" s="27"/>
      <c r="BE56" s="27"/>
      <c r="BF56" s="28"/>
      <c r="BG56" s="28"/>
      <c r="BH56" s="28"/>
      <c r="BI56" s="28"/>
      <c r="BJ56" s="28"/>
      <c r="BK56" s="27"/>
      <c r="BL56" s="29">
        <f>AO56-AQ56-AX56-BE56</f>
        <v>0</v>
      </c>
    </row>
    <row r="57" spans="1:64" s="49" customFormat="1" ht="45" hidden="1">
      <c r="A57" s="68"/>
      <c r="B57" s="54" t="s">
        <v>14</v>
      </c>
      <c r="C57" s="54"/>
      <c r="D57" s="55"/>
      <c r="E57" s="55"/>
      <c r="F57" s="56"/>
      <c r="G57" s="17" t="e">
        <f>G58</f>
        <v>#REF!</v>
      </c>
      <c r="H57" s="17">
        <f aca="true" t="shared" si="50" ref="H57:BC57">H58</f>
        <v>0</v>
      </c>
      <c r="I57" s="17">
        <f t="shared" si="50"/>
        <v>1049</v>
      </c>
      <c r="J57" s="17">
        <f t="shared" si="50"/>
        <v>0</v>
      </c>
      <c r="K57" s="17">
        <f t="shared" si="50"/>
        <v>0</v>
      </c>
      <c r="L57" s="17">
        <f t="shared" si="50"/>
        <v>0</v>
      </c>
      <c r="M57" s="42">
        <f t="shared" si="50"/>
        <v>0</v>
      </c>
      <c r="N57" s="195">
        <f t="shared" si="50"/>
        <v>0</v>
      </c>
      <c r="O57" s="195">
        <f t="shared" si="50"/>
        <v>0</v>
      </c>
      <c r="P57" s="195">
        <f t="shared" si="50"/>
        <v>0</v>
      </c>
      <c r="Q57" s="195">
        <f t="shared" si="50"/>
        <v>0</v>
      </c>
      <c r="R57" s="195">
        <f t="shared" si="50"/>
        <v>0</v>
      </c>
      <c r="S57" s="42"/>
      <c r="T57" s="42"/>
      <c r="U57" s="195"/>
      <c r="V57" s="195"/>
      <c r="W57" s="42"/>
      <c r="X57" s="42">
        <f t="shared" si="50"/>
        <v>0</v>
      </c>
      <c r="Y57" s="195">
        <f t="shared" si="50"/>
        <v>0</v>
      </c>
      <c r="Z57" s="195">
        <f t="shared" si="50"/>
        <v>0</v>
      </c>
      <c r="AA57" s="195">
        <f t="shared" si="50"/>
        <v>0</v>
      </c>
      <c r="AB57" s="195">
        <f t="shared" si="50"/>
        <v>0</v>
      </c>
      <c r="AC57" s="195">
        <f t="shared" si="50"/>
        <v>0</v>
      </c>
      <c r="AD57" s="42"/>
      <c r="AE57" s="42"/>
      <c r="AF57" s="195"/>
      <c r="AG57" s="195"/>
      <c r="AH57" s="195"/>
      <c r="AI57" s="195"/>
      <c r="AJ57" s="195"/>
      <c r="AK57" s="42">
        <f t="shared" si="50"/>
        <v>0</v>
      </c>
      <c r="AL57" s="42">
        <f t="shared" si="50"/>
        <v>0</v>
      </c>
      <c r="AM57" s="42">
        <f t="shared" si="50"/>
        <v>0</v>
      </c>
      <c r="AN57" s="42"/>
      <c r="AO57" s="29">
        <f>D57-E57-M57-X57-AE57</f>
        <v>0</v>
      </c>
      <c r="AP57" s="42">
        <f t="shared" si="50"/>
        <v>0</v>
      </c>
      <c r="AQ57" s="42">
        <f t="shared" si="50"/>
        <v>0</v>
      </c>
      <c r="AR57" s="195">
        <f t="shared" si="50"/>
        <v>0</v>
      </c>
      <c r="AS57" s="195">
        <f t="shared" si="50"/>
        <v>0</v>
      </c>
      <c r="AT57" s="195">
        <f t="shared" si="50"/>
        <v>0</v>
      </c>
      <c r="AU57" s="195">
        <f t="shared" si="50"/>
        <v>0</v>
      </c>
      <c r="AV57" s="195">
        <f t="shared" si="50"/>
        <v>0</v>
      </c>
      <c r="AW57" s="42"/>
      <c r="AX57" s="42">
        <f t="shared" si="50"/>
        <v>0</v>
      </c>
      <c r="AY57" s="195">
        <f t="shared" si="50"/>
        <v>0</v>
      </c>
      <c r="AZ57" s="195">
        <f t="shared" si="50"/>
        <v>0</v>
      </c>
      <c r="BA57" s="195">
        <f t="shared" si="50"/>
        <v>0</v>
      </c>
      <c r="BB57" s="195">
        <f t="shared" si="50"/>
        <v>0</v>
      </c>
      <c r="BC57" s="195">
        <f t="shared" si="50"/>
        <v>0</v>
      </c>
      <c r="BD57" s="42"/>
      <c r="BE57" s="42"/>
      <c r="BF57" s="195"/>
      <c r="BG57" s="195"/>
      <c r="BH57" s="195"/>
      <c r="BI57" s="195"/>
      <c r="BJ57" s="195"/>
      <c r="BK57" s="42"/>
      <c r="BL57" s="29">
        <f>AO57-AQ57-AX57-BE57</f>
        <v>0</v>
      </c>
    </row>
    <row r="58" spans="1:64" ht="21.75" customHeight="1" hidden="1">
      <c r="A58" s="44" t="s">
        <v>54</v>
      </c>
      <c r="B58" s="57" t="s">
        <v>15</v>
      </c>
      <c r="C58" s="57"/>
      <c r="D58" s="225"/>
      <c r="E58" s="58"/>
      <c r="F58" s="59"/>
      <c r="G58" s="17" t="e">
        <f>#REF!</f>
        <v>#REF!</v>
      </c>
      <c r="H58" s="26"/>
      <c r="I58" s="26">
        <v>1049</v>
      </c>
      <c r="J58" s="26"/>
      <c r="K58" s="26"/>
      <c r="L58" s="26"/>
      <c r="M58" s="27">
        <f>N58+O58+P58+Q58+R58</f>
        <v>0</v>
      </c>
      <c r="N58" s="28"/>
      <c r="O58" s="28"/>
      <c r="P58" s="28"/>
      <c r="Q58" s="28"/>
      <c r="R58" s="28"/>
      <c r="S58" s="27"/>
      <c r="T58" s="27"/>
      <c r="U58" s="28"/>
      <c r="V58" s="28"/>
      <c r="W58" s="27"/>
      <c r="X58" s="27">
        <f>Y58+Z58+AA58+AB58+AC58</f>
        <v>0</v>
      </c>
      <c r="Y58" s="28"/>
      <c r="Z58" s="28"/>
      <c r="AA58" s="28"/>
      <c r="AB58" s="28"/>
      <c r="AC58" s="28"/>
      <c r="AD58" s="27"/>
      <c r="AE58" s="27">
        <f>AF58+AG58+AH58+AI58+AJ58</f>
        <v>0</v>
      </c>
      <c r="AF58" s="28"/>
      <c r="AG58" s="28"/>
      <c r="AH58" s="28"/>
      <c r="AI58" s="28"/>
      <c r="AJ58" s="28"/>
      <c r="AK58" s="28"/>
      <c r="AL58" s="28"/>
      <c r="AM58" s="28"/>
      <c r="AN58" s="27"/>
      <c r="AO58" s="29">
        <f>D58-E58-M58-X58-AE58</f>
        <v>0</v>
      </c>
      <c r="AP58" s="33"/>
      <c r="AQ58" s="27">
        <f>AR58+AS58+AT58+AU58+AV58</f>
        <v>0</v>
      </c>
      <c r="AR58" s="28"/>
      <c r="AS58" s="28"/>
      <c r="AT58" s="28"/>
      <c r="AU58" s="28"/>
      <c r="AV58" s="28"/>
      <c r="AW58" s="27"/>
      <c r="AX58" s="27">
        <f>AY58+AZ58+BA58+BB58+BC58</f>
        <v>0</v>
      </c>
      <c r="AY58" s="28"/>
      <c r="AZ58" s="28"/>
      <c r="BA58" s="28"/>
      <c r="BB58" s="28"/>
      <c r="BC58" s="28"/>
      <c r="BD58" s="27"/>
      <c r="BE58" s="27">
        <f>BF58+BG58+BH58+BI58+BJ58</f>
        <v>0</v>
      </c>
      <c r="BF58" s="28"/>
      <c r="BG58" s="28"/>
      <c r="BH58" s="28"/>
      <c r="BI58" s="28"/>
      <c r="BJ58" s="28"/>
      <c r="BK58" s="27"/>
      <c r="BL58" s="29">
        <f>AO58-AQ58-AX58-BE58</f>
        <v>0</v>
      </c>
    </row>
    <row r="59" spans="1:64" s="31" customFormat="1" ht="78.75">
      <c r="A59" s="68" t="s">
        <v>57</v>
      </c>
      <c r="B59" s="220" t="s">
        <v>240</v>
      </c>
      <c r="C59" s="234"/>
      <c r="D59" s="236">
        <f>D60+D66</f>
        <v>1094582</v>
      </c>
      <c r="E59" s="235">
        <f aca="true" t="shared" si="51" ref="E59:BL59">E60+E66</f>
        <v>0</v>
      </c>
      <c r="F59" s="236">
        <f t="shared" si="51"/>
        <v>1094582</v>
      </c>
      <c r="G59" s="235">
        <f t="shared" si="51"/>
        <v>0</v>
      </c>
      <c r="H59" s="235">
        <f t="shared" si="51"/>
        <v>0</v>
      </c>
      <c r="I59" s="235">
        <f t="shared" si="51"/>
        <v>0</v>
      </c>
      <c r="J59" s="235">
        <f t="shared" si="51"/>
        <v>0</v>
      </c>
      <c r="K59" s="235">
        <f t="shared" si="51"/>
        <v>0</v>
      </c>
      <c r="L59" s="235">
        <f t="shared" si="51"/>
        <v>0</v>
      </c>
      <c r="M59" s="235">
        <f t="shared" si="51"/>
        <v>0</v>
      </c>
      <c r="N59" s="235">
        <f t="shared" si="51"/>
        <v>0</v>
      </c>
      <c r="O59" s="235">
        <f t="shared" si="51"/>
        <v>0</v>
      </c>
      <c r="P59" s="235">
        <f t="shared" si="51"/>
        <v>0</v>
      </c>
      <c r="Q59" s="235">
        <f t="shared" si="51"/>
        <v>0</v>
      </c>
      <c r="R59" s="235">
        <f t="shared" si="51"/>
        <v>0</v>
      </c>
      <c r="S59" s="236">
        <f t="shared" si="51"/>
        <v>0</v>
      </c>
      <c r="T59" s="236">
        <f t="shared" si="51"/>
        <v>0</v>
      </c>
      <c r="U59" s="236">
        <f>U60+U66</f>
        <v>0</v>
      </c>
      <c r="V59" s="236">
        <f>V60+V66</f>
        <v>0</v>
      </c>
      <c r="W59" s="236">
        <f t="shared" si="51"/>
        <v>1094582</v>
      </c>
      <c r="X59" s="236">
        <f t="shared" si="51"/>
        <v>112966</v>
      </c>
      <c r="Y59" s="235">
        <f t="shared" si="51"/>
        <v>37655</v>
      </c>
      <c r="Z59" s="235">
        <f t="shared" si="51"/>
        <v>75311</v>
      </c>
      <c r="AA59" s="235">
        <f t="shared" si="51"/>
        <v>0</v>
      </c>
      <c r="AB59" s="235">
        <f t="shared" si="51"/>
        <v>0</v>
      </c>
      <c r="AC59" s="235">
        <f t="shared" si="51"/>
        <v>0</v>
      </c>
      <c r="AD59" s="235">
        <f t="shared" si="51"/>
        <v>112966</v>
      </c>
      <c r="AE59" s="235">
        <f t="shared" si="51"/>
        <v>359113</v>
      </c>
      <c r="AF59" s="235">
        <f t="shared" si="51"/>
        <v>118038</v>
      </c>
      <c r="AG59" s="235">
        <f t="shared" si="51"/>
        <v>236075</v>
      </c>
      <c r="AH59" s="235">
        <f t="shared" si="51"/>
        <v>0</v>
      </c>
      <c r="AI59" s="235">
        <f t="shared" si="51"/>
        <v>0</v>
      </c>
      <c r="AJ59" s="235">
        <f t="shared" si="51"/>
        <v>0</v>
      </c>
      <c r="AK59" s="235">
        <f t="shared" si="51"/>
        <v>0</v>
      </c>
      <c r="AL59" s="235">
        <f t="shared" si="51"/>
        <v>0</v>
      </c>
      <c r="AM59" s="235">
        <f t="shared" si="51"/>
        <v>0</v>
      </c>
      <c r="AN59" s="235">
        <f t="shared" si="51"/>
        <v>359113</v>
      </c>
      <c r="AO59" s="235">
        <f t="shared" si="51"/>
        <v>622503</v>
      </c>
      <c r="AP59" s="235">
        <f t="shared" si="51"/>
        <v>0</v>
      </c>
      <c r="AQ59" s="235">
        <f t="shared" si="51"/>
        <v>425705</v>
      </c>
      <c r="AR59" s="235">
        <f t="shared" si="51"/>
        <v>142021</v>
      </c>
      <c r="AS59" s="235">
        <f t="shared" si="51"/>
        <v>284044</v>
      </c>
      <c r="AT59" s="235">
        <f t="shared" si="51"/>
        <v>0</v>
      </c>
      <c r="AU59" s="235">
        <f t="shared" si="51"/>
        <v>0</v>
      </c>
      <c r="AV59" s="235">
        <f t="shared" si="51"/>
        <v>0</v>
      </c>
      <c r="AW59" s="235">
        <f t="shared" si="51"/>
        <v>425705</v>
      </c>
      <c r="AX59" s="235">
        <f t="shared" si="51"/>
        <v>196798</v>
      </c>
      <c r="AY59" s="235">
        <f t="shared" si="51"/>
        <v>65600</v>
      </c>
      <c r="AZ59" s="235">
        <f t="shared" si="51"/>
        <v>131198</v>
      </c>
      <c r="BA59" s="235">
        <f t="shared" si="51"/>
        <v>0</v>
      </c>
      <c r="BB59" s="235">
        <f t="shared" si="51"/>
        <v>0</v>
      </c>
      <c r="BC59" s="235">
        <f t="shared" si="51"/>
        <v>0</v>
      </c>
      <c r="BD59" s="235">
        <f t="shared" si="51"/>
        <v>0</v>
      </c>
      <c r="BE59" s="235">
        <f t="shared" si="51"/>
        <v>0</v>
      </c>
      <c r="BF59" s="235">
        <f t="shared" si="51"/>
        <v>0</v>
      </c>
      <c r="BG59" s="235">
        <f t="shared" si="51"/>
        <v>0</v>
      </c>
      <c r="BH59" s="235">
        <f t="shared" si="51"/>
        <v>0</v>
      </c>
      <c r="BI59" s="235">
        <f t="shared" si="51"/>
        <v>0</v>
      </c>
      <c r="BJ59" s="235">
        <f t="shared" si="51"/>
        <v>0</v>
      </c>
      <c r="BK59" s="235">
        <f t="shared" si="51"/>
        <v>0</v>
      </c>
      <c r="BL59" s="235">
        <f t="shared" si="51"/>
        <v>0</v>
      </c>
    </row>
    <row r="60" spans="1:64" s="31" customFormat="1" ht="27.75" customHeight="1">
      <c r="A60" s="237" t="s">
        <v>241</v>
      </c>
      <c r="B60" s="238" t="s">
        <v>242</v>
      </c>
      <c r="C60" s="239"/>
      <c r="D60" s="241">
        <f>D61+D62+D63+D64+D65</f>
        <v>343060</v>
      </c>
      <c r="E60" s="240">
        <f>E61+E62+E63+E64+E65</f>
        <v>0</v>
      </c>
      <c r="F60" s="241">
        <f>F61+F62+F63+F64+F65</f>
        <v>343060</v>
      </c>
      <c r="G60" s="218"/>
      <c r="H60" s="242"/>
      <c r="I60" s="242"/>
      <c r="J60" s="242"/>
      <c r="K60" s="242"/>
      <c r="L60" s="242"/>
      <c r="M60" s="218">
        <f>M61+M62+M63+M64+M65</f>
        <v>0</v>
      </c>
      <c r="N60" s="242">
        <f aca="true" t="shared" si="52" ref="N60:BL60">N61+N62+N63+N64+N65</f>
        <v>0</v>
      </c>
      <c r="O60" s="242">
        <f t="shared" si="52"/>
        <v>0</v>
      </c>
      <c r="P60" s="242">
        <f t="shared" si="52"/>
        <v>0</v>
      </c>
      <c r="Q60" s="242">
        <f t="shared" si="52"/>
        <v>0</v>
      </c>
      <c r="R60" s="242">
        <f t="shared" si="52"/>
        <v>0</v>
      </c>
      <c r="S60" s="218">
        <f t="shared" si="52"/>
        <v>0</v>
      </c>
      <c r="T60" s="218">
        <f t="shared" si="52"/>
        <v>0</v>
      </c>
      <c r="U60" s="218">
        <f t="shared" si="52"/>
        <v>0</v>
      </c>
      <c r="V60" s="218">
        <f t="shared" si="52"/>
        <v>0</v>
      </c>
      <c r="W60" s="218">
        <f t="shared" si="52"/>
        <v>343060</v>
      </c>
      <c r="X60" s="218">
        <f t="shared" si="52"/>
        <v>112966</v>
      </c>
      <c r="Y60" s="242">
        <f t="shared" si="52"/>
        <v>37655</v>
      </c>
      <c r="Z60" s="242">
        <f t="shared" si="52"/>
        <v>75311</v>
      </c>
      <c r="AA60" s="242">
        <f t="shared" si="52"/>
        <v>0</v>
      </c>
      <c r="AB60" s="242">
        <f t="shared" si="52"/>
        <v>0</v>
      </c>
      <c r="AC60" s="242">
        <f t="shared" si="52"/>
        <v>0</v>
      </c>
      <c r="AD60" s="242">
        <f t="shared" si="52"/>
        <v>112966</v>
      </c>
      <c r="AE60" s="218">
        <f t="shared" si="52"/>
        <v>108804</v>
      </c>
      <c r="AF60" s="242">
        <f t="shared" si="52"/>
        <v>34601</v>
      </c>
      <c r="AG60" s="242">
        <f t="shared" si="52"/>
        <v>69203</v>
      </c>
      <c r="AH60" s="242">
        <f t="shared" si="52"/>
        <v>0</v>
      </c>
      <c r="AI60" s="242">
        <f t="shared" si="52"/>
        <v>0</v>
      </c>
      <c r="AJ60" s="242">
        <f t="shared" si="52"/>
        <v>0</v>
      </c>
      <c r="AK60" s="242">
        <f t="shared" si="52"/>
        <v>0</v>
      </c>
      <c r="AL60" s="242">
        <f t="shared" si="52"/>
        <v>0</v>
      </c>
      <c r="AM60" s="242">
        <f t="shared" si="52"/>
        <v>0</v>
      </c>
      <c r="AN60" s="242">
        <f t="shared" si="52"/>
        <v>108804</v>
      </c>
      <c r="AO60" s="218">
        <f t="shared" si="52"/>
        <v>121290</v>
      </c>
      <c r="AP60" s="218">
        <f t="shared" si="52"/>
        <v>0</v>
      </c>
      <c r="AQ60" s="218">
        <f t="shared" si="52"/>
        <v>121290</v>
      </c>
      <c r="AR60" s="242">
        <f t="shared" si="52"/>
        <v>40430</v>
      </c>
      <c r="AS60" s="242">
        <f t="shared" si="52"/>
        <v>80860</v>
      </c>
      <c r="AT60" s="242">
        <f t="shared" si="52"/>
        <v>0</v>
      </c>
      <c r="AU60" s="242">
        <f t="shared" si="52"/>
        <v>0</v>
      </c>
      <c r="AV60" s="242">
        <f t="shared" si="52"/>
        <v>0</v>
      </c>
      <c r="AW60" s="218">
        <f t="shared" si="52"/>
        <v>121290</v>
      </c>
      <c r="AX60" s="218">
        <f t="shared" si="52"/>
        <v>0</v>
      </c>
      <c r="AY60" s="242">
        <f t="shared" si="52"/>
        <v>0</v>
      </c>
      <c r="AZ60" s="242">
        <f t="shared" si="52"/>
        <v>0</v>
      </c>
      <c r="BA60" s="242">
        <f t="shared" si="52"/>
        <v>0</v>
      </c>
      <c r="BB60" s="242">
        <f t="shared" si="52"/>
        <v>0</v>
      </c>
      <c r="BC60" s="242">
        <f t="shared" si="52"/>
        <v>0</v>
      </c>
      <c r="BD60" s="218"/>
      <c r="BE60" s="218">
        <f t="shared" si="52"/>
        <v>0</v>
      </c>
      <c r="BF60" s="242">
        <f t="shared" si="52"/>
        <v>0</v>
      </c>
      <c r="BG60" s="242">
        <f t="shared" si="52"/>
        <v>0</v>
      </c>
      <c r="BH60" s="242">
        <f t="shared" si="52"/>
        <v>0</v>
      </c>
      <c r="BI60" s="242">
        <f t="shared" si="52"/>
        <v>0</v>
      </c>
      <c r="BJ60" s="242">
        <f t="shared" si="52"/>
        <v>0</v>
      </c>
      <c r="BK60" s="242">
        <f t="shared" si="52"/>
        <v>0</v>
      </c>
      <c r="BL60" s="218">
        <f t="shared" si="52"/>
        <v>0</v>
      </c>
    </row>
    <row r="61" spans="1:64" s="31" customFormat="1" ht="27.75" customHeight="1">
      <c r="A61" s="44" t="s">
        <v>243</v>
      </c>
      <c r="B61" s="224" t="s">
        <v>244</v>
      </c>
      <c r="C61" s="57"/>
      <c r="D61" s="225">
        <v>112966</v>
      </c>
      <c r="E61" s="58"/>
      <c r="F61" s="59">
        <f>D61-E61</f>
        <v>112966</v>
      </c>
      <c r="G61" s="27"/>
      <c r="H61" s="28"/>
      <c r="I61" s="28"/>
      <c r="J61" s="28"/>
      <c r="K61" s="28"/>
      <c r="L61" s="28"/>
      <c r="M61" s="27"/>
      <c r="N61" s="28"/>
      <c r="O61" s="28"/>
      <c r="P61" s="28"/>
      <c r="Q61" s="28"/>
      <c r="R61" s="28"/>
      <c r="S61" s="27"/>
      <c r="T61" s="27"/>
      <c r="U61" s="28"/>
      <c r="V61" s="28"/>
      <c r="W61" s="27">
        <f>D61-E61-M61-S61</f>
        <v>112966</v>
      </c>
      <c r="X61" s="27">
        <v>112966</v>
      </c>
      <c r="Y61" s="28">
        <v>37655</v>
      </c>
      <c r="Z61" s="28">
        <v>75311</v>
      </c>
      <c r="AA61" s="28"/>
      <c r="AB61" s="28"/>
      <c r="AC61" s="28"/>
      <c r="AD61" s="27">
        <v>112966</v>
      </c>
      <c r="AE61" s="27"/>
      <c r="AF61" s="28"/>
      <c r="AG61" s="28"/>
      <c r="AH61" s="28"/>
      <c r="AI61" s="28"/>
      <c r="AJ61" s="28"/>
      <c r="AK61" s="28"/>
      <c r="AL61" s="28"/>
      <c r="AM61" s="28"/>
      <c r="AN61" s="27"/>
      <c r="AO61" s="29">
        <f>D61-E61-M61-X61-AE61-S61-T61</f>
        <v>0</v>
      </c>
      <c r="AP61" s="24"/>
      <c r="AQ61" s="27"/>
      <c r="AR61" s="28"/>
      <c r="AS61" s="28"/>
      <c r="AT61" s="28"/>
      <c r="AU61" s="28"/>
      <c r="AV61" s="28"/>
      <c r="AW61" s="27"/>
      <c r="AX61" s="27"/>
      <c r="AY61" s="28"/>
      <c r="AZ61" s="28"/>
      <c r="BA61" s="28"/>
      <c r="BB61" s="28"/>
      <c r="BC61" s="28"/>
      <c r="BD61" s="27"/>
      <c r="BE61" s="27"/>
      <c r="BF61" s="28"/>
      <c r="BG61" s="28"/>
      <c r="BH61" s="28"/>
      <c r="BI61" s="28"/>
      <c r="BJ61" s="28"/>
      <c r="BK61" s="27"/>
      <c r="BL61" s="29">
        <f>AO61-AQ61-AX61-BE61</f>
        <v>0</v>
      </c>
    </row>
    <row r="62" spans="1:64" s="31" customFormat="1" ht="27.75" customHeight="1">
      <c r="A62" s="44" t="s">
        <v>245</v>
      </c>
      <c r="B62" s="224" t="s">
        <v>246</v>
      </c>
      <c r="C62" s="57"/>
      <c r="D62" s="225">
        <f>AE62</f>
        <v>59456</v>
      </c>
      <c r="E62" s="58"/>
      <c r="F62" s="59">
        <f>D62-E62</f>
        <v>59456</v>
      </c>
      <c r="G62" s="27"/>
      <c r="H62" s="28"/>
      <c r="I62" s="28"/>
      <c r="J62" s="28"/>
      <c r="K62" s="28"/>
      <c r="L62" s="28"/>
      <c r="M62" s="27"/>
      <c r="N62" s="28"/>
      <c r="O62" s="28"/>
      <c r="P62" s="28"/>
      <c r="Q62" s="28"/>
      <c r="R62" s="28"/>
      <c r="S62" s="27"/>
      <c r="T62" s="27"/>
      <c r="U62" s="28"/>
      <c r="V62" s="28"/>
      <c r="W62" s="27">
        <f>D62-E62-M62-S62</f>
        <v>59456</v>
      </c>
      <c r="X62" s="27"/>
      <c r="Y62" s="28"/>
      <c r="Z62" s="28"/>
      <c r="AA62" s="28"/>
      <c r="AB62" s="28"/>
      <c r="AC62" s="28"/>
      <c r="AD62" s="27"/>
      <c r="AE62" s="27">
        <v>59456</v>
      </c>
      <c r="AF62" s="28">
        <v>18152</v>
      </c>
      <c r="AG62" s="28">
        <v>36304</v>
      </c>
      <c r="AH62" s="28"/>
      <c r="AI62" s="28"/>
      <c r="AJ62" s="28"/>
      <c r="AK62" s="28"/>
      <c r="AL62" s="28"/>
      <c r="AM62" s="28"/>
      <c r="AN62" s="27">
        <f>AE62</f>
        <v>59456</v>
      </c>
      <c r="AO62" s="29">
        <f>D62-E62-M62-X62-AE62-S62-T62</f>
        <v>0</v>
      </c>
      <c r="AP62" s="24"/>
      <c r="AQ62" s="27"/>
      <c r="AR62" s="28"/>
      <c r="AS62" s="28"/>
      <c r="AT62" s="28"/>
      <c r="AU62" s="28"/>
      <c r="AV62" s="28"/>
      <c r="AW62" s="27"/>
      <c r="AX62" s="27"/>
      <c r="AY62" s="28"/>
      <c r="AZ62" s="28"/>
      <c r="BA62" s="28"/>
      <c r="BB62" s="28"/>
      <c r="BC62" s="28"/>
      <c r="BD62" s="27"/>
      <c r="BE62" s="27"/>
      <c r="BF62" s="28"/>
      <c r="BG62" s="28"/>
      <c r="BH62" s="28"/>
      <c r="BI62" s="28"/>
      <c r="BJ62" s="28"/>
      <c r="BK62" s="27"/>
      <c r="BL62" s="29">
        <f>AO62-AQ62-AX62-BE62</f>
        <v>0</v>
      </c>
    </row>
    <row r="63" spans="1:64" s="31" customFormat="1" ht="27.75" customHeight="1">
      <c r="A63" s="44" t="s">
        <v>248</v>
      </c>
      <c r="B63" s="224" t="s">
        <v>247</v>
      </c>
      <c r="C63" s="57"/>
      <c r="D63" s="225">
        <f>AE63</f>
        <v>25566</v>
      </c>
      <c r="E63" s="58"/>
      <c r="F63" s="59">
        <f>D63-E63</f>
        <v>25566</v>
      </c>
      <c r="G63" s="27"/>
      <c r="H63" s="28"/>
      <c r="I63" s="28"/>
      <c r="J63" s="28"/>
      <c r="K63" s="28"/>
      <c r="L63" s="28"/>
      <c r="M63" s="27"/>
      <c r="N63" s="28"/>
      <c r="O63" s="28"/>
      <c r="P63" s="28"/>
      <c r="Q63" s="28"/>
      <c r="R63" s="28"/>
      <c r="S63" s="27"/>
      <c r="T63" s="27"/>
      <c r="U63" s="28"/>
      <c r="V63" s="28"/>
      <c r="W63" s="27">
        <f>D63-E63-M63-S63</f>
        <v>25566</v>
      </c>
      <c r="X63" s="27"/>
      <c r="Y63" s="28"/>
      <c r="Z63" s="28"/>
      <c r="AA63" s="28"/>
      <c r="AB63" s="28"/>
      <c r="AC63" s="28"/>
      <c r="AD63" s="27"/>
      <c r="AE63" s="27">
        <v>25566</v>
      </c>
      <c r="AF63" s="28">
        <v>8522</v>
      </c>
      <c r="AG63" s="28">
        <v>17044</v>
      </c>
      <c r="AH63" s="28"/>
      <c r="AI63" s="28"/>
      <c r="AJ63" s="28"/>
      <c r="AK63" s="28"/>
      <c r="AL63" s="28"/>
      <c r="AM63" s="28"/>
      <c r="AN63" s="27">
        <f>AE63</f>
        <v>25566</v>
      </c>
      <c r="AO63" s="29">
        <f>D63-E63-M63-X63-AE63-S63-T63</f>
        <v>0</v>
      </c>
      <c r="AP63" s="24"/>
      <c r="AQ63" s="27"/>
      <c r="AR63" s="28"/>
      <c r="AS63" s="28"/>
      <c r="AT63" s="28"/>
      <c r="AU63" s="28"/>
      <c r="AV63" s="28"/>
      <c r="AW63" s="27"/>
      <c r="AX63" s="27"/>
      <c r="AY63" s="28"/>
      <c r="AZ63" s="28"/>
      <c r="BA63" s="28"/>
      <c r="BB63" s="28"/>
      <c r="BC63" s="28"/>
      <c r="BD63" s="27"/>
      <c r="BE63" s="27"/>
      <c r="BF63" s="28"/>
      <c r="BG63" s="28"/>
      <c r="BH63" s="28"/>
      <c r="BI63" s="28"/>
      <c r="BJ63" s="28"/>
      <c r="BK63" s="27"/>
      <c r="BL63" s="29">
        <f>AO63-AQ63-AX63-BE63</f>
        <v>0</v>
      </c>
    </row>
    <row r="64" spans="1:64" s="31" customFormat="1" ht="57.75" customHeight="1">
      <c r="A64" s="44" t="s">
        <v>249</v>
      </c>
      <c r="B64" s="224" t="s">
        <v>299</v>
      </c>
      <c r="C64" s="57"/>
      <c r="D64" s="225">
        <f>AE64</f>
        <v>23782</v>
      </c>
      <c r="E64" s="58"/>
      <c r="F64" s="59">
        <f>D64-E64</f>
        <v>23782</v>
      </c>
      <c r="G64" s="27"/>
      <c r="H64" s="28"/>
      <c r="I64" s="28"/>
      <c r="J64" s="28"/>
      <c r="K64" s="28"/>
      <c r="L64" s="28"/>
      <c r="M64" s="27"/>
      <c r="N64" s="28"/>
      <c r="O64" s="28"/>
      <c r="P64" s="28"/>
      <c r="Q64" s="28"/>
      <c r="R64" s="28"/>
      <c r="S64" s="27"/>
      <c r="T64" s="27"/>
      <c r="U64" s="28"/>
      <c r="V64" s="28"/>
      <c r="W64" s="27">
        <f>D64-E64-M64-S64</f>
        <v>23782</v>
      </c>
      <c r="X64" s="27"/>
      <c r="Y64" s="28"/>
      <c r="Z64" s="28"/>
      <c r="AA64" s="28"/>
      <c r="AB64" s="28"/>
      <c r="AC64" s="28"/>
      <c r="AD64" s="27"/>
      <c r="AE64" s="27">
        <v>23782</v>
      </c>
      <c r="AF64" s="28">
        <v>7927</v>
      </c>
      <c r="AG64" s="28">
        <v>15855</v>
      </c>
      <c r="AH64" s="28"/>
      <c r="AI64" s="28"/>
      <c r="AJ64" s="28"/>
      <c r="AK64" s="28"/>
      <c r="AL64" s="28"/>
      <c r="AM64" s="28"/>
      <c r="AN64" s="27">
        <f>AE64</f>
        <v>23782</v>
      </c>
      <c r="AO64" s="29">
        <f>D64-E64-M64-X64-AE64-S64-T64</f>
        <v>0</v>
      </c>
      <c r="AP64" s="24"/>
      <c r="AQ64" s="27"/>
      <c r="AR64" s="28"/>
      <c r="AS64" s="28"/>
      <c r="AT64" s="28"/>
      <c r="AU64" s="28"/>
      <c r="AV64" s="28"/>
      <c r="AW64" s="27"/>
      <c r="AX64" s="27"/>
      <c r="AY64" s="28"/>
      <c r="AZ64" s="28"/>
      <c r="BA64" s="28"/>
      <c r="BB64" s="28"/>
      <c r="BC64" s="28"/>
      <c r="BD64" s="27"/>
      <c r="BE64" s="27"/>
      <c r="BF64" s="28"/>
      <c r="BG64" s="28"/>
      <c r="BH64" s="28"/>
      <c r="BI64" s="28"/>
      <c r="BJ64" s="28"/>
      <c r="BK64" s="27"/>
      <c r="BL64" s="29">
        <f>AO64-AQ64-AX64-BE64</f>
        <v>0</v>
      </c>
    </row>
    <row r="65" spans="1:64" s="31" customFormat="1" ht="27.75" customHeight="1">
      <c r="A65" s="44" t="s">
        <v>250</v>
      </c>
      <c r="B65" s="224" t="s">
        <v>251</v>
      </c>
      <c r="C65" s="57"/>
      <c r="D65" s="225">
        <f>AQ65</f>
        <v>121290</v>
      </c>
      <c r="E65" s="58"/>
      <c r="F65" s="59">
        <f>D65-E65</f>
        <v>121290</v>
      </c>
      <c r="G65" s="27"/>
      <c r="H65" s="28"/>
      <c r="I65" s="28"/>
      <c r="J65" s="28"/>
      <c r="K65" s="28"/>
      <c r="L65" s="28"/>
      <c r="M65" s="27"/>
      <c r="N65" s="28"/>
      <c r="O65" s="28"/>
      <c r="P65" s="28"/>
      <c r="Q65" s="28"/>
      <c r="R65" s="28"/>
      <c r="S65" s="27"/>
      <c r="T65" s="27"/>
      <c r="U65" s="28"/>
      <c r="V65" s="28"/>
      <c r="W65" s="27">
        <f>D65-E65-M65-S65</f>
        <v>121290</v>
      </c>
      <c r="X65" s="27"/>
      <c r="Y65" s="28"/>
      <c r="Z65" s="28"/>
      <c r="AA65" s="28"/>
      <c r="AB65" s="28"/>
      <c r="AC65" s="28"/>
      <c r="AD65" s="27"/>
      <c r="AE65" s="27"/>
      <c r="AF65" s="28"/>
      <c r="AG65" s="28"/>
      <c r="AH65" s="28"/>
      <c r="AI65" s="28"/>
      <c r="AJ65" s="28"/>
      <c r="AK65" s="28"/>
      <c r="AL65" s="28"/>
      <c r="AM65" s="28"/>
      <c r="AN65" s="27">
        <f>AE65</f>
        <v>0</v>
      </c>
      <c r="AO65" s="29">
        <f>D65-E65-M65-X65-AE65-S65-T65</f>
        <v>121290</v>
      </c>
      <c r="AP65" s="24"/>
      <c r="AQ65" s="27">
        <v>121290</v>
      </c>
      <c r="AR65" s="28">
        <v>40430</v>
      </c>
      <c r="AS65" s="28">
        <v>80860</v>
      </c>
      <c r="AT65" s="28"/>
      <c r="AU65" s="28"/>
      <c r="AV65" s="28"/>
      <c r="AW65" s="27">
        <f>AQ65</f>
        <v>121290</v>
      </c>
      <c r="AX65" s="27"/>
      <c r="AY65" s="28"/>
      <c r="AZ65" s="28"/>
      <c r="BA65" s="28"/>
      <c r="BB65" s="28"/>
      <c r="BC65" s="28"/>
      <c r="BD65" s="27"/>
      <c r="BE65" s="27"/>
      <c r="BF65" s="28"/>
      <c r="BG65" s="28"/>
      <c r="BH65" s="28"/>
      <c r="BI65" s="28"/>
      <c r="BJ65" s="28"/>
      <c r="BK65" s="27"/>
      <c r="BL65" s="29">
        <f>AO65-AQ65-AX65-BE65</f>
        <v>0</v>
      </c>
    </row>
    <row r="66" spans="1:64" s="31" customFormat="1" ht="27.75" customHeight="1">
      <c r="A66" s="237" t="s">
        <v>58</v>
      </c>
      <c r="B66" s="238" t="s">
        <v>252</v>
      </c>
      <c r="C66" s="239"/>
      <c r="D66" s="241">
        <f>D67+D73+D83</f>
        <v>751522</v>
      </c>
      <c r="E66" s="240">
        <f aca="true" t="shared" si="53" ref="E66:M66">E67+E73+E83</f>
        <v>0</v>
      </c>
      <c r="F66" s="241">
        <f t="shared" si="53"/>
        <v>751522</v>
      </c>
      <c r="G66" s="240">
        <f t="shared" si="53"/>
        <v>0</v>
      </c>
      <c r="H66" s="240">
        <f t="shared" si="53"/>
        <v>0</v>
      </c>
      <c r="I66" s="240">
        <f t="shared" si="53"/>
        <v>0</v>
      </c>
      <c r="J66" s="240">
        <f t="shared" si="53"/>
        <v>0</v>
      </c>
      <c r="K66" s="240">
        <f t="shared" si="53"/>
        <v>0</v>
      </c>
      <c r="L66" s="240">
        <f t="shared" si="53"/>
        <v>0</v>
      </c>
      <c r="M66" s="240">
        <f t="shared" si="53"/>
        <v>0</v>
      </c>
      <c r="N66" s="242">
        <f aca="true" t="shared" si="54" ref="N66:BL66">N67+N73+N83</f>
        <v>0</v>
      </c>
      <c r="O66" s="242">
        <f t="shared" si="54"/>
        <v>0</v>
      </c>
      <c r="P66" s="242">
        <f t="shared" si="54"/>
        <v>0</v>
      </c>
      <c r="Q66" s="242">
        <f t="shared" si="54"/>
        <v>0</v>
      </c>
      <c r="R66" s="242">
        <f t="shared" si="54"/>
        <v>0</v>
      </c>
      <c r="S66" s="218">
        <f t="shared" si="54"/>
        <v>0</v>
      </c>
      <c r="T66" s="218">
        <f t="shared" si="54"/>
        <v>0</v>
      </c>
      <c r="U66" s="218">
        <f>U67+U73+U83</f>
        <v>0</v>
      </c>
      <c r="V66" s="218">
        <f>V67+V73+V83</f>
        <v>0</v>
      </c>
      <c r="W66" s="218">
        <f t="shared" si="54"/>
        <v>751522</v>
      </c>
      <c r="X66" s="218">
        <f t="shared" si="54"/>
        <v>0</v>
      </c>
      <c r="Y66" s="242">
        <f t="shared" si="54"/>
        <v>0</v>
      </c>
      <c r="Z66" s="242">
        <f t="shared" si="54"/>
        <v>0</v>
      </c>
      <c r="AA66" s="242">
        <f t="shared" si="54"/>
        <v>0</v>
      </c>
      <c r="AB66" s="242">
        <f t="shared" si="54"/>
        <v>0</v>
      </c>
      <c r="AC66" s="242">
        <f t="shared" si="54"/>
        <v>0</v>
      </c>
      <c r="AD66" s="218"/>
      <c r="AE66" s="218">
        <f>AE67+AE73+AE83</f>
        <v>250309</v>
      </c>
      <c r="AF66" s="242">
        <f t="shared" si="54"/>
        <v>83437</v>
      </c>
      <c r="AG66" s="242">
        <f t="shared" si="54"/>
        <v>166872</v>
      </c>
      <c r="AH66" s="242">
        <f t="shared" si="54"/>
        <v>0</v>
      </c>
      <c r="AI66" s="242">
        <f t="shared" si="54"/>
        <v>0</v>
      </c>
      <c r="AJ66" s="242">
        <f t="shared" si="54"/>
        <v>0</v>
      </c>
      <c r="AK66" s="242">
        <f t="shared" si="54"/>
        <v>0</v>
      </c>
      <c r="AL66" s="242">
        <f t="shared" si="54"/>
        <v>0</v>
      </c>
      <c r="AM66" s="242">
        <f t="shared" si="54"/>
        <v>0</v>
      </c>
      <c r="AN66" s="242">
        <f t="shared" si="54"/>
        <v>250309</v>
      </c>
      <c r="AO66" s="218">
        <f t="shared" si="54"/>
        <v>501213</v>
      </c>
      <c r="AP66" s="218">
        <f t="shared" si="54"/>
        <v>0</v>
      </c>
      <c r="AQ66" s="218">
        <f t="shared" si="54"/>
        <v>304415</v>
      </c>
      <c r="AR66" s="242">
        <f t="shared" si="54"/>
        <v>101591</v>
      </c>
      <c r="AS66" s="242">
        <f t="shared" si="54"/>
        <v>203184</v>
      </c>
      <c r="AT66" s="242">
        <f t="shared" si="54"/>
        <v>0</v>
      </c>
      <c r="AU66" s="242">
        <f t="shared" si="54"/>
        <v>0</v>
      </c>
      <c r="AV66" s="242">
        <f t="shared" si="54"/>
        <v>0</v>
      </c>
      <c r="AW66" s="242">
        <f t="shared" si="54"/>
        <v>304415</v>
      </c>
      <c r="AX66" s="218">
        <f t="shared" si="54"/>
        <v>196798</v>
      </c>
      <c r="AY66" s="242">
        <f t="shared" si="54"/>
        <v>65600</v>
      </c>
      <c r="AZ66" s="242">
        <f t="shared" si="54"/>
        <v>131198</v>
      </c>
      <c r="BA66" s="242">
        <f t="shared" si="54"/>
        <v>0</v>
      </c>
      <c r="BB66" s="242">
        <f t="shared" si="54"/>
        <v>0</v>
      </c>
      <c r="BC66" s="242">
        <f t="shared" si="54"/>
        <v>0</v>
      </c>
      <c r="BD66" s="218"/>
      <c r="BE66" s="218">
        <f t="shared" si="54"/>
        <v>0</v>
      </c>
      <c r="BF66" s="242">
        <f t="shared" si="54"/>
        <v>0</v>
      </c>
      <c r="BG66" s="242">
        <f t="shared" si="54"/>
        <v>0</v>
      </c>
      <c r="BH66" s="242">
        <f t="shared" si="54"/>
        <v>0</v>
      </c>
      <c r="BI66" s="242">
        <f t="shared" si="54"/>
        <v>0</v>
      </c>
      <c r="BJ66" s="242">
        <f t="shared" si="54"/>
        <v>0</v>
      </c>
      <c r="BK66" s="242">
        <f t="shared" si="54"/>
        <v>0</v>
      </c>
      <c r="BL66" s="218">
        <f t="shared" si="54"/>
        <v>0</v>
      </c>
    </row>
    <row r="67" spans="1:64" s="31" customFormat="1" ht="27.75" customHeight="1">
      <c r="A67" s="243" t="s">
        <v>253</v>
      </c>
      <c r="B67" s="244" t="s">
        <v>254</v>
      </c>
      <c r="C67" s="245"/>
      <c r="D67" s="247">
        <f>D68+D69+D70+D71+D72</f>
        <v>250309</v>
      </c>
      <c r="E67" s="246">
        <f aca="true" t="shared" si="55" ref="E67:BK67">E68+E69+E70+E71+E72</f>
        <v>0</v>
      </c>
      <c r="F67" s="247">
        <f t="shared" si="55"/>
        <v>250309</v>
      </c>
      <c r="G67" s="246">
        <f t="shared" si="55"/>
        <v>0</v>
      </c>
      <c r="H67" s="246">
        <f t="shared" si="55"/>
        <v>0</v>
      </c>
      <c r="I67" s="246">
        <f t="shared" si="55"/>
        <v>0</v>
      </c>
      <c r="J67" s="246">
        <f t="shared" si="55"/>
        <v>0</v>
      </c>
      <c r="K67" s="246">
        <f t="shared" si="55"/>
        <v>0</v>
      </c>
      <c r="L67" s="246">
        <f t="shared" si="55"/>
        <v>0</v>
      </c>
      <c r="M67" s="246">
        <f t="shared" si="55"/>
        <v>0</v>
      </c>
      <c r="N67" s="246">
        <f t="shared" si="55"/>
        <v>0</v>
      </c>
      <c r="O67" s="246">
        <f t="shared" si="55"/>
        <v>0</v>
      </c>
      <c r="P67" s="246">
        <f t="shared" si="55"/>
        <v>0</v>
      </c>
      <c r="Q67" s="246">
        <f t="shared" si="55"/>
        <v>0</v>
      </c>
      <c r="R67" s="246">
        <f t="shared" si="55"/>
        <v>0</v>
      </c>
      <c r="S67" s="247">
        <f t="shared" si="55"/>
        <v>0</v>
      </c>
      <c r="T67" s="247">
        <f t="shared" si="55"/>
        <v>0</v>
      </c>
      <c r="U67" s="247">
        <f>U68+U69+U70+U71+U72</f>
        <v>0</v>
      </c>
      <c r="V67" s="247">
        <f>V68+V69+V70+V71+V72</f>
        <v>0</v>
      </c>
      <c r="W67" s="247">
        <f t="shared" si="55"/>
        <v>250309</v>
      </c>
      <c r="X67" s="247">
        <f t="shared" si="55"/>
        <v>0</v>
      </c>
      <c r="Y67" s="246">
        <f t="shared" si="55"/>
        <v>0</v>
      </c>
      <c r="Z67" s="246">
        <f t="shared" si="55"/>
        <v>0</v>
      </c>
      <c r="AA67" s="246">
        <f t="shared" si="55"/>
        <v>0</v>
      </c>
      <c r="AB67" s="246">
        <f t="shared" si="55"/>
        <v>0</v>
      </c>
      <c r="AC67" s="246">
        <f t="shared" si="55"/>
        <v>0</v>
      </c>
      <c r="AD67" s="246">
        <f t="shared" si="55"/>
        <v>0</v>
      </c>
      <c r="AE67" s="246">
        <f t="shared" si="55"/>
        <v>250309</v>
      </c>
      <c r="AF67" s="246">
        <f t="shared" si="55"/>
        <v>83437</v>
      </c>
      <c r="AG67" s="246">
        <f t="shared" si="55"/>
        <v>166872</v>
      </c>
      <c r="AH67" s="246">
        <f t="shared" si="55"/>
        <v>0</v>
      </c>
      <c r="AI67" s="246">
        <f t="shared" si="55"/>
        <v>0</v>
      </c>
      <c r="AJ67" s="246">
        <f t="shared" si="55"/>
        <v>0</v>
      </c>
      <c r="AK67" s="246">
        <f t="shared" si="55"/>
        <v>0</v>
      </c>
      <c r="AL67" s="246">
        <f t="shared" si="55"/>
        <v>0</v>
      </c>
      <c r="AM67" s="246">
        <f t="shared" si="55"/>
        <v>0</v>
      </c>
      <c r="AN67" s="246">
        <f t="shared" si="55"/>
        <v>250309</v>
      </c>
      <c r="AO67" s="246">
        <f t="shared" si="55"/>
        <v>0</v>
      </c>
      <c r="AP67" s="246">
        <f t="shared" si="55"/>
        <v>0</v>
      </c>
      <c r="AQ67" s="246">
        <f t="shared" si="55"/>
        <v>0</v>
      </c>
      <c r="AR67" s="246">
        <f t="shared" si="55"/>
        <v>0</v>
      </c>
      <c r="AS67" s="246">
        <f t="shared" si="55"/>
        <v>0</v>
      </c>
      <c r="AT67" s="246">
        <f t="shared" si="55"/>
        <v>0</v>
      </c>
      <c r="AU67" s="246">
        <f t="shared" si="55"/>
        <v>0</v>
      </c>
      <c r="AV67" s="246">
        <f t="shared" si="55"/>
        <v>0</v>
      </c>
      <c r="AW67" s="247">
        <f t="shared" si="55"/>
        <v>0</v>
      </c>
      <c r="AX67" s="247">
        <f t="shared" si="55"/>
        <v>0</v>
      </c>
      <c r="AY67" s="246">
        <f t="shared" si="55"/>
        <v>0</v>
      </c>
      <c r="AZ67" s="246">
        <f t="shared" si="55"/>
        <v>0</v>
      </c>
      <c r="BA67" s="246">
        <f t="shared" si="55"/>
        <v>0</v>
      </c>
      <c r="BB67" s="246">
        <f t="shared" si="55"/>
        <v>0</v>
      </c>
      <c r="BC67" s="246">
        <f t="shared" si="55"/>
        <v>0</v>
      </c>
      <c r="BD67" s="247">
        <f t="shared" si="55"/>
        <v>0</v>
      </c>
      <c r="BE67" s="247">
        <f t="shared" si="55"/>
        <v>0</v>
      </c>
      <c r="BF67" s="246">
        <f t="shared" si="55"/>
        <v>0</v>
      </c>
      <c r="BG67" s="246">
        <f t="shared" si="55"/>
        <v>0</v>
      </c>
      <c r="BH67" s="246">
        <f t="shared" si="55"/>
        <v>0</v>
      </c>
      <c r="BI67" s="246">
        <f t="shared" si="55"/>
        <v>0</v>
      </c>
      <c r="BJ67" s="246">
        <f t="shared" si="55"/>
        <v>0</v>
      </c>
      <c r="BK67" s="247">
        <f t="shared" si="55"/>
        <v>0</v>
      </c>
      <c r="BL67" s="247">
        <f>BL68+BL69+BL70+BL71+BL72</f>
        <v>0</v>
      </c>
    </row>
    <row r="68" spans="1:64" s="233" customFormat="1" ht="27.75" customHeight="1">
      <c r="A68" s="226" t="s">
        <v>255</v>
      </c>
      <c r="B68" s="227" t="s">
        <v>256</v>
      </c>
      <c r="C68" s="228"/>
      <c r="D68" s="230">
        <f>AE68</f>
        <v>60050</v>
      </c>
      <c r="E68" s="229"/>
      <c r="F68" s="59">
        <f aca="true" t="shared" si="56" ref="F68:F89">D68-E68</f>
        <v>60050</v>
      </c>
      <c r="G68" s="223"/>
      <c r="H68" s="231"/>
      <c r="I68" s="231"/>
      <c r="J68" s="231"/>
      <c r="K68" s="231"/>
      <c r="L68" s="231"/>
      <c r="M68" s="223"/>
      <c r="N68" s="231"/>
      <c r="O68" s="231"/>
      <c r="P68" s="231"/>
      <c r="Q68" s="231"/>
      <c r="R68" s="231"/>
      <c r="S68" s="223"/>
      <c r="T68" s="223"/>
      <c r="U68" s="231"/>
      <c r="V68" s="231"/>
      <c r="W68" s="27">
        <f>D68-E68-M68-S68</f>
        <v>60050</v>
      </c>
      <c r="X68" s="223"/>
      <c r="Y68" s="231"/>
      <c r="Z68" s="231"/>
      <c r="AA68" s="231"/>
      <c r="AB68" s="231"/>
      <c r="AC68" s="231"/>
      <c r="AD68" s="223"/>
      <c r="AE68" s="223">
        <v>60050</v>
      </c>
      <c r="AF68" s="231">
        <v>20017</v>
      </c>
      <c r="AG68" s="231">
        <v>40033</v>
      </c>
      <c r="AH68" s="231"/>
      <c r="AI68" s="231"/>
      <c r="AJ68" s="231"/>
      <c r="AK68" s="231"/>
      <c r="AL68" s="231"/>
      <c r="AM68" s="231"/>
      <c r="AN68" s="27">
        <f>AE68</f>
        <v>60050</v>
      </c>
      <c r="AO68" s="29">
        <f>D68-E68-M68-X68-AE68-S68-T68</f>
        <v>0</v>
      </c>
      <c r="AP68" s="232"/>
      <c r="AQ68" s="223"/>
      <c r="AR68" s="231"/>
      <c r="AS68" s="231"/>
      <c r="AT68" s="231"/>
      <c r="AU68" s="231"/>
      <c r="AV68" s="231"/>
      <c r="AW68" s="223"/>
      <c r="AX68" s="223"/>
      <c r="AY68" s="231"/>
      <c r="AZ68" s="231"/>
      <c r="BA68" s="231"/>
      <c r="BB68" s="231"/>
      <c r="BC68" s="231"/>
      <c r="BD68" s="223"/>
      <c r="BE68" s="223"/>
      <c r="BF68" s="231"/>
      <c r="BG68" s="231"/>
      <c r="BH68" s="231"/>
      <c r="BI68" s="231"/>
      <c r="BJ68" s="231"/>
      <c r="BK68" s="223"/>
      <c r="BL68" s="29">
        <f>AO68-AQ68-AX68-BE68</f>
        <v>0</v>
      </c>
    </row>
    <row r="69" spans="1:64" s="233" customFormat="1" ht="27.75" customHeight="1">
      <c r="A69" s="226" t="s">
        <v>257</v>
      </c>
      <c r="B69" s="227" t="s">
        <v>258</v>
      </c>
      <c r="C69" s="228"/>
      <c r="D69" s="230">
        <f>AE69</f>
        <v>59456</v>
      </c>
      <c r="E69" s="229"/>
      <c r="F69" s="59">
        <f t="shared" si="56"/>
        <v>59456</v>
      </c>
      <c r="G69" s="223"/>
      <c r="H69" s="231"/>
      <c r="I69" s="231"/>
      <c r="J69" s="231"/>
      <c r="K69" s="231"/>
      <c r="L69" s="231"/>
      <c r="M69" s="223"/>
      <c r="N69" s="231"/>
      <c r="O69" s="231"/>
      <c r="P69" s="231"/>
      <c r="Q69" s="231"/>
      <c r="R69" s="231"/>
      <c r="S69" s="223"/>
      <c r="T69" s="223"/>
      <c r="U69" s="231"/>
      <c r="V69" s="231"/>
      <c r="W69" s="27">
        <f>D69-E69-M69-S69</f>
        <v>59456</v>
      </c>
      <c r="X69" s="223"/>
      <c r="Y69" s="231"/>
      <c r="Z69" s="231"/>
      <c r="AA69" s="231"/>
      <c r="AB69" s="231"/>
      <c r="AC69" s="231"/>
      <c r="AD69" s="223"/>
      <c r="AE69" s="223">
        <v>59456</v>
      </c>
      <c r="AF69" s="231">
        <v>19819</v>
      </c>
      <c r="AG69" s="231">
        <v>39637</v>
      </c>
      <c r="AH69" s="231"/>
      <c r="AI69" s="231"/>
      <c r="AJ69" s="231"/>
      <c r="AK69" s="231"/>
      <c r="AL69" s="231"/>
      <c r="AM69" s="231"/>
      <c r="AN69" s="27">
        <f>AE69</f>
        <v>59456</v>
      </c>
      <c r="AO69" s="29">
        <f>D69-E69-M69-X69-AE69-S69-T69</f>
        <v>0</v>
      </c>
      <c r="AP69" s="232"/>
      <c r="AQ69" s="223"/>
      <c r="AR69" s="231"/>
      <c r="AS69" s="231"/>
      <c r="AT69" s="231"/>
      <c r="AU69" s="231"/>
      <c r="AV69" s="231"/>
      <c r="AW69" s="223"/>
      <c r="AX69" s="223"/>
      <c r="AY69" s="231"/>
      <c r="AZ69" s="231"/>
      <c r="BA69" s="231"/>
      <c r="BB69" s="231"/>
      <c r="BC69" s="231"/>
      <c r="BD69" s="223"/>
      <c r="BE69" s="223"/>
      <c r="BF69" s="231"/>
      <c r="BG69" s="231"/>
      <c r="BH69" s="231"/>
      <c r="BI69" s="231"/>
      <c r="BJ69" s="231"/>
      <c r="BK69" s="223"/>
      <c r="BL69" s="29">
        <f>AO69-AQ69-AX69-BE69</f>
        <v>0</v>
      </c>
    </row>
    <row r="70" spans="1:64" s="233" customFormat="1" ht="27.75" customHeight="1">
      <c r="A70" s="226" t="s">
        <v>259</v>
      </c>
      <c r="B70" s="227" t="s">
        <v>260</v>
      </c>
      <c r="C70" s="228"/>
      <c r="D70" s="230">
        <f>AE70</f>
        <v>48159</v>
      </c>
      <c r="E70" s="229"/>
      <c r="F70" s="59">
        <f t="shared" si="56"/>
        <v>48159</v>
      </c>
      <c r="G70" s="223"/>
      <c r="H70" s="231"/>
      <c r="I70" s="231"/>
      <c r="J70" s="231"/>
      <c r="K70" s="231"/>
      <c r="L70" s="231"/>
      <c r="M70" s="223"/>
      <c r="N70" s="231"/>
      <c r="O70" s="231"/>
      <c r="P70" s="231"/>
      <c r="Q70" s="231"/>
      <c r="R70" s="231"/>
      <c r="S70" s="223"/>
      <c r="T70" s="223"/>
      <c r="U70" s="231"/>
      <c r="V70" s="231"/>
      <c r="W70" s="27">
        <f>D70-E70-M70-S70</f>
        <v>48159</v>
      </c>
      <c r="X70" s="223"/>
      <c r="Y70" s="231"/>
      <c r="Z70" s="231"/>
      <c r="AA70" s="231"/>
      <c r="AB70" s="231"/>
      <c r="AC70" s="231"/>
      <c r="AD70" s="223"/>
      <c r="AE70" s="223">
        <v>48159</v>
      </c>
      <c r="AF70" s="231">
        <v>16053</v>
      </c>
      <c r="AG70" s="231">
        <v>32106</v>
      </c>
      <c r="AH70" s="231"/>
      <c r="AI70" s="231"/>
      <c r="AJ70" s="231"/>
      <c r="AK70" s="231"/>
      <c r="AL70" s="231"/>
      <c r="AM70" s="231"/>
      <c r="AN70" s="27">
        <f>AE70</f>
        <v>48159</v>
      </c>
      <c r="AO70" s="29">
        <f>D70-E70-M70-X70-AE70-S70-T70</f>
        <v>0</v>
      </c>
      <c r="AP70" s="232"/>
      <c r="AQ70" s="223"/>
      <c r="AR70" s="231"/>
      <c r="AS70" s="231"/>
      <c r="AT70" s="231"/>
      <c r="AU70" s="231"/>
      <c r="AV70" s="231"/>
      <c r="AW70" s="223"/>
      <c r="AX70" s="223"/>
      <c r="AY70" s="231"/>
      <c r="AZ70" s="231"/>
      <c r="BA70" s="231"/>
      <c r="BB70" s="231"/>
      <c r="BC70" s="231"/>
      <c r="BD70" s="223"/>
      <c r="BE70" s="223"/>
      <c r="BF70" s="231"/>
      <c r="BG70" s="231"/>
      <c r="BH70" s="231"/>
      <c r="BI70" s="231"/>
      <c r="BJ70" s="231"/>
      <c r="BK70" s="223"/>
      <c r="BL70" s="29">
        <f>AO70-AQ70-AX70-BE70</f>
        <v>0</v>
      </c>
    </row>
    <row r="71" spans="1:64" s="233" customFormat="1" ht="27.75" customHeight="1">
      <c r="A71" s="226" t="s">
        <v>261</v>
      </c>
      <c r="B71" s="227" t="s">
        <v>262</v>
      </c>
      <c r="C71" s="228"/>
      <c r="D71" s="230">
        <f>AE71</f>
        <v>55889</v>
      </c>
      <c r="E71" s="229"/>
      <c r="F71" s="59">
        <f t="shared" si="56"/>
        <v>55889</v>
      </c>
      <c r="G71" s="223"/>
      <c r="H71" s="231"/>
      <c r="I71" s="231"/>
      <c r="J71" s="231"/>
      <c r="K71" s="231"/>
      <c r="L71" s="231"/>
      <c r="M71" s="223"/>
      <c r="N71" s="231"/>
      <c r="O71" s="231"/>
      <c r="P71" s="231"/>
      <c r="Q71" s="231"/>
      <c r="R71" s="231"/>
      <c r="S71" s="223"/>
      <c r="T71" s="223"/>
      <c r="U71" s="231"/>
      <c r="V71" s="231"/>
      <c r="W71" s="27">
        <f>D71-E71-M71-S71</f>
        <v>55889</v>
      </c>
      <c r="X71" s="223"/>
      <c r="Y71" s="231"/>
      <c r="Z71" s="231"/>
      <c r="AA71" s="231"/>
      <c r="AB71" s="231"/>
      <c r="AC71" s="231"/>
      <c r="AD71" s="223"/>
      <c r="AE71" s="223">
        <v>55889</v>
      </c>
      <c r="AF71" s="231">
        <v>18630</v>
      </c>
      <c r="AG71" s="231">
        <v>37259</v>
      </c>
      <c r="AH71" s="231"/>
      <c r="AI71" s="231"/>
      <c r="AJ71" s="231"/>
      <c r="AK71" s="231"/>
      <c r="AL71" s="231"/>
      <c r="AM71" s="231"/>
      <c r="AN71" s="27">
        <f>AE71</f>
        <v>55889</v>
      </c>
      <c r="AO71" s="29">
        <f>D71-E71-M71-X71-AE71-S71-T71</f>
        <v>0</v>
      </c>
      <c r="AP71" s="232"/>
      <c r="AQ71" s="223"/>
      <c r="AR71" s="231"/>
      <c r="AS71" s="231"/>
      <c r="AT71" s="231"/>
      <c r="AU71" s="231"/>
      <c r="AV71" s="231"/>
      <c r="AW71" s="223"/>
      <c r="AX71" s="223"/>
      <c r="AY71" s="231"/>
      <c r="AZ71" s="231"/>
      <c r="BA71" s="231"/>
      <c r="BB71" s="231"/>
      <c r="BC71" s="231"/>
      <c r="BD71" s="223"/>
      <c r="BE71" s="223"/>
      <c r="BF71" s="231"/>
      <c r="BG71" s="231"/>
      <c r="BH71" s="231"/>
      <c r="BI71" s="231"/>
      <c r="BJ71" s="231"/>
      <c r="BK71" s="223"/>
      <c r="BL71" s="29">
        <f>AO71-AQ71-AX71-BE71</f>
        <v>0</v>
      </c>
    </row>
    <row r="72" spans="1:64" s="233" customFormat="1" ht="27.75" customHeight="1">
      <c r="A72" s="226" t="s">
        <v>263</v>
      </c>
      <c r="B72" s="227" t="s">
        <v>264</v>
      </c>
      <c r="C72" s="228"/>
      <c r="D72" s="230">
        <f>AE72</f>
        <v>26755</v>
      </c>
      <c r="E72" s="229"/>
      <c r="F72" s="59">
        <f t="shared" si="56"/>
        <v>26755</v>
      </c>
      <c r="G72" s="223"/>
      <c r="H72" s="231"/>
      <c r="I72" s="231"/>
      <c r="J72" s="231"/>
      <c r="K72" s="231"/>
      <c r="L72" s="231"/>
      <c r="M72" s="223"/>
      <c r="N72" s="231"/>
      <c r="O72" s="231"/>
      <c r="P72" s="231"/>
      <c r="Q72" s="231"/>
      <c r="R72" s="231"/>
      <c r="S72" s="223"/>
      <c r="T72" s="223"/>
      <c r="U72" s="231"/>
      <c r="V72" s="231"/>
      <c r="W72" s="27">
        <f>D72-E72-M72-S72</f>
        <v>26755</v>
      </c>
      <c r="X72" s="223"/>
      <c r="Y72" s="231"/>
      <c r="Z72" s="231"/>
      <c r="AA72" s="231"/>
      <c r="AB72" s="231"/>
      <c r="AC72" s="231"/>
      <c r="AD72" s="223"/>
      <c r="AE72" s="223">
        <v>26755</v>
      </c>
      <c r="AF72" s="231">
        <v>8918</v>
      </c>
      <c r="AG72" s="231">
        <v>17837</v>
      </c>
      <c r="AH72" s="231"/>
      <c r="AI72" s="231"/>
      <c r="AJ72" s="231"/>
      <c r="AK72" s="231"/>
      <c r="AL72" s="231"/>
      <c r="AM72" s="231"/>
      <c r="AN72" s="27">
        <f>AE72</f>
        <v>26755</v>
      </c>
      <c r="AO72" s="29">
        <f>D72-E72-M72-X72-AE72-S72-T72</f>
        <v>0</v>
      </c>
      <c r="AP72" s="232"/>
      <c r="AQ72" s="223"/>
      <c r="AR72" s="231"/>
      <c r="AS72" s="231"/>
      <c r="AT72" s="231"/>
      <c r="AU72" s="231"/>
      <c r="AV72" s="231"/>
      <c r="AW72" s="223"/>
      <c r="AX72" s="223"/>
      <c r="AY72" s="231"/>
      <c r="AZ72" s="231"/>
      <c r="BA72" s="231"/>
      <c r="BB72" s="231"/>
      <c r="BC72" s="231"/>
      <c r="BD72" s="223"/>
      <c r="BE72" s="223"/>
      <c r="BF72" s="231"/>
      <c r="BG72" s="231"/>
      <c r="BH72" s="231"/>
      <c r="BI72" s="231"/>
      <c r="BJ72" s="231"/>
      <c r="BK72" s="223"/>
      <c r="BL72" s="29">
        <f>AO72-AQ72-AX72-BE72</f>
        <v>0</v>
      </c>
    </row>
    <row r="73" spans="1:64" s="31" customFormat="1" ht="27.75" customHeight="1">
      <c r="A73" s="243" t="s">
        <v>265</v>
      </c>
      <c r="B73" s="244" t="s">
        <v>271</v>
      </c>
      <c r="C73" s="245"/>
      <c r="D73" s="247">
        <f>D74+D75+D76+D77+D78+D79+D80+D81+D82</f>
        <v>304415</v>
      </c>
      <c r="E73" s="246">
        <f aca="true" t="shared" si="57" ref="E73:BL73">E74+E75+E76+E77+E78+E79+E80+E81+E82</f>
        <v>0</v>
      </c>
      <c r="F73" s="247">
        <f t="shared" si="57"/>
        <v>304415</v>
      </c>
      <c r="G73" s="246">
        <f t="shared" si="57"/>
        <v>0</v>
      </c>
      <c r="H73" s="246">
        <f t="shared" si="57"/>
        <v>0</v>
      </c>
      <c r="I73" s="246">
        <f t="shared" si="57"/>
        <v>0</v>
      </c>
      <c r="J73" s="246">
        <f t="shared" si="57"/>
        <v>0</v>
      </c>
      <c r="K73" s="246">
        <f t="shared" si="57"/>
        <v>0</v>
      </c>
      <c r="L73" s="246">
        <f t="shared" si="57"/>
        <v>0</v>
      </c>
      <c r="M73" s="246">
        <f t="shared" si="57"/>
        <v>0</v>
      </c>
      <c r="N73" s="246">
        <f t="shared" si="57"/>
        <v>0</v>
      </c>
      <c r="O73" s="246">
        <f t="shared" si="57"/>
        <v>0</v>
      </c>
      <c r="P73" s="246">
        <f t="shared" si="57"/>
        <v>0</v>
      </c>
      <c r="Q73" s="246">
        <f t="shared" si="57"/>
        <v>0</v>
      </c>
      <c r="R73" s="246">
        <f t="shared" si="57"/>
        <v>0</v>
      </c>
      <c r="S73" s="247">
        <f t="shared" si="57"/>
        <v>0</v>
      </c>
      <c r="T73" s="247">
        <f t="shared" si="57"/>
        <v>0</v>
      </c>
      <c r="U73" s="247">
        <f>U74+U75+U76+U77+U78+U79+U80+U81+U82</f>
        <v>0</v>
      </c>
      <c r="V73" s="247">
        <f>V74+V75+V76+V77+V78+V79+V80+V81+V82</f>
        <v>0</v>
      </c>
      <c r="W73" s="247">
        <f t="shared" si="57"/>
        <v>304415</v>
      </c>
      <c r="X73" s="247">
        <f t="shared" si="57"/>
        <v>0</v>
      </c>
      <c r="Y73" s="246">
        <f t="shared" si="57"/>
        <v>0</v>
      </c>
      <c r="Z73" s="246">
        <f t="shared" si="57"/>
        <v>0</v>
      </c>
      <c r="AA73" s="246">
        <f t="shared" si="57"/>
        <v>0</v>
      </c>
      <c r="AB73" s="246">
        <f t="shared" si="57"/>
        <v>0</v>
      </c>
      <c r="AC73" s="246">
        <f t="shared" si="57"/>
        <v>0</v>
      </c>
      <c r="AD73" s="246">
        <f t="shared" si="57"/>
        <v>0</v>
      </c>
      <c r="AE73" s="246">
        <f t="shared" si="57"/>
        <v>0</v>
      </c>
      <c r="AF73" s="246">
        <f t="shared" si="57"/>
        <v>0</v>
      </c>
      <c r="AG73" s="246">
        <f t="shared" si="57"/>
        <v>0</v>
      </c>
      <c r="AH73" s="246">
        <f t="shared" si="57"/>
        <v>0</v>
      </c>
      <c r="AI73" s="246">
        <f t="shared" si="57"/>
        <v>0</v>
      </c>
      <c r="AJ73" s="246">
        <f t="shared" si="57"/>
        <v>0</v>
      </c>
      <c r="AK73" s="246">
        <f t="shared" si="57"/>
        <v>0</v>
      </c>
      <c r="AL73" s="246">
        <f t="shared" si="57"/>
        <v>0</v>
      </c>
      <c r="AM73" s="246">
        <f t="shared" si="57"/>
        <v>0</v>
      </c>
      <c r="AN73" s="246">
        <f t="shared" si="57"/>
        <v>0</v>
      </c>
      <c r="AO73" s="246">
        <f t="shared" si="57"/>
        <v>304415</v>
      </c>
      <c r="AP73" s="246">
        <f t="shared" si="57"/>
        <v>0</v>
      </c>
      <c r="AQ73" s="246">
        <f t="shared" si="57"/>
        <v>304415</v>
      </c>
      <c r="AR73" s="246">
        <f t="shared" si="57"/>
        <v>101591</v>
      </c>
      <c r="AS73" s="246">
        <f t="shared" si="57"/>
        <v>203184</v>
      </c>
      <c r="AT73" s="246">
        <f t="shared" si="57"/>
        <v>0</v>
      </c>
      <c r="AU73" s="246">
        <f t="shared" si="57"/>
        <v>0</v>
      </c>
      <c r="AV73" s="246">
        <f t="shared" si="57"/>
        <v>0</v>
      </c>
      <c r="AW73" s="247">
        <f t="shared" si="57"/>
        <v>304415</v>
      </c>
      <c r="AX73" s="247">
        <f t="shared" si="57"/>
        <v>0</v>
      </c>
      <c r="AY73" s="246">
        <f t="shared" si="57"/>
        <v>0</v>
      </c>
      <c r="AZ73" s="246">
        <f t="shared" si="57"/>
        <v>0</v>
      </c>
      <c r="BA73" s="246">
        <f t="shared" si="57"/>
        <v>0</v>
      </c>
      <c r="BB73" s="246">
        <f t="shared" si="57"/>
        <v>0</v>
      </c>
      <c r="BC73" s="246">
        <f t="shared" si="57"/>
        <v>0</v>
      </c>
      <c r="BD73" s="247">
        <f t="shared" si="57"/>
        <v>0</v>
      </c>
      <c r="BE73" s="247">
        <f t="shared" si="57"/>
        <v>0</v>
      </c>
      <c r="BF73" s="246">
        <f t="shared" si="57"/>
        <v>0</v>
      </c>
      <c r="BG73" s="246">
        <f t="shared" si="57"/>
        <v>0</v>
      </c>
      <c r="BH73" s="246">
        <f t="shared" si="57"/>
        <v>0</v>
      </c>
      <c r="BI73" s="246">
        <f t="shared" si="57"/>
        <v>0</v>
      </c>
      <c r="BJ73" s="246">
        <f t="shared" si="57"/>
        <v>0</v>
      </c>
      <c r="BK73" s="247">
        <f t="shared" si="57"/>
        <v>0</v>
      </c>
      <c r="BL73" s="247">
        <f t="shared" si="57"/>
        <v>0</v>
      </c>
    </row>
    <row r="74" spans="1:64" s="233" customFormat="1" ht="27.75" customHeight="1">
      <c r="A74" s="226" t="s">
        <v>266</v>
      </c>
      <c r="B74" s="227" t="s">
        <v>267</v>
      </c>
      <c r="C74" s="228"/>
      <c r="D74" s="230">
        <f>AQ74</f>
        <v>15459</v>
      </c>
      <c r="E74" s="229"/>
      <c r="F74" s="59">
        <f t="shared" si="56"/>
        <v>15459</v>
      </c>
      <c r="G74" s="223"/>
      <c r="H74" s="231"/>
      <c r="I74" s="231"/>
      <c r="J74" s="231"/>
      <c r="K74" s="231"/>
      <c r="L74" s="231"/>
      <c r="M74" s="223"/>
      <c r="N74" s="231"/>
      <c r="O74" s="231"/>
      <c r="P74" s="231"/>
      <c r="Q74" s="231"/>
      <c r="R74" s="231"/>
      <c r="S74" s="223"/>
      <c r="T74" s="223"/>
      <c r="U74" s="231"/>
      <c r="V74" s="231"/>
      <c r="W74" s="27">
        <f aca="true" t="shared" si="58" ref="W74:W82">D74-E74-M74-S74</f>
        <v>15459</v>
      </c>
      <c r="X74" s="223"/>
      <c r="Y74" s="231"/>
      <c r="Z74" s="231"/>
      <c r="AA74" s="231"/>
      <c r="AB74" s="231"/>
      <c r="AC74" s="231"/>
      <c r="AD74" s="223"/>
      <c r="AE74" s="223"/>
      <c r="AF74" s="231"/>
      <c r="AG74" s="231"/>
      <c r="AH74" s="231"/>
      <c r="AI74" s="231"/>
      <c r="AJ74" s="231"/>
      <c r="AK74" s="231"/>
      <c r="AL74" s="231"/>
      <c r="AM74" s="231"/>
      <c r="AN74" s="223"/>
      <c r="AO74" s="29">
        <f aca="true" t="shared" si="59" ref="AO74:AO82">D74-E74-M74-X74-AE74-S74-T74</f>
        <v>15459</v>
      </c>
      <c r="AP74" s="232"/>
      <c r="AQ74" s="223">
        <v>15459</v>
      </c>
      <c r="AR74" s="231">
        <v>5153</v>
      </c>
      <c r="AS74" s="231">
        <v>10306</v>
      </c>
      <c r="AT74" s="231"/>
      <c r="AU74" s="231"/>
      <c r="AV74" s="231"/>
      <c r="AW74" s="223">
        <f>AQ74</f>
        <v>15459</v>
      </c>
      <c r="AX74" s="223"/>
      <c r="AY74" s="231"/>
      <c r="AZ74" s="231"/>
      <c r="BA74" s="231"/>
      <c r="BB74" s="231"/>
      <c r="BC74" s="231"/>
      <c r="BD74" s="223"/>
      <c r="BE74" s="223"/>
      <c r="BF74" s="231"/>
      <c r="BG74" s="231"/>
      <c r="BH74" s="231"/>
      <c r="BI74" s="231"/>
      <c r="BJ74" s="231"/>
      <c r="BK74" s="223"/>
      <c r="BL74" s="29">
        <f aca="true" t="shared" si="60" ref="BL74:BL89">AO74-AQ74-AX74-BE74</f>
        <v>0</v>
      </c>
    </row>
    <row r="75" spans="1:64" s="233" customFormat="1" ht="27.75" customHeight="1">
      <c r="A75" s="226" t="s">
        <v>268</v>
      </c>
      <c r="B75" s="227" t="s">
        <v>269</v>
      </c>
      <c r="C75" s="228"/>
      <c r="D75" s="230">
        <f aca="true" t="shared" si="61" ref="D75:D82">AQ75</f>
        <v>31512</v>
      </c>
      <c r="E75" s="229"/>
      <c r="F75" s="59">
        <f t="shared" si="56"/>
        <v>31512</v>
      </c>
      <c r="G75" s="223"/>
      <c r="H75" s="231"/>
      <c r="I75" s="231"/>
      <c r="J75" s="231"/>
      <c r="K75" s="231"/>
      <c r="L75" s="231"/>
      <c r="M75" s="223"/>
      <c r="N75" s="231"/>
      <c r="O75" s="231"/>
      <c r="P75" s="231"/>
      <c r="Q75" s="231"/>
      <c r="R75" s="231"/>
      <c r="S75" s="223"/>
      <c r="T75" s="223"/>
      <c r="U75" s="231"/>
      <c r="V75" s="231"/>
      <c r="W75" s="27">
        <f t="shared" si="58"/>
        <v>31512</v>
      </c>
      <c r="X75" s="223"/>
      <c r="Y75" s="231"/>
      <c r="Z75" s="231"/>
      <c r="AA75" s="231"/>
      <c r="AB75" s="231"/>
      <c r="AC75" s="231"/>
      <c r="AD75" s="223"/>
      <c r="AE75" s="223"/>
      <c r="AF75" s="231"/>
      <c r="AG75" s="231"/>
      <c r="AH75" s="231"/>
      <c r="AI75" s="231"/>
      <c r="AJ75" s="231"/>
      <c r="AK75" s="231"/>
      <c r="AL75" s="231"/>
      <c r="AM75" s="231"/>
      <c r="AN75" s="223"/>
      <c r="AO75" s="29">
        <f t="shared" si="59"/>
        <v>31512</v>
      </c>
      <c r="AP75" s="232"/>
      <c r="AQ75" s="223">
        <v>31512</v>
      </c>
      <c r="AR75" s="231">
        <v>10504</v>
      </c>
      <c r="AS75" s="231">
        <v>21008</v>
      </c>
      <c r="AT75" s="231"/>
      <c r="AU75" s="231"/>
      <c r="AV75" s="231"/>
      <c r="AW75" s="223">
        <f aca="true" t="shared" si="62" ref="AW75:AW82">AQ75</f>
        <v>31512</v>
      </c>
      <c r="AX75" s="223"/>
      <c r="AY75" s="231"/>
      <c r="AZ75" s="231"/>
      <c r="BA75" s="231"/>
      <c r="BB75" s="231"/>
      <c r="BC75" s="231"/>
      <c r="BD75" s="223"/>
      <c r="BE75" s="223"/>
      <c r="BF75" s="231"/>
      <c r="BG75" s="231"/>
      <c r="BH75" s="231"/>
      <c r="BI75" s="231"/>
      <c r="BJ75" s="231"/>
      <c r="BK75" s="223"/>
      <c r="BL75" s="29">
        <f t="shared" si="60"/>
        <v>0</v>
      </c>
    </row>
    <row r="76" spans="1:64" s="233" customFormat="1" ht="27.75" customHeight="1">
      <c r="A76" s="226" t="s">
        <v>270</v>
      </c>
      <c r="B76" s="227" t="s">
        <v>272</v>
      </c>
      <c r="C76" s="228"/>
      <c r="D76" s="230">
        <f t="shared" si="61"/>
        <v>40430</v>
      </c>
      <c r="E76" s="229"/>
      <c r="F76" s="59">
        <f t="shared" si="56"/>
        <v>40430</v>
      </c>
      <c r="G76" s="223"/>
      <c r="H76" s="231"/>
      <c r="I76" s="231"/>
      <c r="J76" s="231"/>
      <c r="K76" s="231"/>
      <c r="L76" s="231"/>
      <c r="M76" s="223"/>
      <c r="N76" s="231"/>
      <c r="O76" s="231"/>
      <c r="P76" s="231"/>
      <c r="Q76" s="231"/>
      <c r="R76" s="231"/>
      <c r="S76" s="223"/>
      <c r="T76" s="223"/>
      <c r="U76" s="231"/>
      <c r="V76" s="231"/>
      <c r="W76" s="27">
        <f t="shared" si="58"/>
        <v>40430</v>
      </c>
      <c r="X76" s="223"/>
      <c r="Y76" s="231"/>
      <c r="Z76" s="231"/>
      <c r="AA76" s="231"/>
      <c r="AB76" s="231"/>
      <c r="AC76" s="231"/>
      <c r="AD76" s="223"/>
      <c r="AE76" s="223"/>
      <c r="AF76" s="231"/>
      <c r="AG76" s="231"/>
      <c r="AH76" s="231"/>
      <c r="AI76" s="231"/>
      <c r="AJ76" s="231"/>
      <c r="AK76" s="231"/>
      <c r="AL76" s="231"/>
      <c r="AM76" s="231"/>
      <c r="AN76" s="223"/>
      <c r="AO76" s="29">
        <f t="shared" si="59"/>
        <v>40430</v>
      </c>
      <c r="AP76" s="232"/>
      <c r="AQ76" s="223">
        <v>40430</v>
      </c>
      <c r="AR76" s="231">
        <v>13477</v>
      </c>
      <c r="AS76" s="231">
        <v>26953</v>
      </c>
      <c r="AT76" s="231"/>
      <c r="AU76" s="231"/>
      <c r="AV76" s="231"/>
      <c r="AW76" s="223">
        <f t="shared" si="62"/>
        <v>40430</v>
      </c>
      <c r="AX76" s="223"/>
      <c r="AY76" s="231"/>
      <c r="AZ76" s="231"/>
      <c r="BA76" s="231"/>
      <c r="BB76" s="231"/>
      <c r="BC76" s="231"/>
      <c r="BD76" s="223"/>
      <c r="BE76" s="223"/>
      <c r="BF76" s="231"/>
      <c r="BG76" s="231"/>
      <c r="BH76" s="231"/>
      <c r="BI76" s="231"/>
      <c r="BJ76" s="231"/>
      <c r="BK76" s="223"/>
      <c r="BL76" s="29">
        <f t="shared" si="60"/>
        <v>0</v>
      </c>
    </row>
    <row r="77" spans="1:64" s="233" customFormat="1" ht="27.75" customHeight="1">
      <c r="A77" s="226" t="s">
        <v>273</v>
      </c>
      <c r="B77" s="227" t="s">
        <v>274</v>
      </c>
      <c r="C77" s="228"/>
      <c r="D77" s="230">
        <f t="shared" si="61"/>
        <v>39835</v>
      </c>
      <c r="E77" s="229"/>
      <c r="F77" s="59">
        <f t="shared" si="56"/>
        <v>39835</v>
      </c>
      <c r="G77" s="223"/>
      <c r="H77" s="231"/>
      <c r="I77" s="231"/>
      <c r="J77" s="231"/>
      <c r="K77" s="231"/>
      <c r="L77" s="231"/>
      <c r="M77" s="223"/>
      <c r="N77" s="231"/>
      <c r="O77" s="231"/>
      <c r="P77" s="231"/>
      <c r="Q77" s="231"/>
      <c r="R77" s="231"/>
      <c r="S77" s="223"/>
      <c r="T77" s="223"/>
      <c r="U77" s="231"/>
      <c r="V77" s="231"/>
      <c r="W77" s="27">
        <f t="shared" si="58"/>
        <v>39835</v>
      </c>
      <c r="X77" s="223"/>
      <c r="Y77" s="231"/>
      <c r="Z77" s="231"/>
      <c r="AA77" s="231"/>
      <c r="AB77" s="231"/>
      <c r="AC77" s="231"/>
      <c r="AD77" s="223"/>
      <c r="AE77" s="223"/>
      <c r="AF77" s="231"/>
      <c r="AG77" s="231"/>
      <c r="AH77" s="231"/>
      <c r="AI77" s="231"/>
      <c r="AJ77" s="231"/>
      <c r="AK77" s="231"/>
      <c r="AL77" s="231"/>
      <c r="AM77" s="231"/>
      <c r="AN77" s="223"/>
      <c r="AO77" s="29">
        <f t="shared" si="59"/>
        <v>39835</v>
      </c>
      <c r="AP77" s="232"/>
      <c r="AQ77" s="223">
        <v>39835</v>
      </c>
      <c r="AR77" s="231">
        <v>13279</v>
      </c>
      <c r="AS77" s="231">
        <v>26556</v>
      </c>
      <c r="AT77" s="231"/>
      <c r="AU77" s="231"/>
      <c r="AV77" s="231"/>
      <c r="AW77" s="223">
        <f t="shared" si="62"/>
        <v>39835</v>
      </c>
      <c r="AX77" s="223"/>
      <c r="AY77" s="231"/>
      <c r="AZ77" s="231"/>
      <c r="BA77" s="231"/>
      <c r="BB77" s="231"/>
      <c r="BC77" s="231"/>
      <c r="BD77" s="223"/>
      <c r="BE77" s="223"/>
      <c r="BF77" s="231"/>
      <c r="BG77" s="231"/>
      <c r="BH77" s="231"/>
      <c r="BI77" s="231"/>
      <c r="BJ77" s="231"/>
      <c r="BK77" s="223"/>
      <c r="BL77" s="29">
        <f t="shared" si="60"/>
        <v>0</v>
      </c>
    </row>
    <row r="78" spans="1:64" s="233" customFormat="1" ht="27.75" customHeight="1">
      <c r="A78" s="226" t="s">
        <v>275</v>
      </c>
      <c r="B78" s="227" t="s">
        <v>276</v>
      </c>
      <c r="C78" s="228"/>
      <c r="D78" s="230">
        <f t="shared" si="61"/>
        <v>41025</v>
      </c>
      <c r="E78" s="229"/>
      <c r="F78" s="59">
        <f t="shared" si="56"/>
        <v>41025</v>
      </c>
      <c r="G78" s="223"/>
      <c r="H78" s="231"/>
      <c r="I78" s="231"/>
      <c r="J78" s="231"/>
      <c r="K78" s="231"/>
      <c r="L78" s="231"/>
      <c r="M78" s="223"/>
      <c r="N78" s="231"/>
      <c r="O78" s="231"/>
      <c r="P78" s="231"/>
      <c r="Q78" s="231"/>
      <c r="R78" s="231"/>
      <c r="S78" s="223"/>
      <c r="T78" s="223"/>
      <c r="U78" s="231"/>
      <c r="V78" s="231"/>
      <c r="W78" s="27">
        <f t="shared" si="58"/>
        <v>41025</v>
      </c>
      <c r="X78" s="223"/>
      <c r="Y78" s="231"/>
      <c r="Z78" s="231"/>
      <c r="AA78" s="231"/>
      <c r="AB78" s="231"/>
      <c r="AC78" s="231"/>
      <c r="AD78" s="223"/>
      <c r="AE78" s="223"/>
      <c r="AF78" s="231"/>
      <c r="AG78" s="231"/>
      <c r="AH78" s="231"/>
      <c r="AI78" s="231"/>
      <c r="AJ78" s="231"/>
      <c r="AK78" s="231"/>
      <c r="AL78" s="231"/>
      <c r="AM78" s="231"/>
      <c r="AN78" s="223"/>
      <c r="AO78" s="29">
        <f t="shared" si="59"/>
        <v>41025</v>
      </c>
      <c r="AP78" s="232"/>
      <c r="AQ78" s="223">
        <v>41025</v>
      </c>
      <c r="AR78" s="231">
        <v>13675</v>
      </c>
      <c r="AS78" s="231">
        <v>27350</v>
      </c>
      <c r="AT78" s="231"/>
      <c r="AU78" s="231"/>
      <c r="AV78" s="231"/>
      <c r="AW78" s="223">
        <f t="shared" si="62"/>
        <v>41025</v>
      </c>
      <c r="AX78" s="223"/>
      <c r="AY78" s="231"/>
      <c r="AZ78" s="231"/>
      <c r="BA78" s="231"/>
      <c r="BB78" s="231"/>
      <c r="BC78" s="231"/>
      <c r="BD78" s="223"/>
      <c r="BE78" s="223"/>
      <c r="BF78" s="231"/>
      <c r="BG78" s="231"/>
      <c r="BH78" s="231"/>
      <c r="BI78" s="231"/>
      <c r="BJ78" s="231"/>
      <c r="BK78" s="223"/>
      <c r="BL78" s="29">
        <f t="shared" si="60"/>
        <v>0</v>
      </c>
    </row>
    <row r="79" spans="1:64" s="233" customFormat="1" ht="27.75" customHeight="1">
      <c r="A79" s="226" t="s">
        <v>277</v>
      </c>
      <c r="B79" s="227" t="s">
        <v>278</v>
      </c>
      <c r="C79" s="228"/>
      <c r="D79" s="230">
        <f t="shared" si="61"/>
        <v>46376</v>
      </c>
      <c r="E79" s="229"/>
      <c r="F79" s="59">
        <f t="shared" si="56"/>
        <v>46376</v>
      </c>
      <c r="G79" s="223"/>
      <c r="H79" s="231"/>
      <c r="I79" s="231"/>
      <c r="J79" s="231"/>
      <c r="K79" s="231"/>
      <c r="L79" s="231"/>
      <c r="M79" s="223"/>
      <c r="N79" s="231"/>
      <c r="O79" s="231"/>
      <c r="P79" s="231"/>
      <c r="Q79" s="231"/>
      <c r="R79" s="231"/>
      <c r="S79" s="223"/>
      <c r="T79" s="223"/>
      <c r="U79" s="231"/>
      <c r="V79" s="231"/>
      <c r="W79" s="27">
        <f t="shared" si="58"/>
        <v>46376</v>
      </c>
      <c r="X79" s="223"/>
      <c r="Y79" s="231"/>
      <c r="Z79" s="231"/>
      <c r="AA79" s="231"/>
      <c r="AB79" s="231"/>
      <c r="AC79" s="231"/>
      <c r="AD79" s="223"/>
      <c r="AE79" s="223"/>
      <c r="AF79" s="231"/>
      <c r="AG79" s="231"/>
      <c r="AH79" s="231"/>
      <c r="AI79" s="231"/>
      <c r="AJ79" s="231"/>
      <c r="AK79" s="231"/>
      <c r="AL79" s="231"/>
      <c r="AM79" s="231"/>
      <c r="AN79" s="223"/>
      <c r="AO79" s="29">
        <f t="shared" si="59"/>
        <v>46376</v>
      </c>
      <c r="AP79" s="232"/>
      <c r="AQ79" s="223">
        <v>46376</v>
      </c>
      <c r="AR79" s="231">
        <v>15578</v>
      </c>
      <c r="AS79" s="231">
        <v>31158</v>
      </c>
      <c r="AT79" s="231"/>
      <c r="AU79" s="231"/>
      <c r="AV79" s="231"/>
      <c r="AW79" s="223">
        <f t="shared" si="62"/>
        <v>46376</v>
      </c>
      <c r="AX79" s="223"/>
      <c r="AY79" s="231"/>
      <c r="AZ79" s="231"/>
      <c r="BA79" s="231"/>
      <c r="BB79" s="231"/>
      <c r="BC79" s="231"/>
      <c r="BD79" s="223"/>
      <c r="BE79" s="223"/>
      <c r="BF79" s="231"/>
      <c r="BG79" s="231"/>
      <c r="BH79" s="231"/>
      <c r="BI79" s="231"/>
      <c r="BJ79" s="231"/>
      <c r="BK79" s="223"/>
      <c r="BL79" s="29">
        <f t="shared" si="60"/>
        <v>0</v>
      </c>
    </row>
    <row r="80" spans="1:64" s="233" customFormat="1" ht="27.75" customHeight="1">
      <c r="A80" s="226" t="s">
        <v>279</v>
      </c>
      <c r="B80" s="227" t="s">
        <v>280</v>
      </c>
      <c r="C80" s="228"/>
      <c r="D80" s="230">
        <f t="shared" si="61"/>
        <v>41619</v>
      </c>
      <c r="E80" s="229"/>
      <c r="F80" s="59">
        <f t="shared" si="56"/>
        <v>41619</v>
      </c>
      <c r="G80" s="223"/>
      <c r="H80" s="231"/>
      <c r="I80" s="231"/>
      <c r="J80" s="231"/>
      <c r="K80" s="231"/>
      <c r="L80" s="231"/>
      <c r="M80" s="223"/>
      <c r="N80" s="231"/>
      <c r="O80" s="231"/>
      <c r="P80" s="231"/>
      <c r="Q80" s="231"/>
      <c r="R80" s="231"/>
      <c r="S80" s="223"/>
      <c r="T80" s="223"/>
      <c r="U80" s="231"/>
      <c r="V80" s="231"/>
      <c r="W80" s="27">
        <f t="shared" si="58"/>
        <v>41619</v>
      </c>
      <c r="X80" s="223"/>
      <c r="Y80" s="231"/>
      <c r="Z80" s="231"/>
      <c r="AA80" s="231"/>
      <c r="AB80" s="231"/>
      <c r="AC80" s="231"/>
      <c r="AD80" s="223"/>
      <c r="AE80" s="223"/>
      <c r="AF80" s="231"/>
      <c r="AG80" s="231"/>
      <c r="AH80" s="231"/>
      <c r="AI80" s="231"/>
      <c r="AJ80" s="231"/>
      <c r="AK80" s="231"/>
      <c r="AL80" s="231"/>
      <c r="AM80" s="231"/>
      <c r="AN80" s="223"/>
      <c r="AO80" s="29">
        <f t="shared" si="59"/>
        <v>41619</v>
      </c>
      <c r="AP80" s="232"/>
      <c r="AQ80" s="223">
        <v>41619</v>
      </c>
      <c r="AR80" s="231">
        <v>13873</v>
      </c>
      <c r="AS80" s="231">
        <v>27746</v>
      </c>
      <c r="AT80" s="231"/>
      <c r="AU80" s="231"/>
      <c r="AV80" s="231"/>
      <c r="AW80" s="223">
        <f t="shared" si="62"/>
        <v>41619</v>
      </c>
      <c r="AX80" s="223"/>
      <c r="AY80" s="231"/>
      <c r="AZ80" s="231"/>
      <c r="BA80" s="231"/>
      <c r="BB80" s="231"/>
      <c r="BC80" s="231"/>
      <c r="BD80" s="223"/>
      <c r="BE80" s="223"/>
      <c r="BF80" s="231"/>
      <c r="BG80" s="231"/>
      <c r="BH80" s="231"/>
      <c r="BI80" s="231"/>
      <c r="BJ80" s="231"/>
      <c r="BK80" s="223"/>
      <c r="BL80" s="29">
        <f t="shared" si="60"/>
        <v>0</v>
      </c>
    </row>
    <row r="81" spans="1:64" s="233" customFormat="1" ht="27.75" customHeight="1">
      <c r="A81" s="226" t="s">
        <v>281</v>
      </c>
      <c r="B81" s="227" t="s">
        <v>282</v>
      </c>
      <c r="C81" s="228"/>
      <c r="D81" s="230">
        <f t="shared" si="61"/>
        <v>29728</v>
      </c>
      <c r="E81" s="229"/>
      <c r="F81" s="59">
        <f t="shared" si="56"/>
        <v>29728</v>
      </c>
      <c r="G81" s="223"/>
      <c r="H81" s="231"/>
      <c r="I81" s="231"/>
      <c r="J81" s="231"/>
      <c r="K81" s="231"/>
      <c r="L81" s="231"/>
      <c r="M81" s="223"/>
      <c r="N81" s="231"/>
      <c r="O81" s="231"/>
      <c r="P81" s="231"/>
      <c r="Q81" s="231"/>
      <c r="R81" s="231"/>
      <c r="S81" s="223"/>
      <c r="T81" s="223"/>
      <c r="U81" s="231"/>
      <c r="V81" s="231"/>
      <c r="W81" s="27">
        <f t="shared" si="58"/>
        <v>29728</v>
      </c>
      <c r="X81" s="223"/>
      <c r="Y81" s="231"/>
      <c r="Z81" s="231"/>
      <c r="AA81" s="231"/>
      <c r="AB81" s="231"/>
      <c r="AC81" s="231"/>
      <c r="AD81" s="223"/>
      <c r="AE81" s="223"/>
      <c r="AF81" s="231"/>
      <c r="AG81" s="231"/>
      <c r="AH81" s="231"/>
      <c r="AI81" s="231"/>
      <c r="AJ81" s="231"/>
      <c r="AK81" s="231"/>
      <c r="AL81" s="231"/>
      <c r="AM81" s="231"/>
      <c r="AN81" s="223"/>
      <c r="AO81" s="29">
        <f t="shared" si="59"/>
        <v>29728</v>
      </c>
      <c r="AP81" s="232"/>
      <c r="AQ81" s="223">
        <v>29728</v>
      </c>
      <c r="AR81" s="231">
        <v>9909</v>
      </c>
      <c r="AS81" s="231">
        <v>19819</v>
      </c>
      <c r="AT81" s="231"/>
      <c r="AU81" s="231"/>
      <c r="AV81" s="231"/>
      <c r="AW81" s="223">
        <f t="shared" si="62"/>
        <v>29728</v>
      </c>
      <c r="AX81" s="223"/>
      <c r="AY81" s="231"/>
      <c r="AZ81" s="231"/>
      <c r="BA81" s="231"/>
      <c r="BB81" s="231"/>
      <c r="BC81" s="231"/>
      <c r="BD81" s="223"/>
      <c r="BE81" s="223"/>
      <c r="BF81" s="231"/>
      <c r="BG81" s="231"/>
      <c r="BH81" s="231"/>
      <c r="BI81" s="231"/>
      <c r="BJ81" s="231"/>
      <c r="BK81" s="223"/>
      <c r="BL81" s="29">
        <f t="shared" si="60"/>
        <v>0</v>
      </c>
    </row>
    <row r="82" spans="1:64" s="233" customFormat="1" ht="27.75" customHeight="1">
      <c r="A82" s="226" t="s">
        <v>283</v>
      </c>
      <c r="B82" s="227" t="s">
        <v>284</v>
      </c>
      <c r="C82" s="228"/>
      <c r="D82" s="230">
        <f t="shared" si="61"/>
        <v>18431</v>
      </c>
      <c r="E82" s="229"/>
      <c r="F82" s="59">
        <f t="shared" si="56"/>
        <v>18431</v>
      </c>
      <c r="G82" s="223"/>
      <c r="H82" s="231"/>
      <c r="I82" s="231"/>
      <c r="J82" s="231"/>
      <c r="K82" s="231"/>
      <c r="L82" s="231"/>
      <c r="M82" s="223"/>
      <c r="N82" s="231"/>
      <c r="O82" s="231"/>
      <c r="P82" s="231"/>
      <c r="Q82" s="231"/>
      <c r="R82" s="231"/>
      <c r="S82" s="223"/>
      <c r="T82" s="223"/>
      <c r="U82" s="231"/>
      <c r="V82" s="231"/>
      <c r="W82" s="27">
        <f t="shared" si="58"/>
        <v>18431</v>
      </c>
      <c r="X82" s="223"/>
      <c r="Y82" s="231"/>
      <c r="Z82" s="231"/>
      <c r="AA82" s="231"/>
      <c r="AB82" s="231"/>
      <c r="AC82" s="231"/>
      <c r="AD82" s="223"/>
      <c r="AE82" s="223"/>
      <c r="AF82" s="231"/>
      <c r="AG82" s="231"/>
      <c r="AH82" s="231"/>
      <c r="AI82" s="231"/>
      <c r="AJ82" s="231"/>
      <c r="AK82" s="231"/>
      <c r="AL82" s="231"/>
      <c r="AM82" s="231"/>
      <c r="AN82" s="223"/>
      <c r="AO82" s="29">
        <f t="shared" si="59"/>
        <v>18431</v>
      </c>
      <c r="AP82" s="232"/>
      <c r="AQ82" s="223">
        <v>18431</v>
      </c>
      <c r="AR82" s="231">
        <v>6143</v>
      </c>
      <c r="AS82" s="231">
        <v>12288</v>
      </c>
      <c r="AT82" s="231"/>
      <c r="AU82" s="231"/>
      <c r="AV82" s="231"/>
      <c r="AW82" s="223">
        <f t="shared" si="62"/>
        <v>18431</v>
      </c>
      <c r="AX82" s="223"/>
      <c r="AY82" s="231"/>
      <c r="AZ82" s="231"/>
      <c r="BA82" s="231"/>
      <c r="BB82" s="231"/>
      <c r="BC82" s="231"/>
      <c r="BD82" s="223"/>
      <c r="BE82" s="223"/>
      <c r="BF82" s="231"/>
      <c r="BG82" s="231"/>
      <c r="BH82" s="231"/>
      <c r="BI82" s="231"/>
      <c r="BJ82" s="231"/>
      <c r="BK82" s="223"/>
      <c r="BL82" s="29">
        <f t="shared" si="60"/>
        <v>0</v>
      </c>
    </row>
    <row r="83" spans="1:64" s="31" customFormat="1" ht="27.75" customHeight="1">
      <c r="A83" s="243" t="s">
        <v>285</v>
      </c>
      <c r="B83" s="244" t="s">
        <v>286</v>
      </c>
      <c r="C83" s="245"/>
      <c r="D83" s="247">
        <f>D84+D85+D86+D87+D88+D89</f>
        <v>196798</v>
      </c>
      <c r="E83" s="246">
        <f aca="true" t="shared" si="63" ref="E83:T83">E84+E85+E86+E87+E88+E89</f>
        <v>0</v>
      </c>
      <c r="F83" s="247">
        <f t="shared" si="63"/>
        <v>196798</v>
      </c>
      <c r="G83" s="246">
        <f t="shared" si="63"/>
        <v>0</v>
      </c>
      <c r="H83" s="246">
        <f t="shared" si="63"/>
        <v>0</v>
      </c>
      <c r="I83" s="246">
        <f t="shared" si="63"/>
        <v>0</v>
      </c>
      <c r="J83" s="246">
        <f t="shared" si="63"/>
        <v>0</v>
      </c>
      <c r="K83" s="246">
        <f t="shared" si="63"/>
        <v>0</v>
      </c>
      <c r="L83" s="246">
        <f t="shared" si="63"/>
        <v>0</v>
      </c>
      <c r="M83" s="246">
        <f t="shared" si="63"/>
        <v>0</v>
      </c>
      <c r="N83" s="246">
        <f t="shared" si="63"/>
        <v>0</v>
      </c>
      <c r="O83" s="246">
        <f t="shared" si="63"/>
        <v>0</v>
      </c>
      <c r="P83" s="246">
        <f t="shared" si="63"/>
        <v>0</v>
      </c>
      <c r="Q83" s="246">
        <f t="shared" si="63"/>
        <v>0</v>
      </c>
      <c r="R83" s="246">
        <f t="shared" si="63"/>
        <v>0</v>
      </c>
      <c r="S83" s="247">
        <f t="shared" si="63"/>
        <v>0</v>
      </c>
      <c r="T83" s="247">
        <f t="shared" si="63"/>
        <v>0</v>
      </c>
      <c r="U83" s="247">
        <f aca="true" t="shared" si="64" ref="U83:BL83">U84+U85+U86+U87+U88+U89</f>
        <v>0</v>
      </c>
      <c r="V83" s="247">
        <f t="shared" si="64"/>
        <v>0</v>
      </c>
      <c r="W83" s="247">
        <f t="shared" si="64"/>
        <v>196798</v>
      </c>
      <c r="X83" s="247">
        <f t="shared" si="64"/>
        <v>0</v>
      </c>
      <c r="Y83" s="246">
        <f t="shared" si="64"/>
        <v>0</v>
      </c>
      <c r="Z83" s="246">
        <f t="shared" si="64"/>
        <v>0</v>
      </c>
      <c r="AA83" s="246">
        <f t="shared" si="64"/>
        <v>0</v>
      </c>
      <c r="AB83" s="246">
        <f t="shared" si="64"/>
        <v>0</v>
      </c>
      <c r="AC83" s="246">
        <f t="shared" si="64"/>
        <v>0</v>
      </c>
      <c r="AD83" s="246">
        <f t="shared" si="64"/>
        <v>0</v>
      </c>
      <c r="AE83" s="246">
        <f t="shared" si="64"/>
        <v>0</v>
      </c>
      <c r="AF83" s="246">
        <f t="shared" si="64"/>
        <v>0</v>
      </c>
      <c r="AG83" s="246">
        <f t="shared" si="64"/>
        <v>0</v>
      </c>
      <c r="AH83" s="246">
        <f t="shared" si="64"/>
        <v>0</v>
      </c>
      <c r="AI83" s="246">
        <f t="shared" si="64"/>
        <v>0</v>
      </c>
      <c r="AJ83" s="246">
        <f t="shared" si="64"/>
        <v>0</v>
      </c>
      <c r="AK83" s="246">
        <f t="shared" si="64"/>
        <v>0</v>
      </c>
      <c r="AL83" s="246">
        <f t="shared" si="64"/>
        <v>0</v>
      </c>
      <c r="AM83" s="246">
        <f t="shared" si="64"/>
        <v>0</v>
      </c>
      <c r="AN83" s="246">
        <f t="shared" si="64"/>
        <v>0</v>
      </c>
      <c r="AO83" s="246">
        <f t="shared" si="64"/>
        <v>196798</v>
      </c>
      <c r="AP83" s="246">
        <f t="shared" si="64"/>
        <v>0</v>
      </c>
      <c r="AQ83" s="246">
        <f t="shared" si="64"/>
        <v>0</v>
      </c>
      <c r="AR83" s="246">
        <f t="shared" si="64"/>
        <v>0</v>
      </c>
      <c r="AS83" s="246">
        <f t="shared" si="64"/>
        <v>0</v>
      </c>
      <c r="AT83" s="246">
        <f t="shared" si="64"/>
        <v>0</v>
      </c>
      <c r="AU83" s="246">
        <f t="shared" si="64"/>
        <v>0</v>
      </c>
      <c r="AV83" s="246">
        <f t="shared" si="64"/>
        <v>0</v>
      </c>
      <c r="AW83" s="247">
        <f t="shared" si="64"/>
        <v>0</v>
      </c>
      <c r="AX83" s="247">
        <f t="shared" si="64"/>
        <v>196798</v>
      </c>
      <c r="AY83" s="246">
        <f t="shared" si="64"/>
        <v>65600</v>
      </c>
      <c r="AZ83" s="246">
        <f t="shared" si="64"/>
        <v>131198</v>
      </c>
      <c r="BA83" s="246">
        <f t="shared" si="64"/>
        <v>0</v>
      </c>
      <c r="BB83" s="246">
        <f t="shared" si="64"/>
        <v>0</v>
      </c>
      <c r="BC83" s="246">
        <f t="shared" si="64"/>
        <v>0</v>
      </c>
      <c r="BD83" s="247">
        <f t="shared" si="64"/>
        <v>196798</v>
      </c>
      <c r="BE83" s="247">
        <f t="shared" si="64"/>
        <v>0</v>
      </c>
      <c r="BF83" s="246">
        <f t="shared" si="64"/>
        <v>0</v>
      </c>
      <c r="BG83" s="246">
        <f t="shared" si="64"/>
        <v>0</v>
      </c>
      <c r="BH83" s="246">
        <f t="shared" si="64"/>
        <v>0</v>
      </c>
      <c r="BI83" s="246">
        <f t="shared" si="64"/>
        <v>0</v>
      </c>
      <c r="BJ83" s="246">
        <f t="shared" si="64"/>
        <v>0</v>
      </c>
      <c r="BK83" s="247">
        <f t="shared" si="64"/>
        <v>0</v>
      </c>
      <c r="BL83" s="247">
        <f t="shared" si="64"/>
        <v>0</v>
      </c>
    </row>
    <row r="84" spans="1:64" s="233" customFormat="1" ht="27.75" customHeight="1">
      <c r="A84" s="226" t="s">
        <v>287</v>
      </c>
      <c r="B84" s="227" t="s">
        <v>288</v>
      </c>
      <c r="C84" s="228"/>
      <c r="D84" s="230">
        <f aca="true" t="shared" si="65" ref="D84:D89">AX84</f>
        <v>17242</v>
      </c>
      <c r="E84" s="229"/>
      <c r="F84" s="59">
        <f t="shared" si="56"/>
        <v>17242</v>
      </c>
      <c r="G84" s="223"/>
      <c r="H84" s="231"/>
      <c r="I84" s="231"/>
      <c r="J84" s="231"/>
      <c r="K84" s="231"/>
      <c r="L84" s="231"/>
      <c r="M84" s="223"/>
      <c r="N84" s="231"/>
      <c r="O84" s="231"/>
      <c r="P84" s="231"/>
      <c r="Q84" s="231"/>
      <c r="R84" s="231"/>
      <c r="S84" s="223"/>
      <c r="T84" s="223"/>
      <c r="U84" s="231"/>
      <c r="V84" s="231"/>
      <c r="W84" s="27">
        <f aca="true" t="shared" si="66" ref="W84:W89">D84-E84-M84-S84</f>
        <v>17242</v>
      </c>
      <c r="X84" s="223"/>
      <c r="Y84" s="231"/>
      <c r="Z84" s="231"/>
      <c r="AA84" s="231"/>
      <c r="AB84" s="231"/>
      <c r="AC84" s="231"/>
      <c r="AD84" s="223"/>
      <c r="AE84" s="223"/>
      <c r="AF84" s="231"/>
      <c r="AG84" s="231"/>
      <c r="AH84" s="231"/>
      <c r="AI84" s="231"/>
      <c r="AJ84" s="231"/>
      <c r="AK84" s="231"/>
      <c r="AL84" s="231"/>
      <c r="AM84" s="231"/>
      <c r="AN84" s="223"/>
      <c r="AO84" s="29">
        <f aca="true" t="shared" si="67" ref="AO84:AO89">D84-E84-M84-X84-AE84-S84-T84</f>
        <v>17242</v>
      </c>
      <c r="AP84" s="232"/>
      <c r="AQ84" s="223"/>
      <c r="AR84" s="231"/>
      <c r="AS84" s="231"/>
      <c r="AT84" s="231"/>
      <c r="AU84" s="231"/>
      <c r="AV84" s="231"/>
      <c r="AW84" s="223"/>
      <c r="AX84" s="223">
        <v>17242</v>
      </c>
      <c r="AY84" s="231">
        <v>5748</v>
      </c>
      <c r="AZ84" s="231">
        <v>11494</v>
      </c>
      <c r="BA84" s="231"/>
      <c r="BB84" s="231"/>
      <c r="BC84" s="231"/>
      <c r="BD84" s="223">
        <f aca="true" t="shared" si="68" ref="BD84:BD89">AX84</f>
        <v>17242</v>
      </c>
      <c r="BE84" s="223"/>
      <c r="BF84" s="231"/>
      <c r="BG84" s="231"/>
      <c r="BH84" s="231"/>
      <c r="BI84" s="231"/>
      <c r="BJ84" s="231"/>
      <c r="BK84" s="223"/>
      <c r="BL84" s="29">
        <f t="shared" si="60"/>
        <v>0</v>
      </c>
    </row>
    <row r="85" spans="1:64" s="233" customFormat="1" ht="27.75" customHeight="1">
      <c r="A85" s="226" t="s">
        <v>289</v>
      </c>
      <c r="B85" s="227" t="s">
        <v>290</v>
      </c>
      <c r="C85" s="228"/>
      <c r="D85" s="230">
        <f t="shared" si="65"/>
        <v>22593</v>
      </c>
      <c r="E85" s="229"/>
      <c r="F85" s="59">
        <f t="shared" si="56"/>
        <v>22593</v>
      </c>
      <c r="G85" s="223"/>
      <c r="H85" s="231"/>
      <c r="I85" s="231"/>
      <c r="J85" s="231"/>
      <c r="K85" s="231"/>
      <c r="L85" s="231"/>
      <c r="M85" s="223"/>
      <c r="N85" s="231"/>
      <c r="O85" s="231"/>
      <c r="P85" s="231"/>
      <c r="Q85" s="231"/>
      <c r="R85" s="231"/>
      <c r="S85" s="223"/>
      <c r="T85" s="223"/>
      <c r="U85" s="231"/>
      <c r="V85" s="231"/>
      <c r="W85" s="27">
        <f t="shared" si="66"/>
        <v>22593</v>
      </c>
      <c r="X85" s="223"/>
      <c r="Y85" s="231"/>
      <c r="Z85" s="231"/>
      <c r="AA85" s="231"/>
      <c r="AB85" s="231"/>
      <c r="AC85" s="231"/>
      <c r="AD85" s="223"/>
      <c r="AE85" s="223"/>
      <c r="AF85" s="231"/>
      <c r="AG85" s="231"/>
      <c r="AH85" s="231"/>
      <c r="AI85" s="231"/>
      <c r="AJ85" s="231"/>
      <c r="AK85" s="231"/>
      <c r="AL85" s="231"/>
      <c r="AM85" s="231"/>
      <c r="AN85" s="223"/>
      <c r="AO85" s="29">
        <f t="shared" si="67"/>
        <v>22593</v>
      </c>
      <c r="AP85" s="232"/>
      <c r="AQ85" s="223"/>
      <c r="AR85" s="231"/>
      <c r="AS85" s="231"/>
      <c r="AT85" s="231"/>
      <c r="AU85" s="231"/>
      <c r="AV85" s="231"/>
      <c r="AW85" s="223"/>
      <c r="AX85" s="223">
        <v>22593</v>
      </c>
      <c r="AY85" s="231">
        <v>7531</v>
      </c>
      <c r="AZ85" s="231">
        <v>15062</v>
      </c>
      <c r="BA85" s="231"/>
      <c r="BB85" s="231"/>
      <c r="BC85" s="231"/>
      <c r="BD85" s="223">
        <f t="shared" si="68"/>
        <v>22593</v>
      </c>
      <c r="BE85" s="223"/>
      <c r="BF85" s="231"/>
      <c r="BG85" s="231"/>
      <c r="BH85" s="231"/>
      <c r="BI85" s="231"/>
      <c r="BJ85" s="231"/>
      <c r="BK85" s="223"/>
      <c r="BL85" s="29">
        <f t="shared" si="60"/>
        <v>0</v>
      </c>
    </row>
    <row r="86" spans="1:64" s="233" customFormat="1" ht="27.75" customHeight="1">
      <c r="A86" s="226" t="s">
        <v>291</v>
      </c>
      <c r="B86" s="227" t="s">
        <v>292</v>
      </c>
      <c r="C86" s="228"/>
      <c r="D86" s="230">
        <f t="shared" si="65"/>
        <v>24971</v>
      </c>
      <c r="E86" s="229"/>
      <c r="F86" s="59">
        <f t="shared" si="56"/>
        <v>24971</v>
      </c>
      <c r="G86" s="223"/>
      <c r="H86" s="231"/>
      <c r="I86" s="231"/>
      <c r="J86" s="231"/>
      <c r="K86" s="231"/>
      <c r="L86" s="231"/>
      <c r="M86" s="223"/>
      <c r="N86" s="231"/>
      <c r="O86" s="231"/>
      <c r="P86" s="231"/>
      <c r="Q86" s="231"/>
      <c r="R86" s="231"/>
      <c r="S86" s="223"/>
      <c r="T86" s="223"/>
      <c r="U86" s="231"/>
      <c r="V86" s="231"/>
      <c r="W86" s="27">
        <f t="shared" si="66"/>
        <v>24971</v>
      </c>
      <c r="X86" s="223"/>
      <c r="Y86" s="231"/>
      <c r="Z86" s="231"/>
      <c r="AA86" s="231"/>
      <c r="AB86" s="231"/>
      <c r="AC86" s="231"/>
      <c r="AD86" s="223"/>
      <c r="AE86" s="223"/>
      <c r="AF86" s="231"/>
      <c r="AG86" s="231"/>
      <c r="AH86" s="231"/>
      <c r="AI86" s="231"/>
      <c r="AJ86" s="231"/>
      <c r="AK86" s="231"/>
      <c r="AL86" s="231"/>
      <c r="AM86" s="231"/>
      <c r="AN86" s="223"/>
      <c r="AO86" s="29">
        <f t="shared" si="67"/>
        <v>24971</v>
      </c>
      <c r="AP86" s="232"/>
      <c r="AQ86" s="223"/>
      <c r="AR86" s="231"/>
      <c r="AS86" s="231"/>
      <c r="AT86" s="231"/>
      <c r="AU86" s="231"/>
      <c r="AV86" s="231"/>
      <c r="AW86" s="223"/>
      <c r="AX86" s="223">
        <v>24971</v>
      </c>
      <c r="AY86" s="231">
        <v>8324</v>
      </c>
      <c r="AZ86" s="231">
        <v>16647</v>
      </c>
      <c r="BA86" s="231"/>
      <c r="BB86" s="231"/>
      <c r="BC86" s="231"/>
      <c r="BD86" s="223">
        <f t="shared" si="68"/>
        <v>24971</v>
      </c>
      <c r="BE86" s="223"/>
      <c r="BF86" s="231"/>
      <c r="BG86" s="231"/>
      <c r="BH86" s="231"/>
      <c r="BI86" s="231"/>
      <c r="BJ86" s="231"/>
      <c r="BK86" s="223"/>
      <c r="BL86" s="29">
        <f t="shared" si="60"/>
        <v>0</v>
      </c>
    </row>
    <row r="87" spans="1:64" s="233" customFormat="1" ht="27.75" customHeight="1">
      <c r="A87" s="226" t="s">
        <v>293</v>
      </c>
      <c r="B87" s="227" t="s">
        <v>294</v>
      </c>
      <c r="C87" s="228"/>
      <c r="D87" s="230">
        <f t="shared" si="65"/>
        <v>27944</v>
      </c>
      <c r="E87" s="229"/>
      <c r="F87" s="59">
        <f t="shared" si="56"/>
        <v>27944</v>
      </c>
      <c r="G87" s="223"/>
      <c r="H87" s="231"/>
      <c r="I87" s="231"/>
      <c r="J87" s="231"/>
      <c r="K87" s="231"/>
      <c r="L87" s="231"/>
      <c r="M87" s="223"/>
      <c r="N87" s="231"/>
      <c r="O87" s="231"/>
      <c r="P87" s="231"/>
      <c r="Q87" s="231"/>
      <c r="R87" s="231"/>
      <c r="S87" s="223"/>
      <c r="T87" s="223"/>
      <c r="U87" s="231"/>
      <c r="V87" s="231"/>
      <c r="W87" s="27">
        <f t="shared" si="66"/>
        <v>27944</v>
      </c>
      <c r="X87" s="223"/>
      <c r="Y87" s="231"/>
      <c r="Z87" s="231"/>
      <c r="AA87" s="231"/>
      <c r="AB87" s="231"/>
      <c r="AC87" s="231"/>
      <c r="AD87" s="223"/>
      <c r="AE87" s="223"/>
      <c r="AF87" s="231"/>
      <c r="AG87" s="231"/>
      <c r="AH87" s="231"/>
      <c r="AI87" s="231"/>
      <c r="AJ87" s="231"/>
      <c r="AK87" s="231"/>
      <c r="AL87" s="231"/>
      <c r="AM87" s="231"/>
      <c r="AN87" s="223"/>
      <c r="AO87" s="29">
        <f t="shared" si="67"/>
        <v>27944</v>
      </c>
      <c r="AP87" s="232"/>
      <c r="AQ87" s="223"/>
      <c r="AR87" s="231"/>
      <c r="AS87" s="231"/>
      <c r="AT87" s="231"/>
      <c r="AU87" s="231"/>
      <c r="AV87" s="231"/>
      <c r="AW87" s="223"/>
      <c r="AX87" s="223">
        <v>27944</v>
      </c>
      <c r="AY87" s="231">
        <v>9315</v>
      </c>
      <c r="AZ87" s="231">
        <v>18629</v>
      </c>
      <c r="BA87" s="231"/>
      <c r="BB87" s="231"/>
      <c r="BC87" s="231"/>
      <c r="BD87" s="223">
        <f t="shared" si="68"/>
        <v>27944</v>
      </c>
      <c r="BE87" s="223"/>
      <c r="BF87" s="231"/>
      <c r="BG87" s="231"/>
      <c r="BH87" s="231"/>
      <c r="BI87" s="231"/>
      <c r="BJ87" s="231"/>
      <c r="BK87" s="223"/>
      <c r="BL87" s="29">
        <f t="shared" si="60"/>
        <v>0</v>
      </c>
    </row>
    <row r="88" spans="1:64" s="233" customFormat="1" ht="27.75" customHeight="1">
      <c r="A88" s="226" t="s">
        <v>295</v>
      </c>
      <c r="B88" s="227" t="s">
        <v>296</v>
      </c>
      <c r="C88" s="228"/>
      <c r="D88" s="230">
        <f t="shared" si="65"/>
        <v>77293</v>
      </c>
      <c r="E88" s="229"/>
      <c r="F88" s="59">
        <f t="shared" si="56"/>
        <v>77293</v>
      </c>
      <c r="G88" s="223"/>
      <c r="H88" s="231"/>
      <c r="I88" s="231"/>
      <c r="J88" s="231"/>
      <c r="K88" s="231"/>
      <c r="L88" s="231"/>
      <c r="M88" s="223"/>
      <c r="N88" s="231"/>
      <c r="O88" s="231"/>
      <c r="P88" s="231"/>
      <c r="Q88" s="231"/>
      <c r="R88" s="231"/>
      <c r="S88" s="223"/>
      <c r="T88" s="223"/>
      <c r="U88" s="231"/>
      <c r="V88" s="231"/>
      <c r="W88" s="27">
        <f t="shared" si="66"/>
        <v>77293</v>
      </c>
      <c r="X88" s="223"/>
      <c r="Y88" s="231"/>
      <c r="Z88" s="231"/>
      <c r="AA88" s="231"/>
      <c r="AB88" s="231"/>
      <c r="AC88" s="231"/>
      <c r="AD88" s="223"/>
      <c r="AE88" s="223"/>
      <c r="AF88" s="231"/>
      <c r="AG88" s="231"/>
      <c r="AH88" s="231"/>
      <c r="AI88" s="231"/>
      <c r="AJ88" s="231"/>
      <c r="AK88" s="231"/>
      <c r="AL88" s="231"/>
      <c r="AM88" s="231"/>
      <c r="AN88" s="223"/>
      <c r="AO88" s="29">
        <f t="shared" si="67"/>
        <v>77293</v>
      </c>
      <c r="AP88" s="232"/>
      <c r="AQ88" s="223"/>
      <c r="AR88" s="231"/>
      <c r="AS88" s="231"/>
      <c r="AT88" s="231"/>
      <c r="AU88" s="231"/>
      <c r="AV88" s="231"/>
      <c r="AW88" s="223"/>
      <c r="AX88" s="223">
        <v>77293</v>
      </c>
      <c r="AY88" s="231">
        <v>25764</v>
      </c>
      <c r="AZ88" s="231">
        <v>51529</v>
      </c>
      <c r="BA88" s="231"/>
      <c r="BB88" s="231"/>
      <c r="BC88" s="231"/>
      <c r="BD88" s="223">
        <f t="shared" si="68"/>
        <v>77293</v>
      </c>
      <c r="BE88" s="223"/>
      <c r="BF88" s="231"/>
      <c r="BG88" s="231"/>
      <c r="BH88" s="231"/>
      <c r="BI88" s="231"/>
      <c r="BJ88" s="231"/>
      <c r="BK88" s="223"/>
      <c r="BL88" s="29">
        <f t="shared" si="60"/>
        <v>0</v>
      </c>
    </row>
    <row r="89" spans="1:64" s="233" customFormat="1" ht="27.75" customHeight="1">
      <c r="A89" s="226" t="s">
        <v>297</v>
      </c>
      <c r="B89" s="227" t="s">
        <v>298</v>
      </c>
      <c r="C89" s="228"/>
      <c r="D89" s="230">
        <f t="shared" si="65"/>
        <v>26755</v>
      </c>
      <c r="E89" s="229"/>
      <c r="F89" s="59">
        <f t="shared" si="56"/>
        <v>26755</v>
      </c>
      <c r="G89" s="223"/>
      <c r="H89" s="231"/>
      <c r="I89" s="231"/>
      <c r="J89" s="231"/>
      <c r="K89" s="231"/>
      <c r="L89" s="231"/>
      <c r="M89" s="223"/>
      <c r="N89" s="231"/>
      <c r="O89" s="231"/>
      <c r="P89" s="231"/>
      <c r="Q89" s="231"/>
      <c r="R89" s="231"/>
      <c r="S89" s="223"/>
      <c r="T89" s="223"/>
      <c r="U89" s="231"/>
      <c r="V89" s="231"/>
      <c r="W89" s="27">
        <f t="shared" si="66"/>
        <v>26755</v>
      </c>
      <c r="X89" s="223"/>
      <c r="Y89" s="231"/>
      <c r="Z89" s="231"/>
      <c r="AA89" s="231"/>
      <c r="AB89" s="231"/>
      <c r="AC89" s="231"/>
      <c r="AD89" s="223"/>
      <c r="AE89" s="223"/>
      <c r="AF89" s="231"/>
      <c r="AG89" s="231"/>
      <c r="AH89" s="231"/>
      <c r="AI89" s="231"/>
      <c r="AJ89" s="231"/>
      <c r="AK89" s="231"/>
      <c r="AL89" s="231"/>
      <c r="AM89" s="231"/>
      <c r="AN89" s="223"/>
      <c r="AO89" s="29">
        <f t="shared" si="67"/>
        <v>26755</v>
      </c>
      <c r="AP89" s="232"/>
      <c r="AQ89" s="223"/>
      <c r="AR89" s="231"/>
      <c r="AS89" s="231"/>
      <c r="AT89" s="231"/>
      <c r="AU89" s="231"/>
      <c r="AV89" s="231"/>
      <c r="AW89" s="223"/>
      <c r="AX89" s="223">
        <v>26755</v>
      </c>
      <c r="AY89" s="231">
        <v>8918</v>
      </c>
      <c r="AZ89" s="231">
        <v>17837</v>
      </c>
      <c r="BA89" s="231"/>
      <c r="BB89" s="231"/>
      <c r="BC89" s="231"/>
      <c r="BD89" s="223">
        <f t="shared" si="68"/>
        <v>26755</v>
      </c>
      <c r="BE89" s="223"/>
      <c r="BF89" s="231"/>
      <c r="BG89" s="231"/>
      <c r="BH89" s="231"/>
      <c r="BI89" s="231"/>
      <c r="BJ89" s="231"/>
      <c r="BK89" s="223"/>
      <c r="BL89" s="29">
        <f t="shared" si="60"/>
        <v>0</v>
      </c>
    </row>
    <row r="90" spans="1:64" s="49" customFormat="1" ht="56.25">
      <c r="A90" s="85" t="s">
        <v>199</v>
      </c>
      <c r="B90" s="14" t="s">
        <v>17</v>
      </c>
      <c r="C90" s="14"/>
      <c r="D90" s="18">
        <f>D91+D93+D92</f>
        <v>724716</v>
      </c>
      <c r="E90" s="18">
        <f>E91+E93+E92</f>
        <v>102284</v>
      </c>
      <c r="F90" s="18">
        <f>F91+F93+F92</f>
        <v>622432</v>
      </c>
      <c r="G90" s="18">
        <f aca="true" t="shared" si="69" ref="G90:BL90">G91+G93+G92</f>
        <v>525</v>
      </c>
      <c r="H90" s="18">
        <f t="shared" si="69"/>
        <v>0</v>
      </c>
      <c r="I90" s="18">
        <f t="shared" si="69"/>
        <v>525</v>
      </c>
      <c r="J90" s="18">
        <f t="shared" si="69"/>
        <v>0</v>
      </c>
      <c r="K90" s="18">
        <f t="shared" si="69"/>
        <v>0</v>
      </c>
      <c r="L90" s="18">
        <f t="shared" si="69"/>
        <v>0</v>
      </c>
      <c r="M90" s="18">
        <f t="shared" si="69"/>
        <v>169500</v>
      </c>
      <c r="N90" s="65">
        <f t="shared" si="69"/>
        <v>0</v>
      </c>
      <c r="O90" s="65">
        <f t="shared" si="69"/>
        <v>0</v>
      </c>
      <c r="P90" s="65">
        <f t="shared" si="69"/>
        <v>169500</v>
      </c>
      <c r="Q90" s="65">
        <f t="shared" si="69"/>
        <v>0</v>
      </c>
      <c r="R90" s="65">
        <f t="shared" si="69"/>
        <v>0</v>
      </c>
      <c r="S90" s="18">
        <f t="shared" si="69"/>
        <v>0</v>
      </c>
      <c r="T90" s="18">
        <f t="shared" si="69"/>
        <v>41520</v>
      </c>
      <c r="U90" s="18">
        <f t="shared" si="69"/>
        <v>0</v>
      </c>
      <c r="V90" s="18">
        <f t="shared" si="69"/>
        <v>41520</v>
      </c>
      <c r="W90" s="18">
        <f t="shared" si="69"/>
        <v>411412</v>
      </c>
      <c r="X90" s="18">
        <f t="shared" si="69"/>
        <v>118925</v>
      </c>
      <c r="Y90" s="65">
        <f t="shared" si="69"/>
        <v>63140</v>
      </c>
      <c r="Z90" s="65">
        <f t="shared" si="69"/>
        <v>25785</v>
      </c>
      <c r="AA90" s="65">
        <f t="shared" si="69"/>
        <v>30000</v>
      </c>
      <c r="AB90" s="65">
        <f t="shared" si="69"/>
        <v>0</v>
      </c>
      <c r="AC90" s="65">
        <f t="shared" si="69"/>
        <v>0</v>
      </c>
      <c r="AD90" s="65">
        <f t="shared" si="69"/>
        <v>10000</v>
      </c>
      <c r="AE90" s="18">
        <f t="shared" si="69"/>
        <v>292487</v>
      </c>
      <c r="AF90" s="65">
        <f t="shared" si="69"/>
        <v>233990</v>
      </c>
      <c r="AG90" s="65">
        <f t="shared" si="69"/>
        <v>58497</v>
      </c>
      <c r="AH90" s="65">
        <f t="shared" si="69"/>
        <v>0</v>
      </c>
      <c r="AI90" s="65">
        <f t="shared" si="69"/>
        <v>0</v>
      </c>
      <c r="AJ90" s="65">
        <f t="shared" si="69"/>
        <v>0</v>
      </c>
      <c r="AK90" s="65">
        <f t="shared" si="69"/>
        <v>683515</v>
      </c>
      <c r="AL90" s="65">
        <f t="shared" si="69"/>
        <v>8158</v>
      </c>
      <c r="AM90" s="65">
        <f t="shared" si="69"/>
        <v>675357</v>
      </c>
      <c r="AN90" s="65">
        <f t="shared" si="69"/>
        <v>0</v>
      </c>
      <c r="AO90" s="18">
        <f t="shared" si="69"/>
        <v>0</v>
      </c>
      <c r="AP90" s="18"/>
      <c r="AQ90" s="18">
        <f t="shared" si="69"/>
        <v>0</v>
      </c>
      <c r="AR90" s="65">
        <f t="shared" si="69"/>
        <v>0</v>
      </c>
      <c r="AS90" s="65">
        <f t="shared" si="69"/>
        <v>0</v>
      </c>
      <c r="AT90" s="65">
        <f t="shared" si="69"/>
        <v>0</v>
      </c>
      <c r="AU90" s="65">
        <f t="shared" si="69"/>
        <v>0</v>
      </c>
      <c r="AV90" s="65">
        <f t="shared" si="69"/>
        <v>0</v>
      </c>
      <c r="AW90" s="65">
        <f t="shared" si="69"/>
        <v>0</v>
      </c>
      <c r="AX90" s="18">
        <f t="shared" si="69"/>
        <v>0</v>
      </c>
      <c r="AY90" s="65">
        <f t="shared" si="69"/>
        <v>0</v>
      </c>
      <c r="AZ90" s="65">
        <f t="shared" si="69"/>
        <v>0</v>
      </c>
      <c r="BA90" s="65">
        <f t="shared" si="69"/>
        <v>0</v>
      </c>
      <c r="BB90" s="65">
        <f t="shared" si="69"/>
        <v>0</v>
      </c>
      <c r="BC90" s="65">
        <f t="shared" si="69"/>
        <v>0</v>
      </c>
      <c r="BD90" s="65">
        <f t="shared" si="69"/>
        <v>0</v>
      </c>
      <c r="BE90" s="18">
        <f t="shared" si="69"/>
        <v>0</v>
      </c>
      <c r="BF90" s="65">
        <f t="shared" si="69"/>
        <v>0</v>
      </c>
      <c r="BG90" s="65">
        <f t="shared" si="69"/>
        <v>0</v>
      </c>
      <c r="BH90" s="65">
        <f t="shared" si="69"/>
        <v>0</v>
      </c>
      <c r="BI90" s="65">
        <f t="shared" si="69"/>
        <v>0</v>
      </c>
      <c r="BJ90" s="65">
        <f t="shared" si="69"/>
        <v>0</v>
      </c>
      <c r="BK90" s="65">
        <f t="shared" si="69"/>
        <v>0</v>
      </c>
      <c r="BL90" s="18">
        <f t="shared" si="69"/>
        <v>0</v>
      </c>
    </row>
    <row r="91" spans="1:64" ht="33.75">
      <c r="A91" s="79">
        <v>1</v>
      </c>
      <c r="B91" s="22" t="s">
        <v>18</v>
      </c>
      <c r="C91" s="32" t="s">
        <v>99</v>
      </c>
      <c r="D91" s="73">
        <f>3304+334271+37141</f>
        <v>374716</v>
      </c>
      <c r="E91" s="33">
        <v>3304</v>
      </c>
      <c r="F91" s="16">
        <f>D91-E91</f>
        <v>371412</v>
      </c>
      <c r="G91" s="17">
        <f>SUM(H91:L91)</f>
        <v>265</v>
      </c>
      <c r="H91" s="26"/>
      <c r="I91" s="26">
        <v>265</v>
      </c>
      <c r="J91" s="26"/>
      <c r="K91" s="26"/>
      <c r="L91" s="26"/>
      <c r="M91" s="27">
        <f>N91+O91+P91+Q91+R91</f>
        <v>0</v>
      </c>
      <c r="N91" s="28"/>
      <c r="O91" s="28"/>
      <c r="P91" s="28"/>
      <c r="Q91" s="28"/>
      <c r="R91" s="28"/>
      <c r="S91" s="27"/>
      <c r="T91" s="27"/>
      <c r="U91" s="28"/>
      <c r="V91" s="28"/>
      <c r="W91" s="27">
        <f>D91-E91-M91-S91</f>
        <v>371412</v>
      </c>
      <c r="X91" s="27">
        <f>Y91+Z91+AA91+AB91+AC91</f>
        <v>78925</v>
      </c>
      <c r="Y91" s="28">
        <v>63140</v>
      </c>
      <c r="Z91" s="28">
        <f>Y91/80*20</f>
        <v>15785</v>
      </c>
      <c r="AA91" s="28"/>
      <c r="AB91" s="28"/>
      <c r="AC91" s="28"/>
      <c r="AD91" s="27"/>
      <c r="AE91" s="27">
        <f>AF91+AG91+AH91+AI91+AJ91</f>
        <v>292487</v>
      </c>
      <c r="AF91" s="28">
        <v>233990</v>
      </c>
      <c r="AG91" s="28">
        <f>AF91/80*20-1</f>
        <v>58497</v>
      </c>
      <c r="AH91" s="28"/>
      <c r="AI91" s="28"/>
      <c r="AJ91" s="28"/>
      <c r="AK91" s="28">
        <f>371412+267</f>
        <v>371679</v>
      </c>
      <c r="AL91" s="28">
        <f>62419-59115-265</f>
        <v>3039</v>
      </c>
      <c r="AM91" s="28">
        <f>AK91-AL91</f>
        <v>368640</v>
      </c>
      <c r="AN91" s="27"/>
      <c r="AO91" s="29">
        <f>D91-E91-M91-X91-AE91-S91-T91</f>
        <v>0</v>
      </c>
      <c r="AP91" s="33" t="s">
        <v>334</v>
      </c>
      <c r="AQ91" s="27">
        <f>AR91+AS91+AT91+AU91+AV91</f>
        <v>0</v>
      </c>
      <c r="AR91" s="28"/>
      <c r="AS91" s="28"/>
      <c r="AT91" s="28"/>
      <c r="AU91" s="28"/>
      <c r="AV91" s="28"/>
      <c r="AW91" s="27"/>
      <c r="AX91" s="27">
        <f>AY91+AZ91+BA91+BB91+BC91</f>
        <v>0</v>
      </c>
      <c r="AY91" s="28"/>
      <c r="AZ91" s="28"/>
      <c r="BA91" s="28"/>
      <c r="BB91" s="28"/>
      <c r="BC91" s="28"/>
      <c r="BD91" s="27"/>
      <c r="BE91" s="27">
        <f>BF91+BG91+BH91+BI91+BJ91</f>
        <v>0</v>
      </c>
      <c r="BF91" s="28"/>
      <c r="BG91" s="28"/>
      <c r="BH91" s="28"/>
      <c r="BI91" s="28"/>
      <c r="BJ91" s="28"/>
      <c r="BK91" s="27"/>
      <c r="BL91" s="29">
        <f>AO91-AQ91-AX91-BE91</f>
        <v>0</v>
      </c>
    </row>
    <row r="92" spans="1:64" ht="29.25">
      <c r="A92" s="79">
        <v>2</v>
      </c>
      <c r="B92" s="22" t="s">
        <v>132</v>
      </c>
      <c r="C92" s="32"/>
      <c r="D92" s="70">
        <v>10000</v>
      </c>
      <c r="E92" s="33"/>
      <c r="F92" s="16">
        <f>D92-E92</f>
        <v>10000</v>
      </c>
      <c r="G92" s="17"/>
      <c r="H92" s="26"/>
      <c r="I92" s="26"/>
      <c r="J92" s="26"/>
      <c r="K92" s="26"/>
      <c r="L92" s="26"/>
      <c r="M92" s="27">
        <f>N92+O92+P92+Q92+R92</f>
        <v>0</v>
      </c>
      <c r="N92" s="28"/>
      <c r="O92" s="28"/>
      <c r="P92" s="28"/>
      <c r="Q92" s="28"/>
      <c r="R92" s="28"/>
      <c r="S92" s="27"/>
      <c r="T92" s="27"/>
      <c r="U92" s="28"/>
      <c r="V92" s="28"/>
      <c r="W92" s="27">
        <f>D92-E92-M92-S92</f>
        <v>10000</v>
      </c>
      <c r="X92" s="27">
        <f>Y92+Z92+AA92+AB92+AC92</f>
        <v>10000</v>
      </c>
      <c r="Y92" s="28"/>
      <c r="Z92" s="28">
        <v>10000</v>
      </c>
      <c r="AA92" s="28"/>
      <c r="AB92" s="28"/>
      <c r="AC92" s="28"/>
      <c r="AD92" s="27">
        <v>10000</v>
      </c>
      <c r="AE92" s="27">
        <f>AF92+AG92+AH92+AI92+AJ92</f>
        <v>0</v>
      </c>
      <c r="AF92" s="28"/>
      <c r="AG92" s="28"/>
      <c r="AH92" s="28"/>
      <c r="AI92" s="28"/>
      <c r="AJ92" s="28"/>
      <c r="AK92" s="28"/>
      <c r="AL92" s="28"/>
      <c r="AM92" s="28"/>
      <c r="AN92" s="27"/>
      <c r="AO92" s="29">
        <f>D92-E92-M92-X92-AE92-S92-T92</f>
        <v>0</v>
      </c>
      <c r="AP92" s="33"/>
      <c r="AQ92" s="27"/>
      <c r="AR92" s="28"/>
      <c r="AS92" s="28"/>
      <c r="AT92" s="28"/>
      <c r="AU92" s="28"/>
      <c r="AV92" s="28"/>
      <c r="AW92" s="27"/>
      <c r="AX92" s="27"/>
      <c r="AY92" s="28"/>
      <c r="AZ92" s="28"/>
      <c r="BA92" s="28"/>
      <c r="BB92" s="28"/>
      <c r="BC92" s="28"/>
      <c r="BD92" s="27"/>
      <c r="BE92" s="27"/>
      <c r="BF92" s="28"/>
      <c r="BG92" s="28"/>
      <c r="BH92" s="28"/>
      <c r="BI92" s="28"/>
      <c r="BJ92" s="28"/>
      <c r="BK92" s="27"/>
      <c r="BL92" s="29">
        <f>AO92-AQ92-AX92-BE92</f>
        <v>0</v>
      </c>
    </row>
    <row r="93" spans="1:64" ht="33.75">
      <c r="A93" s="79">
        <v>3</v>
      </c>
      <c r="B93" s="22" t="s">
        <v>309</v>
      </c>
      <c r="C93" s="32" t="s">
        <v>100</v>
      </c>
      <c r="D93" s="70">
        <v>340000</v>
      </c>
      <c r="E93" s="33">
        <v>98980</v>
      </c>
      <c r="F93" s="16">
        <f>D93-E93</f>
        <v>241020</v>
      </c>
      <c r="G93" s="17">
        <f>SUM(H93:L93)</f>
        <v>260</v>
      </c>
      <c r="H93" s="26"/>
      <c r="I93" s="26">
        <v>260</v>
      </c>
      <c r="J93" s="26"/>
      <c r="K93" s="26"/>
      <c r="L93" s="26"/>
      <c r="M93" s="27">
        <f>N93+O93+P93+Q93+R93</f>
        <v>169500</v>
      </c>
      <c r="N93" s="28"/>
      <c r="O93" s="28"/>
      <c r="P93" s="28">
        <v>169500</v>
      </c>
      <c r="Q93" s="28"/>
      <c r="R93" s="28"/>
      <c r="S93" s="27"/>
      <c r="T93" s="27">
        <v>41520</v>
      </c>
      <c r="U93" s="28"/>
      <c r="V93" s="28">
        <v>41520</v>
      </c>
      <c r="W93" s="27">
        <f>D93-E93-M93-S93-T93</f>
        <v>30000</v>
      </c>
      <c r="X93" s="27">
        <f>Y93+Z93+AA93+AB93+AC93</f>
        <v>30000</v>
      </c>
      <c r="Y93" s="28"/>
      <c r="Z93" s="28"/>
      <c r="AA93" s="28">
        <v>30000</v>
      </c>
      <c r="AB93" s="28"/>
      <c r="AC93" s="28"/>
      <c r="AD93" s="27"/>
      <c r="AE93" s="27">
        <f>AF93+AG93+AH93+AI93+AJ93</f>
        <v>0</v>
      </c>
      <c r="AF93" s="28"/>
      <c r="AG93" s="28"/>
      <c r="AH93" s="28"/>
      <c r="AI93" s="28"/>
      <c r="AJ93" s="28"/>
      <c r="AK93" s="28">
        <f>310725+647+464</f>
        <v>311836</v>
      </c>
      <c r="AL93" s="28">
        <f>93052-87673-260</f>
        <v>5119</v>
      </c>
      <c r="AM93" s="28">
        <f>AK93-AL93</f>
        <v>306717</v>
      </c>
      <c r="AN93" s="27"/>
      <c r="AO93" s="29">
        <f>D93-E93-M93-X93-AE93-S93-T93</f>
        <v>0</v>
      </c>
      <c r="AP93" s="33" t="s">
        <v>86</v>
      </c>
      <c r="AQ93" s="27">
        <f>AR93+AS93+AT93+AU93+AV93</f>
        <v>0</v>
      </c>
      <c r="AR93" s="28"/>
      <c r="AS93" s="28"/>
      <c r="AT93" s="28"/>
      <c r="AU93" s="28"/>
      <c r="AV93" s="28"/>
      <c r="AW93" s="27"/>
      <c r="AX93" s="27">
        <f>AY93+AZ93+BA93+BB93+BC93</f>
        <v>0</v>
      </c>
      <c r="AY93" s="28"/>
      <c r="AZ93" s="28"/>
      <c r="BA93" s="28"/>
      <c r="BB93" s="28"/>
      <c r="BC93" s="28"/>
      <c r="BD93" s="27"/>
      <c r="BE93" s="27">
        <f>BF93+BG93+BH93+BI93+BJ93</f>
        <v>0</v>
      </c>
      <c r="BF93" s="28"/>
      <c r="BG93" s="28"/>
      <c r="BH93" s="28"/>
      <c r="BI93" s="28"/>
      <c r="BJ93" s="28"/>
      <c r="BK93" s="27"/>
      <c r="BL93" s="29">
        <f>AO93-AQ93-AX93-BE93</f>
        <v>0</v>
      </c>
    </row>
    <row r="94" spans="1:64" ht="42.75" customHeight="1" hidden="1">
      <c r="A94" s="79">
        <v>4</v>
      </c>
      <c r="B94" s="22" t="s">
        <v>133</v>
      </c>
      <c r="C94" s="32"/>
      <c r="D94" s="70"/>
      <c r="E94" s="33"/>
      <c r="F94" s="16">
        <f>D94-E94</f>
        <v>0</v>
      </c>
      <c r="G94" s="17"/>
      <c r="H94" s="26"/>
      <c r="I94" s="26"/>
      <c r="J94" s="26"/>
      <c r="K94" s="26"/>
      <c r="L94" s="26"/>
      <c r="M94" s="27">
        <f>N94+O94+P94+Q94+R94</f>
        <v>0</v>
      </c>
      <c r="N94" s="28"/>
      <c r="O94" s="28"/>
      <c r="P94" s="28"/>
      <c r="Q94" s="28"/>
      <c r="R94" s="28"/>
      <c r="S94" s="27"/>
      <c r="T94" s="27"/>
      <c r="U94" s="28"/>
      <c r="V94" s="28"/>
      <c r="W94" s="27"/>
      <c r="X94" s="27">
        <f>Y94+Z94+AA94+AB94+AC94</f>
        <v>0</v>
      </c>
      <c r="Y94" s="28"/>
      <c r="Z94" s="28"/>
      <c r="AA94" s="28"/>
      <c r="AB94" s="28"/>
      <c r="AC94" s="28"/>
      <c r="AD94" s="27"/>
      <c r="AE94" s="27">
        <f>AF94+AG94+AH94+AI94+AJ94</f>
        <v>0</v>
      </c>
      <c r="AF94" s="28"/>
      <c r="AG94" s="28"/>
      <c r="AH94" s="28"/>
      <c r="AI94" s="28"/>
      <c r="AJ94" s="28"/>
      <c r="AK94" s="28"/>
      <c r="AL94" s="28"/>
      <c r="AM94" s="28"/>
      <c r="AN94" s="27"/>
      <c r="AO94" s="29"/>
      <c r="AP94" s="33"/>
      <c r="AQ94" s="27"/>
      <c r="AR94" s="28"/>
      <c r="AS94" s="28"/>
      <c r="AT94" s="28"/>
      <c r="AU94" s="28"/>
      <c r="AV94" s="28"/>
      <c r="AW94" s="27"/>
      <c r="AX94" s="27"/>
      <c r="AY94" s="28"/>
      <c r="AZ94" s="28"/>
      <c r="BA94" s="28"/>
      <c r="BB94" s="28"/>
      <c r="BC94" s="28"/>
      <c r="BD94" s="27"/>
      <c r="BE94" s="27"/>
      <c r="BF94" s="28"/>
      <c r="BG94" s="28"/>
      <c r="BH94" s="28"/>
      <c r="BI94" s="28"/>
      <c r="BJ94" s="28"/>
      <c r="BK94" s="27"/>
      <c r="BL94" s="29"/>
    </row>
    <row r="95" spans="1:64" s="49" customFormat="1" ht="67.5">
      <c r="A95" s="85" t="s">
        <v>200</v>
      </c>
      <c r="B95" s="14" t="s">
        <v>16</v>
      </c>
      <c r="C95" s="14"/>
      <c r="D95" s="15">
        <f>D96+D101+D108</f>
        <v>3073740</v>
      </c>
      <c r="E95" s="15">
        <f aca="true" t="shared" si="70" ref="E95:BL95">E96+E101+E108</f>
        <v>470180</v>
      </c>
      <c r="F95" s="15">
        <f t="shared" si="70"/>
        <v>2603560</v>
      </c>
      <c r="G95" s="15" t="e">
        <f t="shared" si="70"/>
        <v>#REF!</v>
      </c>
      <c r="H95" s="15" t="e">
        <f t="shared" si="70"/>
        <v>#REF!</v>
      </c>
      <c r="I95" s="15" t="e">
        <f t="shared" si="70"/>
        <v>#REF!</v>
      </c>
      <c r="J95" s="15" t="e">
        <f t="shared" si="70"/>
        <v>#REF!</v>
      </c>
      <c r="K95" s="15">
        <f t="shared" si="70"/>
        <v>0</v>
      </c>
      <c r="L95" s="15">
        <f t="shared" si="70"/>
        <v>0</v>
      </c>
      <c r="M95" s="15">
        <f t="shared" si="70"/>
        <v>54884</v>
      </c>
      <c r="N95" s="64">
        <f t="shared" si="70"/>
        <v>49676</v>
      </c>
      <c r="O95" s="64">
        <f t="shared" si="70"/>
        <v>5208</v>
      </c>
      <c r="P95" s="64">
        <f t="shared" si="70"/>
        <v>0</v>
      </c>
      <c r="Q95" s="64">
        <f t="shared" si="70"/>
        <v>0</v>
      </c>
      <c r="R95" s="64">
        <f t="shared" si="70"/>
        <v>0</v>
      </c>
      <c r="S95" s="15">
        <f t="shared" si="70"/>
        <v>312</v>
      </c>
      <c r="T95" s="15">
        <f t="shared" si="70"/>
        <v>34909</v>
      </c>
      <c r="U95" s="15">
        <f t="shared" si="70"/>
        <v>0</v>
      </c>
      <c r="V95" s="15">
        <f t="shared" si="70"/>
        <v>0</v>
      </c>
      <c r="W95" s="15">
        <f t="shared" si="70"/>
        <v>2513455</v>
      </c>
      <c r="X95" s="15">
        <f t="shared" si="70"/>
        <v>755254</v>
      </c>
      <c r="Y95" s="64">
        <f t="shared" si="70"/>
        <v>360000</v>
      </c>
      <c r="Z95" s="64">
        <f t="shared" si="70"/>
        <v>40000</v>
      </c>
      <c r="AA95" s="64">
        <f t="shared" si="70"/>
        <v>355254</v>
      </c>
      <c r="AB95" s="64">
        <f t="shared" si="70"/>
        <v>0</v>
      </c>
      <c r="AC95" s="64">
        <f t="shared" si="70"/>
        <v>0</v>
      </c>
      <c r="AD95" s="15">
        <f t="shared" si="70"/>
        <v>755254</v>
      </c>
      <c r="AE95" s="15">
        <f t="shared" si="70"/>
        <v>569725</v>
      </c>
      <c r="AF95" s="64">
        <f t="shared" si="70"/>
        <v>447752</v>
      </c>
      <c r="AG95" s="64">
        <f t="shared" si="70"/>
        <v>21973</v>
      </c>
      <c r="AH95" s="64">
        <f t="shared" si="70"/>
        <v>100000</v>
      </c>
      <c r="AI95" s="64">
        <f t="shared" si="70"/>
        <v>0</v>
      </c>
      <c r="AJ95" s="64">
        <f t="shared" si="70"/>
        <v>0</v>
      </c>
      <c r="AK95" s="15">
        <f t="shared" si="70"/>
        <v>1400812</v>
      </c>
      <c r="AL95" s="15">
        <f t="shared" si="70"/>
        <v>310670</v>
      </c>
      <c r="AM95" s="15">
        <f t="shared" si="70"/>
        <v>1090142</v>
      </c>
      <c r="AN95" s="15">
        <f t="shared" si="70"/>
        <v>580725</v>
      </c>
      <c r="AO95" s="15">
        <f t="shared" si="70"/>
        <v>1218385</v>
      </c>
      <c r="AP95" s="15">
        <f t="shared" si="70"/>
        <v>0</v>
      </c>
      <c r="AQ95" s="15">
        <f t="shared" si="70"/>
        <v>514591</v>
      </c>
      <c r="AR95" s="64">
        <f t="shared" si="70"/>
        <v>448000</v>
      </c>
      <c r="AS95" s="64">
        <f t="shared" si="70"/>
        <v>44223</v>
      </c>
      <c r="AT95" s="64">
        <f t="shared" si="70"/>
        <v>22368</v>
      </c>
      <c r="AU95" s="64">
        <f t="shared" si="70"/>
        <v>0</v>
      </c>
      <c r="AV95" s="64">
        <f t="shared" si="70"/>
        <v>0</v>
      </c>
      <c r="AW95" s="15">
        <f t="shared" si="70"/>
        <v>514591</v>
      </c>
      <c r="AX95" s="15">
        <f t="shared" si="70"/>
        <v>544891</v>
      </c>
      <c r="AY95" s="64">
        <f t="shared" si="70"/>
        <v>490402</v>
      </c>
      <c r="AZ95" s="64">
        <f t="shared" si="70"/>
        <v>54489</v>
      </c>
      <c r="BA95" s="64">
        <f t="shared" si="70"/>
        <v>0</v>
      </c>
      <c r="BB95" s="64">
        <f t="shared" si="70"/>
        <v>0</v>
      </c>
      <c r="BC95" s="64">
        <f t="shared" si="70"/>
        <v>0</v>
      </c>
      <c r="BD95" s="15">
        <f t="shared" si="70"/>
        <v>544891</v>
      </c>
      <c r="BE95" s="15">
        <f t="shared" si="70"/>
        <v>128994</v>
      </c>
      <c r="BF95" s="64">
        <f t="shared" si="70"/>
        <v>116095</v>
      </c>
      <c r="BG95" s="64">
        <f t="shared" si="70"/>
        <v>12899</v>
      </c>
      <c r="BH95" s="64">
        <f t="shared" si="70"/>
        <v>0</v>
      </c>
      <c r="BI95" s="64">
        <f t="shared" si="70"/>
        <v>0</v>
      </c>
      <c r="BJ95" s="64">
        <f t="shared" si="70"/>
        <v>0</v>
      </c>
      <c r="BK95" s="15">
        <f t="shared" si="70"/>
        <v>128994</v>
      </c>
      <c r="BL95" s="15">
        <f t="shared" si="70"/>
        <v>0</v>
      </c>
    </row>
    <row r="96" spans="1:64" ht="67.5">
      <c r="A96" s="86" t="s">
        <v>201</v>
      </c>
      <c r="B96" s="46" t="s">
        <v>87</v>
      </c>
      <c r="C96" s="46"/>
      <c r="D96" s="47">
        <f>D99</f>
        <v>600000</v>
      </c>
      <c r="E96" s="47">
        <f>E99</f>
        <v>0</v>
      </c>
      <c r="F96" s="47">
        <f>F99</f>
        <v>600000</v>
      </c>
      <c r="G96" s="47">
        <f aca="true" t="shared" si="71" ref="G96:BL96">G99</f>
        <v>0</v>
      </c>
      <c r="H96" s="47">
        <f t="shared" si="71"/>
        <v>0</v>
      </c>
      <c r="I96" s="47">
        <f t="shared" si="71"/>
        <v>0</v>
      </c>
      <c r="J96" s="47">
        <f t="shared" si="71"/>
        <v>0</v>
      </c>
      <c r="K96" s="47">
        <f t="shared" si="71"/>
        <v>0</v>
      </c>
      <c r="L96" s="47">
        <f t="shared" si="71"/>
        <v>0</v>
      </c>
      <c r="M96" s="47">
        <f t="shared" si="71"/>
        <v>0</v>
      </c>
      <c r="N96" s="41">
        <f t="shared" si="71"/>
        <v>0</v>
      </c>
      <c r="O96" s="41">
        <f t="shared" si="71"/>
        <v>0</v>
      </c>
      <c r="P96" s="41">
        <f t="shared" si="71"/>
        <v>0</v>
      </c>
      <c r="Q96" s="41">
        <f t="shared" si="71"/>
        <v>0</v>
      </c>
      <c r="R96" s="41">
        <f t="shared" si="71"/>
        <v>0</v>
      </c>
      <c r="S96" s="47">
        <f t="shared" si="71"/>
        <v>0</v>
      </c>
      <c r="T96" s="47">
        <f t="shared" si="71"/>
        <v>0</v>
      </c>
      <c r="U96" s="41"/>
      <c r="V96" s="41"/>
      <c r="W96" s="47">
        <f t="shared" si="71"/>
        <v>600000</v>
      </c>
      <c r="X96" s="47">
        <f t="shared" si="71"/>
        <v>0</v>
      </c>
      <c r="Y96" s="41">
        <f t="shared" si="71"/>
        <v>0</v>
      </c>
      <c r="Z96" s="41">
        <f t="shared" si="71"/>
        <v>0</v>
      </c>
      <c r="AA96" s="41">
        <f t="shared" si="71"/>
        <v>0</v>
      </c>
      <c r="AB96" s="41">
        <f t="shared" si="71"/>
        <v>0</v>
      </c>
      <c r="AC96" s="41">
        <f t="shared" si="71"/>
        <v>0</v>
      </c>
      <c r="AD96" s="47">
        <f t="shared" si="71"/>
        <v>0</v>
      </c>
      <c r="AE96" s="47">
        <f t="shared" si="71"/>
        <v>0</v>
      </c>
      <c r="AF96" s="41">
        <f t="shared" si="71"/>
        <v>0</v>
      </c>
      <c r="AG96" s="41">
        <f t="shared" si="71"/>
        <v>0</v>
      </c>
      <c r="AH96" s="41">
        <f t="shared" si="71"/>
        <v>0</v>
      </c>
      <c r="AI96" s="41">
        <f t="shared" si="71"/>
        <v>0</v>
      </c>
      <c r="AJ96" s="41">
        <f t="shared" si="71"/>
        <v>0</v>
      </c>
      <c r="AK96" s="47">
        <f t="shared" si="71"/>
        <v>0</v>
      </c>
      <c r="AL96" s="47">
        <f t="shared" si="71"/>
        <v>0</v>
      </c>
      <c r="AM96" s="47">
        <f t="shared" si="71"/>
        <v>0</v>
      </c>
      <c r="AN96" s="47">
        <f t="shared" si="71"/>
        <v>11000</v>
      </c>
      <c r="AO96" s="47">
        <f t="shared" si="71"/>
        <v>600000</v>
      </c>
      <c r="AP96" s="47">
        <f t="shared" si="71"/>
        <v>0</v>
      </c>
      <c r="AQ96" s="47">
        <f t="shared" si="71"/>
        <v>220000</v>
      </c>
      <c r="AR96" s="41">
        <f t="shared" si="71"/>
        <v>198000</v>
      </c>
      <c r="AS96" s="41">
        <f t="shared" si="71"/>
        <v>22000</v>
      </c>
      <c r="AT96" s="41">
        <f t="shared" si="71"/>
        <v>0</v>
      </c>
      <c r="AU96" s="41">
        <f t="shared" si="71"/>
        <v>0</v>
      </c>
      <c r="AV96" s="41">
        <f t="shared" si="71"/>
        <v>0</v>
      </c>
      <c r="AW96" s="41">
        <f t="shared" si="71"/>
        <v>220000</v>
      </c>
      <c r="AX96" s="47">
        <f t="shared" si="71"/>
        <v>300000</v>
      </c>
      <c r="AY96" s="41">
        <f t="shared" si="71"/>
        <v>270000</v>
      </c>
      <c r="AZ96" s="41">
        <f t="shared" si="71"/>
        <v>30000</v>
      </c>
      <c r="BA96" s="41">
        <f t="shared" si="71"/>
        <v>0</v>
      </c>
      <c r="BB96" s="41">
        <f t="shared" si="71"/>
        <v>0</v>
      </c>
      <c r="BC96" s="41">
        <f t="shared" si="71"/>
        <v>0</v>
      </c>
      <c r="BD96" s="41">
        <f t="shared" si="71"/>
        <v>300000</v>
      </c>
      <c r="BE96" s="47">
        <f t="shared" si="71"/>
        <v>80000</v>
      </c>
      <c r="BF96" s="41">
        <f t="shared" si="71"/>
        <v>72000</v>
      </c>
      <c r="BG96" s="41">
        <f t="shared" si="71"/>
        <v>8000</v>
      </c>
      <c r="BH96" s="41">
        <f t="shared" si="71"/>
        <v>0</v>
      </c>
      <c r="BI96" s="41">
        <f t="shared" si="71"/>
        <v>0</v>
      </c>
      <c r="BJ96" s="41">
        <f t="shared" si="71"/>
        <v>0</v>
      </c>
      <c r="BK96" s="41">
        <f t="shared" si="71"/>
        <v>80000</v>
      </c>
      <c r="BL96" s="47">
        <f t="shared" si="71"/>
        <v>0</v>
      </c>
    </row>
    <row r="97" spans="1:64" ht="11.25" hidden="1">
      <c r="A97" s="79"/>
      <c r="B97" s="32" t="e">
        <f>#REF!</f>
        <v>#REF!</v>
      </c>
      <c r="C97" s="32"/>
      <c r="D97" s="73"/>
      <c r="E97" s="33"/>
      <c r="F97" s="16"/>
      <c r="G97" s="17" t="e">
        <f>SUM(H97:L97)</f>
        <v>#REF!</v>
      </c>
      <c r="H97" s="26" t="e">
        <f>#REF!</f>
        <v>#REF!</v>
      </c>
      <c r="I97" s="26" t="e">
        <f>#REF!</f>
        <v>#REF!</v>
      </c>
      <c r="J97" s="26" t="e">
        <f>#REF!</f>
        <v>#REF!</v>
      </c>
      <c r="K97" s="26"/>
      <c r="L97" s="26"/>
      <c r="M97" s="27">
        <f>N97+O97+P97+Q97+R97</f>
        <v>0</v>
      </c>
      <c r="N97" s="28"/>
      <c r="O97" s="28"/>
      <c r="P97" s="28"/>
      <c r="Q97" s="28"/>
      <c r="R97" s="28"/>
      <c r="S97" s="27"/>
      <c r="T97" s="27"/>
      <c r="U97" s="28"/>
      <c r="V97" s="28"/>
      <c r="W97" s="27"/>
      <c r="X97" s="27">
        <f>Y97+Z97+AA97+AB97+AC97</f>
        <v>0</v>
      </c>
      <c r="Y97" s="28"/>
      <c r="Z97" s="28"/>
      <c r="AA97" s="28"/>
      <c r="AB97" s="28"/>
      <c r="AC97" s="28"/>
      <c r="AD97" s="27"/>
      <c r="AE97" s="27">
        <f>AF97+AG97+AH97+AI97+AJ97</f>
        <v>0</v>
      </c>
      <c r="AF97" s="28"/>
      <c r="AG97" s="28"/>
      <c r="AH97" s="28"/>
      <c r="AI97" s="28"/>
      <c r="AJ97" s="28"/>
      <c r="AK97" s="28"/>
      <c r="AL97" s="28"/>
      <c r="AM97" s="28"/>
      <c r="AN97" s="27"/>
      <c r="AO97" s="29">
        <f>D97-E97-M97-X97-AE97</f>
        <v>0</v>
      </c>
      <c r="AP97" s="33"/>
      <c r="AQ97" s="27">
        <f>AR97+AS97+AT97+AU97+AV97</f>
        <v>0</v>
      </c>
      <c r="AR97" s="28"/>
      <c r="AS97" s="28"/>
      <c r="AT97" s="28"/>
      <c r="AU97" s="28"/>
      <c r="AV97" s="28"/>
      <c r="AW97" s="27"/>
      <c r="AX97" s="27">
        <f>AY97+AZ97+BA97+BB97+BC97</f>
        <v>0</v>
      </c>
      <c r="AY97" s="28"/>
      <c r="AZ97" s="28"/>
      <c r="BA97" s="28"/>
      <c r="BB97" s="28"/>
      <c r="BC97" s="28"/>
      <c r="BD97" s="27"/>
      <c r="BE97" s="27">
        <f>BF97+BG97+BH97+BI97+BJ97</f>
        <v>0</v>
      </c>
      <c r="BF97" s="28"/>
      <c r="BG97" s="28"/>
      <c r="BH97" s="28"/>
      <c r="BI97" s="28"/>
      <c r="BJ97" s="28"/>
      <c r="BK97" s="27"/>
      <c r="BL97" s="29">
        <f>AO97-AQ97-AX97-BE97</f>
        <v>0</v>
      </c>
    </row>
    <row r="98" spans="1:64" ht="11.25" hidden="1">
      <c r="A98" s="79"/>
      <c r="B98" s="32" t="e">
        <f>#REF!</f>
        <v>#REF!</v>
      </c>
      <c r="C98" s="32"/>
      <c r="D98" s="73"/>
      <c r="E98" s="33"/>
      <c r="F98" s="16"/>
      <c r="G98" s="17" t="e">
        <f>SUM(H98:L98)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/>
      <c r="L98" s="26"/>
      <c r="M98" s="27">
        <f>N98+O98+P98+Q98+R98</f>
        <v>0</v>
      </c>
      <c r="N98" s="28"/>
      <c r="O98" s="28"/>
      <c r="P98" s="28"/>
      <c r="Q98" s="28"/>
      <c r="R98" s="28"/>
      <c r="S98" s="27"/>
      <c r="T98" s="27"/>
      <c r="U98" s="28"/>
      <c r="V98" s="28"/>
      <c r="W98" s="27"/>
      <c r="X98" s="27">
        <f>Y98+Z98+AA98+AB98+AC98</f>
        <v>0</v>
      </c>
      <c r="Y98" s="28"/>
      <c r="Z98" s="28"/>
      <c r="AA98" s="28"/>
      <c r="AB98" s="28"/>
      <c r="AC98" s="28"/>
      <c r="AD98" s="27"/>
      <c r="AE98" s="27">
        <f>AF98+AG98+AH98+AI98+AJ98</f>
        <v>0</v>
      </c>
      <c r="AF98" s="28"/>
      <c r="AG98" s="28"/>
      <c r="AH98" s="28"/>
      <c r="AI98" s="28"/>
      <c r="AJ98" s="28"/>
      <c r="AK98" s="28"/>
      <c r="AL98" s="28"/>
      <c r="AM98" s="28"/>
      <c r="AN98" s="27"/>
      <c r="AO98" s="29">
        <f>D98-E98-M98-X98-AE98</f>
        <v>0</v>
      </c>
      <c r="AP98" s="33"/>
      <c r="AQ98" s="27">
        <f>AR98+AS98+AT98+AU98+AV98</f>
        <v>0</v>
      </c>
      <c r="AR98" s="28"/>
      <c r="AS98" s="28"/>
      <c r="AT98" s="28"/>
      <c r="AU98" s="28"/>
      <c r="AV98" s="28"/>
      <c r="AW98" s="27"/>
      <c r="AX98" s="27">
        <f>AY98+AZ98+BA98+BB98+BC98</f>
        <v>0</v>
      </c>
      <c r="AY98" s="28"/>
      <c r="AZ98" s="28"/>
      <c r="BA98" s="28"/>
      <c r="BB98" s="28"/>
      <c r="BC98" s="28"/>
      <c r="BD98" s="27"/>
      <c r="BE98" s="27">
        <f>BF98+BG98+BH98+BI98+BJ98</f>
        <v>0</v>
      </c>
      <c r="BF98" s="28"/>
      <c r="BG98" s="28"/>
      <c r="BH98" s="28"/>
      <c r="BI98" s="28"/>
      <c r="BJ98" s="28"/>
      <c r="BK98" s="27"/>
      <c r="BL98" s="29">
        <f>AO98-AQ98-AX98-BE98</f>
        <v>0</v>
      </c>
    </row>
    <row r="99" spans="1:64" ht="33.75">
      <c r="A99" s="79" t="s">
        <v>54</v>
      </c>
      <c r="B99" s="32" t="s">
        <v>343</v>
      </c>
      <c r="C99" s="32"/>
      <c r="D99" s="73">
        <v>600000</v>
      </c>
      <c r="E99" s="33"/>
      <c r="F99" s="16">
        <f>D99-E99</f>
        <v>600000</v>
      </c>
      <c r="G99" s="17"/>
      <c r="H99" s="26"/>
      <c r="I99" s="26"/>
      <c r="J99" s="26"/>
      <c r="K99" s="26"/>
      <c r="L99" s="26"/>
      <c r="M99" s="27">
        <f>N99+O99+P99+Q99+R99</f>
        <v>0</v>
      </c>
      <c r="N99" s="28"/>
      <c r="O99" s="28"/>
      <c r="P99" s="28"/>
      <c r="Q99" s="28"/>
      <c r="R99" s="28"/>
      <c r="S99" s="27"/>
      <c r="T99" s="27"/>
      <c r="U99" s="28"/>
      <c r="V99" s="28"/>
      <c r="W99" s="27">
        <f>D99-E99-M99-S99</f>
        <v>600000</v>
      </c>
      <c r="X99" s="27">
        <f>Y99+Z99+AA99+AB99+AC99</f>
        <v>0</v>
      </c>
      <c r="Y99" s="28"/>
      <c r="Z99" s="28"/>
      <c r="AA99" s="28"/>
      <c r="AB99" s="28"/>
      <c r="AC99" s="28"/>
      <c r="AD99" s="27"/>
      <c r="AE99" s="27">
        <f>AF99+AG99+AH99+AI99</f>
        <v>0</v>
      </c>
      <c r="AF99" s="28"/>
      <c r="AG99" s="28"/>
      <c r="AH99" s="28"/>
      <c r="AI99" s="28"/>
      <c r="AJ99" s="28"/>
      <c r="AK99" s="28"/>
      <c r="AL99" s="28"/>
      <c r="AM99" s="28"/>
      <c r="AN99" s="27">
        <v>11000</v>
      </c>
      <c r="AO99" s="29">
        <f>D99-E99-M99-X99-AE99-S99-T99</f>
        <v>600000</v>
      </c>
      <c r="AP99" s="33"/>
      <c r="AQ99" s="27">
        <f>AR99+AS99+AT99+AU99+AV99</f>
        <v>220000</v>
      </c>
      <c r="AR99" s="28">
        <v>198000</v>
      </c>
      <c r="AS99" s="28">
        <v>22000</v>
      </c>
      <c r="AT99" s="28"/>
      <c r="AU99" s="28"/>
      <c r="AV99" s="28"/>
      <c r="AW99" s="27">
        <v>220000</v>
      </c>
      <c r="AX99" s="27">
        <f>AY99+AZ99+BA99+BB99+BC99</f>
        <v>300000</v>
      </c>
      <c r="AY99" s="28">
        <v>270000</v>
      </c>
      <c r="AZ99" s="28">
        <v>30000</v>
      </c>
      <c r="BA99" s="28"/>
      <c r="BB99" s="28"/>
      <c r="BC99" s="28"/>
      <c r="BD99" s="27">
        <v>300000</v>
      </c>
      <c r="BE99" s="27">
        <f>BF99+BG99+BH99+BI99+BJ99</f>
        <v>80000</v>
      </c>
      <c r="BF99" s="28">
        <v>72000</v>
      </c>
      <c r="BG99" s="28">
        <v>8000</v>
      </c>
      <c r="BH99" s="28"/>
      <c r="BI99" s="28"/>
      <c r="BJ99" s="28"/>
      <c r="BK99" s="27">
        <v>80000</v>
      </c>
      <c r="BL99" s="29"/>
    </row>
    <row r="100" ht="11.25" hidden="1"/>
    <row r="101" spans="1:64" s="268" customFormat="1" ht="36.75">
      <c r="A101" s="265" t="s">
        <v>54</v>
      </c>
      <c r="B101" s="266" t="s">
        <v>88</v>
      </c>
      <c r="C101" s="43">
        <f>SUM(C102:C105)</f>
        <v>0</v>
      </c>
      <c r="D101" s="43">
        <f>SUM(D102:D105)</f>
        <v>1803876</v>
      </c>
      <c r="E101" s="43">
        <f>SUM(E102:E105)</f>
        <v>346333</v>
      </c>
      <c r="F101" s="43">
        <f aca="true" t="shared" si="72" ref="F101:L101">SUM(F102:F105)</f>
        <v>1457543</v>
      </c>
      <c r="G101" s="43" t="e">
        <f t="shared" si="72"/>
        <v>#REF!</v>
      </c>
      <c r="H101" s="43" t="e">
        <f t="shared" si="72"/>
        <v>#REF!</v>
      </c>
      <c r="I101" s="43" t="e">
        <f t="shared" si="72"/>
        <v>#REF!</v>
      </c>
      <c r="J101" s="43" t="e">
        <f t="shared" si="72"/>
        <v>#REF!</v>
      </c>
      <c r="K101" s="43">
        <f t="shared" si="72"/>
        <v>0</v>
      </c>
      <c r="L101" s="43">
        <f t="shared" si="72"/>
        <v>0</v>
      </c>
      <c r="M101" s="43">
        <f>SUM(M102:M105)</f>
        <v>54884</v>
      </c>
      <c r="N101" s="267">
        <f aca="true" t="shared" si="73" ref="N101:AQ101">SUM(N102:N105)</f>
        <v>49676</v>
      </c>
      <c r="O101" s="267">
        <f t="shared" si="73"/>
        <v>5208</v>
      </c>
      <c r="P101" s="267">
        <f t="shared" si="73"/>
        <v>0</v>
      </c>
      <c r="Q101" s="267">
        <f t="shared" si="73"/>
        <v>0</v>
      </c>
      <c r="R101" s="267">
        <f t="shared" si="73"/>
        <v>0</v>
      </c>
      <c r="S101" s="43">
        <f>SUM(S102:S105)</f>
        <v>312</v>
      </c>
      <c r="T101" s="43">
        <f>SUM(T102:T105)</f>
        <v>5000</v>
      </c>
      <c r="U101" s="267"/>
      <c r="V101" s="267"/>
      <c r="W101" s="43">
        <f>SUM(W102:W105)</f>
        <v>1397347</v>
      </c>
      <c r="X101" s="43">
        <f t="shared" si="73"/>
        <v>755254</v>
      </c>
      <c r="Y101" s="267">
        <f t="shared" si="73"/>
        <v>360000</v>
      </c>
      <c r="Z101" s="267">
        <f t="shared" si="73"/>
        <v>40000</v>
      </c>
      <c r="AA101" s="267">
        <f t="shared" si="73"/>
        <v>355254</v>
      </c>
      <c r="AB101" s="267">
        <f t="shared" si="73"/>
        <v>0</v>
      </c>
      <c r="AC101" s="267">
        <f t="shared" si="73"/>
        <v>0</v>
      </c>
      <c r="AD101" s="43">
        <f t="shared" si="73"/>
        <v>755254</v>
      </c>
      <c r="AE101" s="43">
        <f t="shared" si="73"/>
        <v>569725</v>
      </c>
      <c r="AF101" s="267">
        <f t="shared" si="73"/>
        <v>447752</v>
      </c>
      <c r="AG101" s="267">
        <f t="shared" si="73"/>
        <v>21973</v>
      </c>
      <c r="AH101" s="267">
        <f t="shared" si="73"/>
        <v>100000</v>
      </c>
      <c r="AI101" s="267">
        <f t="shared" si="73"/>
        <v>0</v>
      </c>
      <c r="AJ101" s="267">
        <f t="shared" si="73"/>
        <v>0</v>
      </c>
      <c r="AK101" s="267">
        <f t="shared" si="73"/>
        <v>951673</v>
      </c>
      <c r="AL101" s="267">
        <f t="shared" si="73"/>
        <v>253344</v>
      </c>
      <c r="AM101" s="267">
        <f t="shared" si="73"/>
        <v>698329</v>
      </c>
      <c r="AN101" s="267">
        <f t="shared" si="73"/>
        <v>569725</v>
      </c>
      <c r="AO101" s="43">
        <f t="shared" si="73"/>
        <v>72368</v>
      </c>
      <c r="AP101" s="43">
        <f t="shared" si="73"/>
        <v>0</v>
      </c>
      <c r="AQ101" s="43">
        <f t="shared" si="73"/>
        <v>72368</v>
      </c>
      <c r="AR101" s="267">
        <f>SUM(AR102:AR105)</f>
        <v>50000</v>
      </c>
      <c r="AS101" s="267">
        <f aca="true" t="shared" si="74" ref="AS101:BD101">SUM(AS102:AS105)</f>
        <v>0</v>
      </c>
      <c r="AT101" s="267">
        <f t="shared" si="74"/>
        <v>22368</v>
      </c>
      <c r="AU101" s="267">
        <f t="shared" si="74"/>
        <v>0</v>
      </c>
      <c r="AV101" s="267">
        <f t="shared" si="74"/>
        <v>0</v>
      </c>
      <c r="AW101" s="267">
        <f t="shared" si="74"/>
        <v>72368</v>
      </c>
      <c r="AX101" s="43">
        <f t="shared" si="74"/>
        <v>0</v>
      </c>
      <c r="AY101" s="267">
        <f t="shared" si="74"/>
        <v>0</v>
      </c>
      <c r="AZ101" s="267">
        <f t="shared" si="74"/>
        <v>0</v>
      </c>
      <c r="BA101" s="267">
        <f t="shared" si="74"/>
        <v>0</v>
      </c>
      <c r="BB101" s="267">
        <f t="shared" si="74"/>
        <v>0</v>
      </c>
      <c r="BC101" s="267">
        <f t="shared" si="74"/>
        <v>0</v>
      </c>
      <c r="BD101" s="267">
        <f t="shared" si="74"/>
        <v>0</v>
      </c>
      <c r="BE101" s="43">
        <f aca="true" t="shared" si="75" ref="BE101:BK101">SUM(BE102:BE105)</f>
        <v>0</v>
      </c>
      <c r="BF101" s="267">
        <f t="shared" si="75"/>
        <v>0</v>
      </c>
      <c r="BG101" s="267">
        <f t="shared" si="75"/>
        <v>0</v>
      </c>
      <c r="BH101" s="267">
        <f t="shared" si="75"/>
        <v>0</v>
      </c>
      <c r="BI101" s="267">
        <f t="shared" si="75"/>
        <v>0</v>
      </c>
      <c r="BJ101" s="267">
        <f t="shared" si="75"/>
        <v>0</v>
      </c>
      <c r="BK101" s="267">
        <f t="shared" si="75"/>
        <v>0</v>
      </c>
      <c r="BL101" s="43">
        <f>BL102+BL103+BL104</f>
        <v>0</v>
      </c>
    </row>
    <row r="102" spans="1:64" s="31" customFormat="1" ht="33.75">
      <c r="A102" s="80" t="s">
        <v>184</v>
      </c>
      <c r="B102" s="22" t="s">
        <v>22</v>
      </c>
      <c r="C102" s="23" t="s">
        <v>342</v>
      </c>
      <c r="D102" s="70">
        <v>780358</v>
      </c>
      <c r="E102" s="24">
        <v>11323</v>
      </c>
      <c r="F102" s="16">
        <f>D102-E102</f>
        <v>769035</v>
      </c>
      <c r="G102" s="17" t="e">
        <f>SUM(H102:L102)</f>
        <v>#REF!</v>
      </c>
      <c r="H102" s="26" t="e">
        <f>#REF!</f>
        <v>#REF!</v>
      </c>
      <c r="I102" s="26" t="e">
        <f>#REF!</f>
        <v>#REF!</v>
      </c>
      <c r="J102" s="26" t="e">
        <f>#REF!</f>
        <v>#REF!</v>
      </c>
      <c r="K102" s="26"/>
      <c r="L102" s="26"/>
      <c r="M102" s="27">
        <f>N102+O102+P102+Q102+R102</f>
        <v>0</v>
      </c>
      <c r="N102" s="28"/>
      <c r="O102" s="28"/>
      <c r="P102" s="28"/>
      <c r="Q102" s="28"/>
      <c r="R102" s="28"/>
      <c r="S102" s="27"/>
      <c r="T102" s="27"/>
      <c r="U102" s="28"/>
      <c r="V102" s="28"/>
      <c r="W102" s="27">
        <f>D102-E102-M102-S102-T102</f>
        <v>769035</v>
      </c>
      <c r="X102" s="27">
        <f>Y102+Z102+AA102+AB102+AC102</f>
        <v>346667</v>
      </c>
      <c r="Y102" s="28">
        <v>150000</v>
      </c>
      <c r="Z102" s="28">
        <v>16667</v>
      </c>
      <c r="AA102" s="28">
        <v>180000</v>
      </c>
      <c r="AB102" s="28"/>
      <c r="AC102" s="28"/>
      <c r="AD102" s="27">
        <v>346667</v>
      </c>
      <c r="AE102" s="27">
        <f>AF102+AG102+AH102+AI102+AJ102</f>
        <v>350000</v>
      </c>
      <c r="AF102" s="28">
        <v>250000</v>
      </c>
      <c r="AG102" s="28"/>
      <c r="AH102" s="28">
        <v>100000</v>
      </c>
      <c r="AI102" s="28"/>
      <c r="AJ102" s="28"/>
      <c r="AK102" s="28">
        <v>420460</v>
      </c>
      <c r="AL102" s="28"/>
      <c r="AM102" s="28">
        <f>AK102-AL102</f>
        <v>420460</v>
      </c>
      <c r="AN102" s="27">
        <v>350000</v>
      </c>
      <c r="AO102" s="29">
        <f>D102-E102-M102-X102-AE102-S102-T102</f>
        <v>72368</v>
      </c>
      <c r="AP102" s="24"/>
      <c r="AQ102" s="27">
        <f>AR102+AS102+AT102+AU102+AV102</f>
        <v>72368</v>
      </c>
      <c r="AR102" s="28">
        <v>50000</v>
      </c>
      <c r="AS102" s="28"/>
      <c r="AT102" s="28">
        <v>22368</v>
      </c>
      <c r="AU102" s="28"/>
      <c r="AV102" s="28"/>
      <c r="AW102" s="27">
        <v>72368</v>
      </c>
      <c r="AX102" s="27">
        <f>AY102+AZ102+BA102+BB102+BC102</f>
        <v>0</v>
      </c>
      <c r="AY102" s="28"/>
      <c r="AZ102" s="28"/>
      <c r="BA102" s="28"/>
      <c r="BB102" s="28"/>
      <c r="BC102" s="28"/>
      <c r="BD102" s="27"/>
      <c r="BE102" s="27">
        <f>BF102+BG102+BH102+BI102+BJ102</f>
        <v>0</v>
      </c>
      <c r="BF102" s="28"/>
      <c r="BG102" s="28"/>
      <c r="BH102" s="28"/>
      <c r="BI102" s="28"/>
      <c r="BJ102" s="28"/>
      <c r="BK102" s="27"/>
      <c r="BL102" s="29">
        <f>D102-E102-M102-X102-AE102-AQ102</f>
        <v>0</v>
      </c>
    </row>
    <row r="103" spans="1:64" s="31" customFormat="1" ht="33.75">
      <c r="A103" s="80" t="s">
        <v>185</v>
      </c>
      <c r="B103" s="22" t="s">
        <v>213</v>
      </c>
      <c r="C103" s="23" t="s">
        <v>136</v>
      </c>
      <c r="D103" s="70">
        <v>451140</v>
      </c>
      <c r="E103" s="24">
        <v>198468</v>
      </c>
      <c r="F103" s="16">
        <f>D103-E103</f>
        <v>252672</v>
      </c>
      <c r="G103" s="17" t="e">
        <f>SUM(H103:L103)</f>
        <v>#REF!</v>
      </c>
      <c r="H103" s="26" t="e">
        <f>#REF!</f>
        <v>#REF!</v>
      </c>
      <c r="I103" s="26" t="e">
        <f>#REF!</f>
        <v>#REF!</v>
      </c>
      <c r="J103" s="26" t="e">
        <f>#REF!</f>
        <v>#REF!</v>
      </c>
      <c r="K103" s="26"/>
      <c r="L103" s="26"/>
      <c r="M103" s="27">
        <f>N103+O103+P103+Q103+R103</f>
        <v>54884</v>
      </c>
      <c r="N103" s="28">
        <v>49676</v>
      </c>
      <c r="O103" s="28">
        <v>5208</v>
      </c>
      <c r="P103" s="28"/>
      <c r="Q103" s="28"/>
      <c r="R103" s="28"/>
      <c r="S103" s="27">
        <v>312</v>
      </c>
      <c r="T103" s="27"/>
      <c r="U103" s="28"/>
      <c r="V103" s="28"/>
      <c r="W103" s="27">
        <f>D103-E103-M103-S103-T103</f>
        <v>197476</v>
      </c>
      <c r="X103" s="27">
        <f>Y103+Z103+AA103+AB103+AC103</f>
        <v>197476</v>
      </c>
      <c r="Y103" s="28">
        <v>110000</v>
      </c>
      <c r="Z103" s="28">
        <v>12222</v>
      </c>
      <c r="AA103" s="28">
        <f>76000-746</f>
        <v>75254</v>
      </c>
      <c r="AB103" s="28"/>
      <c r="AC103" s="28"/>
      <c r="AD103" s="27">
        <v>197476</v>
      </c>
      <c r="AE103" s="27">
        <f>AF103+AG103+AH103+AI103+AJ103</f>
        <v>0</v>
      </c>
      <c r="AF103" s="28"/>
      <c r="AG103" s="28"/>
      <c r="AH103" s="28"/>
      <c r="AI103" s="28"/>
      <c r="AJ103" s="28"/>
      <c r="AK103" s="28">
        <v>285562</v>
      </c>
      <c r="AL103" s="28">
        <f>171774-11500-25173</f>
        <v>135101</v>
      </c>
      <c r="AM103" s="28">
        <f>AK103-AL103</f>
        <v>150461</v>
      </c>
      <c r="AN103" s="27"/>
      <c r="AO103" s="29">
        <f>D103-E103-M103-X103-AE103-S103-T103</f>
        <v>0</v>
      </c>
      <c r="AP103" s="24" t="s">
        <v>138</v>
      </c>
      <c r="AQ103" s="27">
        <f>AR103+AS103+AT103+AU103+AV103</f>
        <v>0</v>
      </c>
      <c r="AR103" s="28"/>
      <c r="AS103" s="28"/>
      <c r="AT103" s="28"/>
      <c r="AU103" s="28"/>
      <c r="AV103" s="28"/>
      <c r="AW103" s="27"/>
      <c r="AX103" s="27">
        <f>AY103+AZ103+BA103+BB103+BC103</f>
        <v>0</v>
      </c>
      <c r="AY103" s="28"/>
      <c r="AZ103" s="28"/>
      <c r="BA103" s="28"/>
      <c r="BB103" s="28"/>
      <c r="BC103" s="28"/>
      <c r="BD103" s="27"/>
      <c r="BE103" s="27">
        <f>BF103+BG103+BH103+BI103+BJ103</f>
        <v>0</v>
      </c>
      <c r="BF103" s="28"/>
      <c r="BG103" s="28"/>
      <c r="BH103" s="28"/>
      <c r="BI103" s="28"/>
      <c r="BJ103" s="28"/>
      <c r="BK103" s="27"/>
      <c r="BL103" s="29">
        <f>AO103-AQ103-AX103-BE103</f>
        <v>0</v>
      </c>
    </row>
    <row r="104" spans="1:64" s="31" customFormat="1" ht="22.5">
      <c r="A104" s="80" t="s">
        <v>186</v>
      </c>
      <c r="B104" s="22" t="s">
        <v>101</v>
      </c>
      <c r="C104" s="23" t="s">
        <v>137</v>
      </c>
      <c r="D104" s="70">
        <v>572378</v>
      </c>
      <c r="E104" s="24">
        <v>136542</v>
      </c>
      <c r="F104" s="16">
        <f>D104-E104</f>
        <v>435836</v>
      </c>
      <c r="G104" s="17" t="e">
        <f>SUM(H104:L104)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/>
      <c r="L104" s="26"/>
      <c r="M104" s="27">
        <f>N104+O104+P104+Q104+R104</f>
        <v>0</v>
      </c>
      <c r="N104" s="28"/>
      <c r="O104" s="28"/>
      <c r="P104" s="28"/>
      <c r="Q104" s="28"/>
      <c r="R104" s="28"/>
      <c r="S104" s="27"/>
      <c r="T104" s="27">
        <v>5000</v>
      </c>
      <c r="U104" s="28"/>
      <c r="V104" s="28">
        <v>5000</v>
      </c>
      <c r="W104" s="27">
        <f>D104-E104-M104-S104-T104</f>
        <v>430836</v>
      </c>
      <c r="X104" s="27">
        <f>Y104+Z104+AA104+AB104+AC104</f>
        <v>211111</v>
      </c>
      <c r="Y104" s="28">
        <v>100000</v>
      </c>
      <c r="Z104" s="28">
        <v>11111</v>
      </c>
      <c r="AA104" s="28">
        <v>100000</v>
      </c>
      <c r="AB104" s="28"/>
      <c r="AC104" s="28"/>
      <c r="AD104" s="27">
        <v>211111</v>
      </c>
      <c r="AE104" s="27">
        <f>AF104+AG104+AH104+AI104+AJ104</f>
        <v>219725</v>
      </c>
      <c r="AF104" s="28">
        <v>197752</v>
      </c>
      <c r="AG104" s="28">
        <v>21973</v>
      </c>
      <c r="AH104" s="28"/>
      <c r="AI104" s="28"/>
      <c r="AJ104" s="28"/>
      <c r="AK104" s="28">
        <f>234621+11030</f>
        <v>245651</v>
      </c>
      <c r="AL104" s="28">
        <v>118243</v>
      </c>
      <c r="AM104" s="28">
        <f>AK104-AL104</f>
        <v>127408</v>
      </c>
      <c r="AN104" s="27">
        <v>219725</v>
      </c>
      <c r="AO104" s="29">
        <f>D104-E104-M104-X104-AE104-S104-T104</f>
        <v>0</v>
      </c>
      <c r="AP104" s="24"/>
      <c r="AQ104" s="27">
        <f>AR104+AS104+AT104+AU104+AV104</f>
        <v>0</v>
      </c>
      <c r="AR104" s="28"/>
      <c r="AS104" s="28"/>
      <c r="AT104" s="28"/>
      <c r="AU104" s="28"/>
      <c r="AV104" s="28"/>
      <c r="AW104" s="27"/>
      <c r="AX104" s="27">
        <f>AY104+AZ104+BA104+BB104+BC104</f>
        <v>0</v>
      </c>
      <c r="AY104" s="28"/>
      <c r="AZ104" s="28"/>
      <c r="BA104" s="28"/>
      <c r="BB104" s="28"/>
      <c r="BC104" s="28"/>
      <c r="BD104" s="27"/>
      <c r="BE104" s="27">
        <f>BF104+BG104+BH104+BI104+BJ104</f>
        <v>0</v>
      </c>
      <c r="BF104" s="28"/>
      <c r="BG104" s="28"/>
      <c r="BH104" s="28"/>
      <c r="BI104" s="28"/>
      <c r="BJ104" s="28"/>
      <c r="BK104" s="27"/>
      <c r="BL104" s="29">
        <f>AO104-AQ104-AX104-BE104</f>
        <v>0</v>
      </c>
    </row>
    <row r="105" spans="1:64" s="31" customFormat="1" ht="11.25" hidden="1">
      <c r="A105" s="80"/>
      <c r="B105" s="23" t="s">
        <v>89</v>
      </c>
      <c r="C105" s="23"/>
      <c r="D105" s="70"/>
      <c r="E105" s="24"/>
      <c r="F105" s="16"/>
      <c r="G105" s="17">
        <f>SUM(H105:L105)</f>
        <v>0</v>
      </c>
      <c r="H105" s="26"/>
      <c r="I105" s="26"/>
      <c r="J105" s="26"/>
      <c r="K105" s="26"/>
      <c r="L105" s="26"/>
      <c r="M105" s="27">
        <f>N105+O105+P105+Q105+R105</f>
        <v>0</v>
      </c>
      <c r="N105" s="28"/>
      <c r="O105" s="28"/>
      <c r="P105" s="28"/>
      <c r="Q105" s="28"/>
      <c r="R105" s="28"/>
      <c r="S105" s="27"/>
      <c r="T105" s="27"/>
      <c r="U105" s="28"/>
      <c r="V105" s="28"/>
      <c r="W105" s="27"/>
      <c r="X105" s="27">
        <f>SUM(Y105:AC105)</f>
        <v>0</v>
      </c>
      <c r="Y105" s="28"/>
      <c r="Z105" s="28"/>
      <c r="AA105" s="28"/>
      <c r="AB105" s="28"/>
      <c r="AC105" s="28"/>
      <c r="AD105" s="27"/>
      <c r="AE105" s="27"/>
      <c r="AF105" s="28"/>
      <c r="AG105" s="28"/>
      <c r="AH105" s="28"/>
      <c r="AI105" s="28"/>
      <c r="AJ105" s="28"/>
      <c r="AK105" s="28"/>
      <c r="AL105" s="28"/>
      <c r="AM105" s="28"/>
      <c r="AN105" s="27"/>
      <c r="AO105" s="29">
        <f aca="true" t="shared" si="76" ref="AO105:AO115">D105-E105-M105-X105-AE105</f>
        <v>0</v>
      </c>
      <c r="AP105" s="24"/>
      <c r="AQ105" s="27">
        <f>AR105+AS105+AT105+AU105+AV105</f>
        <v>0</v>
      </c>
      <c r="AR105" s="28"/>
      <c r="AS105" s="28"/>
      <c r="AT105" s="28"/>
      <c r="AU105" s="28"/>
      <c r="AV105" s="28"/>
      <c r="AW105" s="27"/>
      <c r="AX105" s="27">
        <f>SUM(AY105:BC105)</f>
        <v>0</v>
      </c>
      <c r="AY105" s="28"/>
      <c r="AZ105" s="28"/>
      <c r="BA105" s="28"/>
      <c r="BB105" s="28"/>
      <c r="BC105" s="28"/>
      <c r="BD105" s="27"/>
      <c r="BE105" s="27"/>
      <c r="BF105" s="28"/>
      <c r="BG105" s="28"/>
      <c r="BH105" s="28"/>
      <c r="BI105" s="28"/>
      <c r="BJ105" s="28"/>
      <c r="BK105" s="27"/>
      <c r="BL105" s="29">
        <f>AO105-AQ105-AX105-BE105</f>
        <v>0</v>
      </c>
    </row>
    <row r="106" spans="1:64" s="19" customFormat="1" ht="36.75" hidden="1">
      <c r="A106" s="83"/>
      <c r="B106" s="39" t="s">
        <v>20</v>
      </c>
      <c r="C106" s="14"/>
      <c r="D106" s="15"/>
      <c r="E106" s="15"/>
      <c r="F106" s="16"/>
      <c r="G106" s="17" t="e">
        <f>G107</f>
        <v>#REF!</v>
      </c>
      <c r="H106" s="17" t="e">
        <f>H107</f>
        <v>#REF!</v>
      </c>
      <c r="I106" s="17" t="e">
        <f aca="true" t="shared" si="77" ref="I106:BC106">I107</f>
        <v>#REF!</v>
      </c>
      <c r="J106" s="17" t="e">
        <f t="shared" si="77"/>
        <v>#REF!</v>
      </c>
      <c r="K106" s="17" t="e">
        <f t="shared" si="77"/>
        <v>#REF!</v>
      </c>
      <c r="L106" s="17">
        <f t="shared" si="77"/>
        <v>0</v>
      </c>
      <c r="M106" s="18">
        <f t="shared" si="77"/>
        <v>0</v>
      </c>
      <c r="N106" s="65">
        <f t="shared" si="77"/>
        <v>0</v>
      </c>
      <c r="O106" s="65">
        <f t="shared" si="77"/>
        <v>0</v>
      </c>
      <c r="P106" s="65">
        <f t="shared" si="77"/>
        <v>0</v>
      </c>
      <c r="Q106" s="65">
        <f t="shared" si="77"/>
        <v>0</v>
      </c>
      <c r="R106" s="65">
        <f t="shared" si="77"/>
        <v>0</v>
      </c>
      <c r="S106" s="18"/>
      <c r="T106" s="18"/>
      <c r="U106" s="65"/>
      <c r="V106" s="65"/>
      <c r="W106" s="18"/>
      <c r="X106" s="18">
        <f t="shared" si="77"/>
        <v>0</v>
      </c>
      <c r="Y106" s="65">
        <f t="shared" si="77"/>
        <v>0</v>
      </c>
      <c r="Z106" s="65">
        <f t="shared" si="77"/>
        <v>0</v>
      </c>
      <c r="AA106" s="65">
        <f t="shared" si="77"/>
        <v>0</v>
      </c>
      <c r="AB106" s="65">
        <f t="shared" si="77"/>
        <v>0</v>
      </c>
      <c r="AC106" s="65">
        <f t="shared" si="77"/>
        <v>0</v>
      </c>
      <c r="AD106" s="18"/>
      <c r="AE106" s="18"/>
      <c r="AF106" s="65"/>
      <c r="AG106" s="65"/>
      <c r="AH106" s="65"/>
      <c r="AI106" s="65"/>
      <c r="AJ106" s="65"/>
      <c r="AK106" s="18">
        <f t="shared" si="77"/>
        <v>0</v>
      </c>
      <c r="AL106" s="18">
        <f t="shared" si="77"/>
        <v>0</v>
      </c>
      <c r="AM106" s="18">
        <f t="shared" si="77"/>
        <v>0</v>
      </c>
      <c r="AN106" s="18"/>
      <c r="AO106" s="29">
        <f t="shared" si="76"/>
        <v>0</v>
      </c>
      <c r="AP106" s="18">
        <f t="shared" si="77"/>
        <v>0</v>
      </c>
      <c r="AQ106" s="18">
        <f t="shared" si="77"/>
        <v>0</v>
      </c>
      <c r="AR106" s="65">
        <f t="shared" si="77"/>
        <v>0</v>
      </c>
      <c r="AS106" s="65">
        <f t="shared" si="77"/>
        <v>0</v>
      </c>
      <c r="AT106" s="65">
        <f t="shared" si="77"/>
        <v>0</v>
      </c>
      <c r="AU106" s="65">
        <f t="shared" si="77"/>
        <v>0</v>
      </c>
      <c r="AV106" s="65">
        <f t="shared" si="77"/>
        <v>0</v>
      </c>
      <c r="AW106" s="18"/>
      <c r="AX106" s="18">
        <f t="shared" si="77"/>
        <v>0</v>
      </c>
      <c r="AY106" s="65">
        <f t="shared" si="77"/>
        <v>0</v>
      </c>
      <c r="AZ106" s="65">
        <f t="shared" si="77"/>
        <v>0</v>
      </c>
      <c r="BA106" s="65">
        <f t="shared" si="77"/>
        <v>0</v>
      </c>
      <c r="BB106" s="65">
        <f t="shared" si="77"/>
        <v>0</v>
      </c>
      <c r="BC106" s="65">
        <f t="shared" si="77"/>
        <v>0</v>
      </c>
      <c r="BD106" s="18"/>
      <c r="BE106" s="18"/>
      <c r="BF106" s="65"/>
      <c r="BG106" s="65"/>
      <c r="BH106" s="65"/>
      <c r="BI106" s="65"/>
      <c r="BJ106" s="65"/>
      <c r="BK106" s="18"/>
      <c r="BL106" s="29">
        <f>AO106-AQ106-AX106-BE106</f>
        <v>0</v>
      </c>
    </row>
    <row r="107" spans="1:64" s="31" customFormat="1" ht="11.25" hidden="1">
      <c r="A107" s="44">
        <v>1</v>
      </c>
      <c r="B107" s="22" t="s">
        <v>21</v>
      </c>
      <c r="C107" s="23"/>
      <c r="D107" s="70"/>
      <c r="E107" s="24"/>
      <c r="F107" s="16"/>
      <c r="G107" s="17" t="e">
        <f>H107+I107+J107+K107+L107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/>
      <c r="M107" s="27"/>
      <c r="N107" s="28"/>
      <c r="O107" s="28"/>
      <c r="P107" s="28"/>
      <c r="Q107" s="28"/>
      <c r="R107" s="28"/>
      <c r="S107" s="27"/>
      <c r="T107" s="27"/>
      <c r="U107" s="28"/>
      <c r="V107" s="28"/>
      <c r="W107" s="27"/>
      <c r="X107" s="27">
        <f>Y107+Z107+AA107+AB107+AC107</f>
        <v>0</v>
      </c>
      <c r="Y107" s="28"/>
      <c r="Z107" s="28"/>
      <c r="AA107" s="28"/>
      <c r="AB107" s="28"/>
      <c r="AC107" s="28"/>
      <c r="AD107" s="27"/>
      <c r="AE107" s="27">
        <f>AF107+AG107+AH107+AI107+AJ107</f>
        <v>0</v>
      </c>
      <c r="AF107" s="28"/>
      <c r="AG107" s="28"/>
      <c r="AH107" s="28"/>
      <c r="AI107" s="28"/>
      <c r="AJ107" s="28"/>
      <c r="AK107" s="28"/>
      <c r="AL107" s="28"/>
      <c r="AM107" s="28"/>
      <c r="AN107" s="27"/>
      <c r="AO107" s="29">
        <f t="shared" si="76"/>
        <v>0</v>
      </c>
      <c r="AP107" s="24"/>
      <c r="AQ107" s="27"/>
      <c r="AR107" s="28"/>
      <c r="AS107" s="28"/>
      <c r="AT107" s="28"/>
      <c r="AU107" s="28"/>
      <c r="AV107" s="28"/>
      <c r="AW107" s="27"/>
      <c r="AX107" s="27">
        <f>AY107+AZ107+BA107+BB107+BC107</f>
        <v>0</v>
      </c>
      <c r="AY107" s="28"/>
      <c r="AZ107" s="28"/>
      <c r="BA107" s="28"/>
      <c r="BB107" s="28"/>
      <c r="BC107" s="28"/>
      <c r="BD107" s="27"/>
      <c r="BE107" s="27">
        <f>BF107+BG107+BH107+BI107+BJ107</f>
        <v>0</v>
      </c>
      <c r="BF107" s="28"/>
      <c r="BG107" s="28"/>
      <c r="BH107" s="28"/>
      <c r="BI107" s="28"/>
      <c r="BJ107" s="28"/>
      <c r="BK107" s="27"/>
      <c r="BL107" s="29">
        <f>AO107-AQ107-AX107-BE107</f>
        <v>0</v>
      </c>
    </row>
    <row r="108" spans="1:64" s="268" customFormat="1" ht="44.25" customHeight="1">
      <c r="A108" s="265" t="s">
        <v>55</v>
      </c>
      <c r="B108" s="266" t="s">
        <v>23</v>
      </c>
      <c r="C108" s="266"/>
      <c r="D108" s="43">
        <f aca="true" t="shared" si="78" ref="D108:AN108">SUM(D109:D113)</f>
        <v>669864</v>
      </c>
      <c r="E108" s="43">
        <f t="shared" si="78"/>
        <v>123847</v>
      </c>
      <c r="F108" s="43">
        <f t="shared" si="78"/>
        <v>546017</v>
      </c>
      <c r="G108" s="43" t="e">
        <f t="shared" si="78"/>
        <v>#REF!</v>
      </c>
      <c r="H108" s="43" t="e">
        <f t="shared" si="78"/>
        <v>#REF!</v>
      </c>
      <c r="I108" s="43" t="e">
        <f t="shared" si="78"/>
        <v>#REF!</v>
      </c>
      <c r="J108" s="43" t="e">
        <f t="shared" si="78"/>
        <v>#REF!</v>
      </c>
      <c r="K108" s="43">
        <f t="shared" si="78"/>
        <v>0</v>
      </c>
      <c r="L108" s="43">
        <f t="shared" si="78"/>
        <v>0</v>
      </c>
      <c r="M108" s="43">
        <f t="shared" si="78"/>
        <v>0</v>
      </c>
      <c r="N108" s="267">
        <f t="shared" si="78"/>
        <v>0</v>
      </c>
      <c r="O108" s="267">
        <f t="shared" si="78"/>
        <v>0</v>
      </c>
      <c r="P108" s="267">
        <f t="shared" si="78"/>
        <v>0</v>
      </c>
      <c r="Q108" s="267">
        <f t="shared" si="78"/>
        <v>0</v>
      </c>
      <c r="R108" s="267">
        <f t="shared" si="78"/>
        <v>0</v>
      </c>
      <c r="S108" s="43">
        <f t="shared" si="78"/>
        <v>0</v>
      </c>
      <c r="T108" s="43">
        <f t="shared" si="78"/>
        <v>29909</v>
      </c>
      <c r="U108" s="267"/>
      <c r="V108" s="267"/>
      <c r="W108" s="43">
        <f t="shared" si="78"/>
        <v>516108</v>
      </c>
      <c r="X108" s="43">
        <f t="shared" si="78"/>
        <v>0</v>
      </c>
      <c r="Y108" s="267">
        <f t="shared" si="78"/>
        <v>0</v>
      </c>
      <c r="Z108" s="267">
        <f t="shared" si="78"/>
        <v>0</v>
      </c>
      <c r="AA108" s="267">
        <f t="shared" si="78"/>
        <v>0</v>
      </c>
      <c r="AB108" s="267">
        <f t="shared" si="78"/>
        <v>0</v>
      </c>
      <c r="AC108" s="267">
        <f t="shared" si="78"/>
        <v>0</v>
      </c>
      <c r="AD108" s="267">
        <f t="shared" si="78"/>
        <v>0</v>
      </c>
      <c r="AE108" s="267">
        <f t="shared" si="78"/>
        <v>0</v>
      </c>
      <c r="AF108" s="267">
        <f t="shared" si="78"/>
        <v>0</v>
      </c>
      <c r="AG108" s="267">
        <f t="shared" si="78"/>
        <v>0</v>
      </c>
      <c r="AH108" s="267">
        <f t="shared" si="78"/>
        <v>0</v>
      </c>
      <c r="AI108" s="267">
        <f t="shared" si="78"/>
        <v>0</v>
      </c>
      <c r="AJ108" s="267">
        <f t="shared" si="78"/>
        <v>0</v>
      </c>
      <c r="AK108" s="267">
        <f t="shared" si="78"/>
        <v>449139</v>
      </c>
      <c r="AL108" s="267">
        <f t="shared" si="78"/>
        <v>57326</v>
      </c>
      <c r="AM108" s="267">
        <f t="shared" si="78"/>
        <v>391813</v>
      </c>
      <c r="AN108" s="267">
        <f t="shared" si="78"/>
        <v>0</v>
      </c>
      <c r="AO108" s="43">
        <f t="shared" si="76"/>
        <v>546017</v>
      </c>
      <c r="AP108" s="252"/>
      <c r="AQ108" s="43">
        <f aca="true" t="shared" si="79" ref="AQ108:BD108">SUM(AQ109:AQ113)</f>
        <v>222223</v>
      </c>
      <c r="AR108" s="267">
        <f t="shared" si="79"/>
        <v>200000</v>
      </c>
      <c r="AS108" s="267">
        <f t="shared" si="79"/>
        <v>22223</v>
      </c>
      <c r="AT108" s="267">
        <f t="shared" si="79"/>
        <v>0</v>
      </c>
      <c r="AU108" s="267">
        <f t="shared" si="79"/>
        <v>0</v>
      </c>
      <c r="AV108" s="267">
        <f t="shared" si="79"/>
        <v>0</v>
      </c>
      <c r="AW108" s="43">
        <f t="shared" si="79"/>
        <v>222223</v>
      </c>
      <c r="AX108" s="43">
        <f t="shared" si="79"/>
        <v>244891</v>
      </c>
      <c r="AY108" s="267">
        <f t="shared" si="79"/>
        <v>220402</v>
      </c>
      <c r="AZ108" s="267">
        <f t="shared" si="79"/>
        <v>24489</v>
      </c>
      <c r="BA108" s="267">
        <f t="shared" si="79"/>
        <v>0</v>
      </c>
      <c r="BB108" s="267">
        <f t="shared" si="79"/>
        <v>0</v>
      </c>
      <c r="BC108" s="267">
        <f t="shared" si="79"/>
        <v>0</v>
      </c>
      <c r="BD108" s="267">
        <f t="shared" si="79"/>
        <v>244891</v>
      </c>
      <c r="BE108" s="43">
        <f aca="true" t="shared" si="80" ref="BE108:BL108">SUM(BE109:BE113)</f>
        <v>48994</v>
      </c>
      <c r="BF108" s="267">
        <f t="shared" si="80"/>
        <v>44095</v>
      </c>
      <c r="BG108" s="267">
        <f t="shared" si="80"/>
        <v>4899</v>
      </c>
      <c r="BH108" s="267">
        <f t="shared" si="80"/>
        <v>0</v>
      </c>
      <c r="BI108" s="267">
        <f t="shared" si="80"/>
        <v>0</v>
      </c>
      <c r="BJ108" s="267">
        <f t="shared" si="80"/>
        <v>0</v>
      </c>
      <c r="BK108" s="267">
        <f t="shared" si="80"/>
        <v>48994</v>
      </c>
      <c r="BL108" s="43">
        <f t="shared" si="80"/>
        <v>0</v>
      </c>
    </row>
    <row r="109" spans="1:64" s="31" customFormat="1" ht="11.25">
      <c r="A109" s="80" t="s">
        <v>192</v>
      </c>
      <c r="B109" s="22" t="s">
        <v>102</v>
      </c>
      <c r="C109" s="23"/>
      <c r="D109" s="70">
        <v>117425</v>
      </c>
      <c r="E109" s="24">
        <v>117425</v>
      </c>
      <c r="F109" s="16">
        <f>D109-E109</f>
        <v>0</v>
      </c>
      <c r="G109" s="17" t="e">
        <f>SUM(H109:L109)</f>
        <v>#REF!</v>
      </c>
      <c r="H109" s="26" t="e">
        <f>#REF!</f>
        <v>#REF!</v>
      </c>
      <c r="I109" s="26" t="e">
        <f>#REF!</f>
        <v>#REF!</v>
      </c>
      <c r="J109" s="26" t="e">
        <f>#REF!</f>
        <v>#REF!</v>
      </c>
      <c r="K109" s="26"/>
      <c r="L109" s="26"/>
      <c r="M109" s="27">
        <f>N109+O109+P109+Q109+R109</f>
        <v>0</v>
      </c>
      <c r="N109" s="28"/>
      <c r="O109" s="28"/>
      <c r="P109" s="28"/>
      <c r="Q109" s="28"/>
      <c r="R109" s="28"/>
      <c r="S109" s="27"/>
      <c r="T109" s="27"/>
      <c r="U109" s="28"/>
      <c r="V109" s="28"/>
      <c r="W109" s="27">
        <f aca="true" t="shared" si="81" ref="W109:W116">D109-E109-M109-S109-T109</f>
        <v>0</v>
      </c>
      <c r="X109" s="27">
        <f>Y109+Z109+AA109+AB109+AC109</f>
        <v>0</v>
      </c>
      <c r="Y109" s="28"/>
      <c r="Z109" s="28"/>
      <c r="AA109" s="28"/>
      <c r="AB109" s="28"/>
      <c r="AC109" s="28"/>
      <c r="AD109" s="27"/>
      <c r="AE109" s="27">
        <f>AF109+AG109+AH109+AI109+AJ109</f>
        <v>0</v>
      </c>
      <c r="AF109" s="28"/>
      <c r="AG109" s="28"/>
      <c r="AH109" s="28"/>
      <c r="AI109" s="28"/>
      <c r="AJ109" s="28"/>
      <c r="AK109" s="28">
        <v>114937</v>
      </c>
      <c r="AL109" s="28">
        <f>102975-47859</f>
        <v>55116</v>
      </c>
      <c r="AM109" s="28">
        <f>AK109-AL109</f>
        <v>59821</v>
      </c>
      <c r="AN109" s="27"/>
      <c r="AO109" s="29">
        <f>D109-E109-M109-X109-AE109-S109-T109</f>
        <v>0</v>
      </c>
      <c r="AP109" s="24"/>
      <c r="AQ109" s="27">
        <f>SUM(AR109:AV109)</f>
        <v>0</v>
      </c>
      <c r="AR109" s="28"/>
      <c r="AS109" s="28"/>
      <c r="AT109" s="28"/>
      <c r="AU109" s="28"/>
      <c r="AV109" s="28"/>
      <c r="AW109" s="27"/>
      <c r="AX109" s="27">
        <f>AY109+AZ109+BA109+BB109+BC109</f>
        <v>0</v>
      </c>
      <c r="AY109" s="28"/>
      <c r="AZ109" s="28"/>
      <c r="BA109" s="28"/>
      <c r="BB109" s="28"/>
      <c r="BC109" s="28"/>
      <c r="BD109" s="27"/>
      <c r="BE109" s="27">
        <f>BF109+BG109+BH109+BI109+BJ109</f>
        <v>0</v>
      </c>
      <c r="BF109" s="28"/>
      <c r="BG109" s="28"/>
      <c r="BH109" s="28"/>
      <c r="BI109" s="28"/>
      <c r="BJ109" s="28"/>
      <c r="BK109" s="27"/>
      <c r="BL109" s="29">
        <f aca="true" t="shared" si="82" ref="BL109:BL115">AO109-AQ109-AX109-BE109</f>
        <v>0</v>
      </c>
    </row>
    <row r="110" spans="1:64" s="31" customFormat="1" ht="29.25">
      <c r="A110" s="80" t="s">
        <v>193</v>
      </c>
      <c r="B110" s="57" t="s">
        <v>24</v>
      </c>
      <c r="C110" s="23"/>
      <c r="D110" s="70">
        <v>330055</v>
      </c>
      <c r="E110" s="24">
        <v>3283</v>
      </c>
      <c r="F110" s="16">
        <f>D110-E110</f>
        <v>326772</v>
      </c>
      <c r="G110" s="17" t="e">
        <f>SUM(H110:L110)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/>
      <c r="L110" s="26"/>
      <c r="M110" s="27">
        <f>N110+O110+P110+Q110+R110</f>
        <v>0</v>
      </c>
      <c r="N110" s="28"/>
      <c r="O110" s="28"/>
      <c r="P110" s="28"/>
      <c r="Q110" s="28"/>
      <c r="R110" s="28"/>
      <c r="S110" s="27"/>
      <c r="T110" s="27"/>
      <c r="U110" s="28"/>
      <c r="V110" s="28"/>
      <c r="W110" s="27">
        <f t="shared" si="81"/>
        <v>326772</v>
      </c>
      <c r="X110" s="27">
        <f>Y110+Z110+AA110+AB110+AC110</f>
        <v>0</v>
      </c>
      <c r="Y110" s="28"/>
      <c r="Z110" s="28"/>
      <c r="AA110" s="28"/>
      <c r="AB110" s="28"/>
      <c r="AC110" s="28"/>
      <c r="AD110" s="27"/>
      <c r="AE110" s="27">
        <f>AF110+AG110+AH110+AI110+AJ110</f>
        <v>0</v>
      </c>
      <c r="AF110" s="28"/>
      <c r="AG110" s="28"/>
      <c r="AH110" s="28"/>
      <c r="AI110" s="28"/>
      <c r="AJ110" s="28"/>
      <c r="AK110" s="28">
        <v>274792</v>
      </c>
      <c r="AL110" s="28">
        <v>1298</v>
      </c>
      <c r="AM110" s="28">
        <f>AK110-AL110</f>
        <v>273494</v>
      </c>
      <c r="AN110" s="27"/>
      <c r="AO110" s="29">
        <f>D110-E110-M110-X110-AE110-S110-T110</f>
        <v>326772</v>
      </c>
      <c r="AP110" s="24"/>
      <c r="AQ110" s="27">
        <f>AR110+AS110+AT110+AU110+AV110</f>
        <v>166667</v>
      </c>
      <c r="AR110" s="28">
        <v>150000</v>
      </c>
      <c r="AS110" s="28">
        <v>16667</v>
      </c>
      <c r="AT110" s="28"/>
      <c r="AU110" s="28"/>
      <c r="AV110" s="28"/>
      <c r="AW110" s="27">
        <v>166667</v>
      </c>
      <c r="AX110" s="27">
        <f>AY110+AZ110+BA110+BB110+BC110</f>
        <v>111111</v>
      </c>
      <c r="AY110" s="28">
        <v>100000</v>
      </c>
      <c r="AZ110" s="28">
        <f>AY110/90*10</f>
        <v>11111</v>
      </c>
      <c r="BA110" s="28"/>
      <c r="BB110" s="28"/>
      <c r="BC110" s="28"/>
      <c r="BD110" s="27">
        <f>AX110</f>
        <v>111111</v>
      </c>
      <c r="BE110" s="27">
        <f>BF110+BG110+BH110+BI110+BJ110</f>
        <v>48994</v>
      </c>
      <c r="BF110" s="28">
        <v>44095</v>
      </c>
      <c r="BG110" s="28">
        <f>BF110/90*10</f>
        <v>4899</v>
      </c>
      <c r="BH110" s="28"/>
      <c r="BI110" s="28"/>
      <c r="BJ110" s="28"/>
      <c r="BK110" s="27">
        <v>48994</v>
      </c>
      <c r="BL110" s="29">
        <f t="shared" si="82"/>
        <v>0</v>
      </c>
    </row>
    <row r="111" spans="1:64" s="31" customFormat="1" ht="19.5">
      <c r="A111" s="80" t="s">
        <v>194</v>
      </c>
      <c r="B111" s="57" t="s">
        <v>145</v>
      </c>
      <c r="C111" s="23"/>
      <c r="D111" s="70">
        <v>30587</v>
      </c>
      <c r="E111" s="24">
        <v>678</v>
      </c>
      <c r="F111" s="16">
        <f>D111-E111</f>
        <v>29909</v>
      </c>
      <c r="G111" s="17" t="e">
        <f>SUM(H111:L111)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/>
      <c r="L111" s="26"/>
      <c r="M111" s="27">
        <f>N111+O111+P111+Q111+R111</f>
        <v>0</v>
      </c>
      <c r="N111" s="28"/>
      <c r="O111" s="28"/>
      <c r="P111" s="28"/>
      <c r="Q111" s="28"/>
      <c r="R111" s="28"/>
      <c r="S111" s="27"/>
      <c r="T111" s="27">
        <v>29909</v>
      </c>
      <c r="U111" s="28"/>
      <c r="V111" s="28">
        <v>29909</v>
      </c>
      <c r="W111" s="27">
        <f t="shared" si="81"/>
        <v>0</v>
      </c>
      <c r="X111" s="27">
        <f>Y111+Z111+AA111+AB111+AC111</f>
        <v>0</v>
      </c>
      <c r="Y111" s="28"/>
      <c r="Z111" s="28"/>
      <c r="AA111" s="28"/>
      <c r="AB111" s="28"/>
      <c r="AC111" s="28"/>
      <c r="AD111" s="27"/>
      <c r="AE111" s="27">
        <f>AF111+AG111+AH111+AI111+AJ111</f>
        <v>0</v>
      </c>
      <c r="AF111" s="28"/>
      <c r="AG111" s="28"/>
      <c r="AH111" s="28"/>
      <c r="AI111" s="28"/>
      <c r="AJ111" s="28"/>
      <c r="AK111" s="28">
        <f>10649-63</f>
        <v>10586</v>
      </c>
      <c r="AL111" s="28">
        <v>176</v>
      </c>
      <c r="AM111" s="28">
        <f>AK111-AL111</f>
        <v>10410</v>
      </c>
      <c r="AN111" s="27"/>
      <c r="AO111" s="29">
        <f>D111-E111-M111-X111-AE111-S111-T111</f>
        <v>0</v>
      </c>
      <c r="AP111" s="24"/>
      <c r="AQ111" s="27">
        <f>AR111+AS111+AT111+AU111+AV111</f>
        <v>0</v>
      </c>
      <c r="AR111" s="28"/>
      <c r="AS111" s="28"/>
      <c r="AT111" s="28"/>
      <c r="AU111" s="28"/>
      <c r="AV111" s="28"/>
      <c r="AW111" s="27" t="s">
        <v>226</v>
      </c>
      <c r="AX111" s="27">
        <f>AY111+AZ111+BA111+BB111+BC111</f>
        <v>0</v>
      </c>
      <c r="AY111" s="28"/>
      <c r="AZ111" s="28"/>
      <c r="BA111" s="28"/>
      <c r="BB111" s="28"/>
      <c r="BC111" s="28"/>
      <c r="BD111" s="27">
        <f>AX111</f>
        <v>0</v>
      </c>
      <c r="BE111" s="27">
        <f>BF111+BG111+BH111+BI111+BJ111</f>
        <v>0</v>
      </c>
      <c r="BF111" s="28"/>
      <c r="BG111" s="28"/>
      <c r="BH111" s="28"/>
      <c r="BI111" s="28"/>
      <c r="BJ111" s="28"/>
      <c r="BK111" s="27"/>
      <c r="BL111" s="29">
        <f t="shared" si="82"/>
        <v>0</v>
      </c>
    </row>
    <row r="112" spans="1:64" s="31" customFormat="1" ht="11.25">
      <c r="A112" s="80" t="s">
        <v>195</v>
      </c>
      <c r="B112" s="57" t="s">
        <v>25</v>
      </c>
      <c r="C112" s="23"/>
      <c r="D112" s="70">
        <v>191797</v>
      </c>
      <c r="E112" s="24">
        <v>2461</v>
      </c>
      <c r="F112" s="16">
        <f>D112-E112</f>
        <v>189336</v>
      </c>
      <c r="G112" s="17" t="e">
        <f>SUM(H112:L112)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/>
      <c r="L112" s="26"/>
      <c r="M112" s="27">
        <f>N112+O112+P112+Q112+R112</f>
        <v>0</v>
      </c>
      <c r="N112" s="28"/>
      <c r="O112" s="28"/>
      <c r="P112" s="28"/>
      <c r="Q112" s="28"/>
      <c r="R112" s="28"/>
      <c r="S112" s="27"/>
      <c r="T112" s="27"/>
      <c r="U112" s="28"/>
      <c r="V112" s="28"/>
      <c r="W112" s="27">
        <f t="shared" si="81"/>
        <v>189336</v>
      </c>
      <c r="X112" s="27">
        <f>Y112+Z112+AA112+AB112+AC112</f>
        <v>0</v>
      </c>
      <c r="Y112" s="28"/>
      <c r="Z112" s="28"/>
      <c r="AA112" s="28"/>
      <c r="AB112" s="28"/>
      <c r="AC112" s="28"/>
      <c r="AD112" s="27"/>
      <c r="AE112" s="27">
        <f>AF112+AG112+AH112+AI112+AJ112</f>
        <v>0</v>
      </c>
      <c r="AF112" s="28"/>
      <c r="AG112" s="28"/>
      <c r="AH112" s="28"/>
      <c r="AI112" s="28"/>
      <c r="AJ112" s="28"/>
      <c r="AK112" s="28">
        <v>48824</v>
      </c>
      <c r="AL112" s="28">
        <v>736</v>
      </c>
      <c r="AM112" s="28">
        <f>AK112-AL112</f>
        <v>48088</v>
      </c>
      <c r="AN112" s="27"/>
      <c r="AO112" s="29">
        <f>D112-E112-M112-X112-AE112-S112-T112</f>
        <v>189336</v>
      </c>
      <c r="AP112" s="24"/>
      <c r="AQ112" s="27">
        <f>AR112+AS112+AT112+AU112+AV112</f>
        <v>55556</v>
      </c>
      <c r="AR112" s="28">
        <v>50000</v>
      </c>
      <c r="AS112" s="28">
        <v>5556</v>
      </c>
      <c r="AT112" s="28"/>
      <c r="AU112" s="28"/>
      <c r="AV112" s="28"/>
      <c r="AW112" s="27">
        <v>55556</v>
      </c>
      <c r="AX112" s="27">
        <f>AY112+AZ112+BA112+BB112+BC112</f>
        <v>133780</v>
      </c>
      <c r="AY112" s="28">
        <v>120402</v>
      </c>
      <c r="AZ112" s="28">
        <f>AY112/90*10</f>
        <v>13378</v>
      </c>
      <c r="BA112" s="28"/>
      <c r="BB112" s="28"/>
      <c r="BC112" s="28"/>
      <c r="BD112" s="27">
        <f>AX112</f>
        <v>133780</v>
      </c>
      <c r="BE112" s="27">
        <f>BF112+BG112+BH112+BI112+BJ112</f>
        <v>0</v>
      </c>
      <c r="BF112" s="28"/>
      <c r="BG112" s="28"/>
      <c r="BH112" s="28"/>
      <c r="BI112" s="28"/>
      <c r="BJ112" s="28"/>
      <c r="BK112" s="27"/>
      <c r="BL112" s="29">
        <f t="shared" si="82"/>
        <v>0</v>
      </c>
    </row>
    <row r="113" spans="1:64" s="31" customFormat="1" ht="22.5" hidden="1">
      <c r="A113" s="80"/>
      <c r="B113" s="23" t="s">
        <v>90</v>
      </c>
      <c r="C113" s="23"/>
      <c r="D113" s="70"/>
      <c r="E113" s="24"/>
      <c r="F113" s="16"/>
      <c r="G113" s="17">
        <f>SUM(H113:L113)</f>
        <v>0</v>
      </c>
      <c r="H113" s="26"/>
      <c r="I113" s="26"/>
      <c r="J113" s="26"/>
      <c r="K113" s="26"/>
      <c r="L113" s="26"/>
      <c r="M113" s="27">
        <f>N113+O113+P113+Q113+R113</f>
        <v>0</v>
      </c>
      <c r="N113" s="28"/>
      <c r="O113" s="28"/>
      <c r="P113" s="28"/>
      <c r="Q113" s="28"/>
      <c r="R113" s="28"/>
      <c r="S113" s="27"/>
      <c r="T113" s="27"/>
      <c r="U113" s="28"/>
      <c r="V113" s="28"/>
      <c r="W113" s="27">
        <f t="shared" si="81"/>
        <v>0</v>
      </c>
      <c r="X113" s="27"/>
      <c r="Y113" s="28"/>
      <c r="Z113" s="28"/>
      <c r="AA113" s="28"/>
      <c r="AB113" s="28"/>
      <c r="AC113" s="28"/>
      <c r="AD113" s="27"/>
      <c r="AE113" s="27"/>
      <c r="AF113" s="28"/>
      <c r="AG113" s="28"/>
      <c r="AH113" s="28"/>
      <c r="AI113" s="28"/>
      <c r="AJ113" s="28"/>
      <c r="AK113" s="28"/>
      <c r="AL113" s="28"/>
      <c r="AM113" s="28"/>
      <c r="AN113" s="27"/>
      <c r="AO113" s="29">
        <f t="shared" si="76"/>
        <v>0</v>
      </c>
      <c r="AP113" s="24"/>
      <c r="AQ113" s="27">
        <f>AR113+AS113+AT113+AU113+AV113</f>
        <v>0</v>
      </c>
      <c r="AR113" s="28"/>
      <c r="AS113" s="28"/>
      <c r="AT113" s="28"/>
      <c r="AU113" s="28"/>
      <c r="AV113" s="28"/>
      <c r="AW113" s="27"/>
      <c r="AX113" s="27"/>
      <c r="AY113" s="28"/>
      <c r="AZ113" s="28"/>
      <c r="BA113" s="28"/>
      <c r="BB113" s="28"/>
      <c r="BC113" s="28"/>
      <c r="BD113" s="27"/>
      <c r="BE113" s="27"/>
      <c r="BF113" s="28"/>
      <c r="BG113" s="28"/>
      <c r="BH113" s="28"/>
      <c r="BI113" s="28"/>
      <c r="BJ113" s="28"/>
      <c r="BK113" s="27"/>
      <c r="BL113" s="29">
        <f t="shared" si="82"/>
        <v>0</v>
      </c>
    </row>
    <row r="114" spans="1:64" s="19" customFormat="1" ht="36.75" hidden="1">
      <c r="A114" s="85"/>
      <c r="B114" s="39" t="s">
        <v>26</v>
      </c>
      <c r="C114" s="14"/>
      <c r="D114" s="15"/>
      <c r="E114" s="15"/>
      <c r="F114" s="16"/>
      <c r="G114" s="17" t="e">
        <f>G115</f>
        <v>#REF!</v>
      </c>
      <c r="H114" s="17" t="e">
        <f aca="true" t="shared" si="83" ref="H114:BC114">H115</f>
        <v>#REF!</v>
      </c>
      <c r="I114" s="17" t="e">
        <f t="shared" si="83"/>
        <v>#REF!</v>
      </c>
      <c r="J114" s="17" t="e">
        <f t="shared" si="83"/>
        <v>#REF!</v>
      </c>
      <c r="K114" s="17">
        <f t="shared" si="83"/>
        <v>0</v>
      </c>
      <c r="L114" s="17">
        <f t="shared" si="83"/>
        <v>0</v>
      </c>
      <c r="M114" s="18">
        <f t="shared" si="83"/>
        <v>0</v>
      </c>
      <c r="N114" s="65">
        <f t="shared" si="83"/>
        <v>0</v>
      </c>
      <c r="O114" s="65">
        <f t="shared" si="83"/>
        <v>0</v>
      </c>
      <c r="P114" s="65">
        <f t="shared" si="83"/>
        <v>0</v>
      </c>
      <c r="Q114" s="65">
        <f t="shared" si="83"/>
        <v>0</v>
      </c>
      <c r="R114" s="65">
        <f t="shared" si="83"/>
        <v>0</v>
      </c>
      <c r="S114" s="18"/>
      <c r="T114" s="18"/>
      <c r="U114" s="65"/>
      <c r="V114" s="65"/>
      <c r="W114" s="27">
        <f t="shared" si="81"/>
        <v>0</v>
      </c>
      <c r="X114" s="18">
        <f t="shared" si="83"/>
        <v>0</v>
      </c>
      <c r="Y114" s="65">
        <f t="shared" si="83"/>
        <v>0</v>
      </c>
      <c r="Z114" s="65">
        <f t="shared" si="83"/>
        <v>0</v>
      </c>
      <c r="AA114" s="65">
        <f t="shared" si="83"/>
        <v>0</v>
      </c>
      <c r="AB114" s="65">
        <f t="shared" si="83"/>
        <v>0</v>
      </c>
      <c r="AC114" s="65">
        <f t="shared" si="83"/>
        <v>0</v>
      </c>
      <c r="AD114" s="18"/>
      <c r="AE114" s="18"/>
      <c r="AF114" s="65"/>
      <c r="AG114" s="65"/>
      <c r="AH114" s="65"/>
      <c r="AI114" s="65"/>
      <c r="AJ114" s="65"/>
      <c r="AK114" s="18">
        <f t="shared" si="83"/>
        <v>0</v>
      </c>
      <c r="AL114" s="18">
        <f t="shared" si="83"/>
        <v>0</v>
      </c>
      <c r="AM114" s="18">
        <f t="shared" si="83"/>
        <v>0</v>
      </c>
      <c r="AN114" s="18"/>
      <c r="AO114" s="29">
        <f t="shared" si="76"/>
        <v>0</v>
      </c>
      <c r="AP114" s="15"/>
      <c r="AQ114" s="18">
        <f t="shared" si="83"/>
        <v>0</v>
      </c>
      <c r="AR114" s="65">
        <f t="shared" si="83"/>
        <v>0</v>
      </c>
      <c r="AS114" s="65">
        <f t="shared" si="83"/>
        <v>0</v>
      </c>
      <c r="AT114" s="65">
        <f t="shared" si="83"/>
        <v>0</v>
      </c>
      <c r="AU114" s="65">
        <f t="shared" si="83"/>
        <v>0</v>
      </c>
      <c r="AV114" s="65">
        <f t="shared" si="83"/>
        <v>0</v>
      </c>
      <c r="AW114" s="18"/>
      <c r="AX114" s="18">
        <f t="shared" si="83"/>
        <v>0</v>
      </c>
      <c r="AY114" s="65">
        <f t="shared" si="83"/>
        <v>0</v>
      </c>
      <c r="AZ114" s="65">
        <f t="shared" si="83"/>
        <v>0</v>
      </c>
      <c r="BA114" s="65">
        <f t="shared" si="83"/>
        <v>0</v>
      </c>
      <c r="BB114" s="65">
        <f t="shared" si="83"/>
        <v>0</v>
      </c>
      <c r="BC114" s="65">
        <f t="shared" si="83"/>
        <v>0</v>
      </c>
      <c r="BD114" s="18"/>
      <c r="BE114" s="18"/>
      <c r="BF114" s="65"/>
      <c r="BG114" s="65"/>
      <c r="BH114" s="65"/>
      <c r="BI114" s="65"/>
      <c r="BJ114" s="65"/>
      <c r="BK114" s="18"/>
      <c r="BL114" s="29">
        <f t="shared" si="82"/>
        <v>0</v>
      </c>
    </row>
    <row r="115" spans="1:64" s="31" customFormat="1" ht="11.25" hidden="1">
      <c r="A115" s="80"/>
      <c r="B115" s="62" t="s">
        <v>27</v>
      </c>
      <c r="C115" s="23"/>
      <c r="D115" s="70"/>
      <c r="E115" s="24"/>
      <c r="F115" s="16"/>
      <c r="G115" s="17" t="e">
        <f>H115+I115+J115</f>
        <v>#REF!</v>
      </c>
      <c r="H115" s="26" t="e">
        <f>#REF!</f>
        <v>#REF!</v>
      </c>
      <c r="I115" s="26" t="e">
        <f>#REF!</f>
        <v>#REF!</v>
      </c>
      <c r="J115" s="26" t="e">
        <f>#REF!</f>
        <v>#REF!</v>
      </c>
      <c r="K115" s="26"/>
      <c r="L115" s="26"/>
      <c r="M115" s="27">
        <f>N115+O115+P115+Q115+R115</f>
        <v>0</v>
      </c>
      <c r="N115" s="28"/>
      <c r="O115" s="28"/>
      <c r="P115" s="28"/>
      <c r="Q115" s="28"/>
      <c r="R115" s="28"/>
      <c r="S115" s="27"/>
      <c r="T115" s="27"/>
      <c r="U115" s="28"/>
      <c r="V115" s="28"/>
      <c r="W115" s="27">
        <f t="shared" si="81"/>
        <v>0</v>
      </c>
      <c r="X115" s="27">
        <f>Y115+Z115+AA115+AB115+AC115</f>
        <v>0</v>
      </c>
      <c r="Y115" s="28"/>
      <c r="Z115" s="28"/>
      <c r="AA115" s="28"/>
      <c r="AB115" s="28"/>
      <c r="AC115" s="28"/>
      <c r="AD115" s="27"/>
      <c r="AE115" s="27">
        <f>AF115+AG115+AH115+AI115+AJ115</f>
        <v>0</v>
      </c>
      <c r="AF115" s="28"/>
      <c r="AG115" s="28"/>
      <c r="AH115" s="28"/>
      <c r="AI115" s="28"/>
      <c r="AJ115" s="28"/>
      <c r="AK115" s="28"/>
      <c r="AL115" s="28"/>
      <c r="AM115" s="28"/>
      <c r="AN115" s="27"/>
      <c r="AO115" s="29">
        <f t="shared" si="76"/>
        <v>0</v>
      </c>
      <c r="AP115" s="24"/>
      <c r="AQ115" s="27">
        <f>AR115+AS115+AT115+AU115+AV115</f>
        <v>0</v>
      </c>
      <c r="AR115" s="28"/>
      <c r="AS115" s="28"/>
      <c r="AT115" s="28"/>
      <c r="AU115" s="28"/>
      <c r="AV115" s="28"/>
      <c r="AW115" s="27"/>
      <c r="AX115" s="27">
        <f>AY115+AZ115+BA115+BB115+BC115</f>
        <v>0</v>
      </c>
      <c r="AY115" s="28"/>
      <c r="AZ115" s="28"/>
      <c r="BA115" s="28"/>
      <c r="BB115" s="28"/>
      <c r="BC115" s="28"/>
      <c r="BD115" s="27"/>
      <c r="BE115" s="27">
        <f>BF115+BG115+BH115+BI115+BJ115</f>
        <v>0</v>
      </c>
      <c r="BF115" s="28"/>
      <c r="BG115" s="28"/>
      <c r="BH115" s="28"/>
      <c r="BI115" s="28"/>
      <c r="BJ115" s="28"/>
      <c r="BK115" s="27"/>
      <c r="BL115" s="29">
        <f t="shared" si="82"/>
        <v>0</v>
      </c>
    </row>
    <row r="116" spans="1:64" s="31" customFormat="1" ht="27.75" hidden="1">
      <c r="A116" s="80" t="s">
        <v>203</v>
      </c>
      <c r="B116" s="62" t="s">
        <v>145</v>
      </c>
      <c r="C116" s="23"/>
      <c r="D116" s="70"/>
      <c r="E116" s="24"/>
      <c r="F116" s="16"/>
      <c r="G116" s="17"/>
      <c r="H116" s="26"/>
      <c r="I116" s="26"/>
      <c r="J116" s="26"/>
      <c r="K116" s="26"/>
      <c r="L116" s="26"/>
      <c r="M116" s="27"/>
      <c r="N116" s="28"/>
      <c r="O116" s="28"/>
      <c r="P116" s="28"/>
      <c r="Q116" s="28"/>
      <c r="R116" s="28"/>
      <c r="S116" s="27"/>
      <c r="T116" s="27"/>
      <c r="U116" s="28"/>
      <c r="V116" s="28"/>
      <c r="W116" s="27">
        <f t="shared" si="81"/>
        <v>0</v>
      </c>
      <c r="X116" s="27"/>
      <c r="Y116" s="28"/>
      <c r="Z116" s="28"/>
      <c r="AA116" s="28"/>
      <c r="AB116" s="28"/>
      <c r="AC116" s="28"/>
      <c r="AD116" s="27"/>
      <c r="AE116" s="27"/>
      <c r="AF116" s="28"/>
      <c r="AG116" s="28"/>
      <c r="AH116" s="28"/>
      <c r="AI116" s="28"/>
      <c r="AJ116" s="28"/>
      <c r="AK116" s="28"/>
      <c r="AL116" s="28"/>
      <c r="AM116" s="28"/>
      <c r="AN116" s="27"/>
      <c r="AO116" s="29"/>
      <c r="AP116" s="24"/>
      <c r="AQ116" s="27"/>
      <c r="AR116" s="28"/>
      <c r="AS116" s="28"/>
      <c r="AT116" s="28"/>
      <c r="AU116" s="28"/>
      <c r="AV116" s="28"/>
      <c r="AW116" s="27"/>
      <c r="AX116" s="27"/>
      <c r="AY116" s="28"/>
      <c r="AZ116" s="28"/>
      <c r="BA116" s="28"/>
      <c r="BB116" s="28"/>
      <c r="BC116" s="28"/>
      <c r="BD116" s="27"/>
      <c r="BE116" s="27"/>
      <c r="BF116" s="28"/>
      <c r="BG116" s="28"/>
      <c r="BH116" s="28"/>
      <c r="BI116" s="28"/>
      <c r="BJ116" s="28"/>
      <c r="BK116" s="27"/>
      <c r="BL116" s="29"/>
    </row>
    <row r="117" spans="1:64" s="31" customFormat="1" ht="112.5">
      <c r="A117" s="85" t="s">
        <v>202</v>
      </c>
      <c r="B117" s="89" t="s">
        <v>11</v>
      </c>
      <c r="C117" s="63"/>
      <c r="D117" s="15">
        <f>D118</f>
        <v>26000</v>
      </c>
      <c r="E117" s="15">
        <f>E118</f>
        <v>0</v>
      </c>
      <c r="F117" s="15">
        <f>F118</f>
        <v>26000</v>
      </c>
      <c r="G117" s="15">
        <f aca="true" t="shared" si="84" ref="G117:BL117">G118</f>
        <v>0</v>
      </c>
      <c r="H117" s="15">
        <f t="shared" si="84"/>
        <v>0</v>
      </c>
      <c r="I117" s="15">
        <f t="shared" si="84"/>
        <v>0</v>
      </c>
      <c r="J117" s="15">
        <f t="shared" si="84"/>
        <v>0</v>
      </c>
      <c r="K117" s="15">
        <f t="shared" si="84"/>
        <v>0</v>
      </c>
      <c r="L117" s="15">
        <f t="shared" si="84"/>
        <v>0</v>
      </c>
      <c r="M117" s="15">
        <f t="shared" si="84"/>
        <v>0</v>
      </c>
      <c r="N117" s="64">
        <f t="shared" si="84"/>
        <v>0</v>
      </c>
      <c r="O117" s="64">
        <f t="shared" si="84"/>
        <v>0</v>
      </c>
      <c r="P117" s="64">
        <f t="shared" si="84"/>
        <v>0</v>
      </c>
      <c r="Q117" s="64">
        <f t="shared" si="84"/>
        <v>0</v>
      </c>
      <c r="R117" s="64">
        <f t="shared" si="84"/>
        <v>0</v>
      </c>
      <c r="S117" s="15">
        <f t="shared" si="84"/>
        <v>0</v>
      </c>
      <c r="T117" s="15">
        <f t="shared" si="84"/>
        <v>26000</v>
      </c>
      <c r="U117" s="15">
        <f t="shared" si="84"/>
        <v>0</v>
      </c>
      <c r="V117" s="15">
        <f t="shared" si="84"/>
        <v>26000</v>
      </c>
      <c r="W117" s="15">
        <f t="shared" si="84"/>
        <v>0</v>
      </c>
      <c r="X117" s="15">
        <f t="shared" si="84"/>
        <v>0</v>
      </c>
      <c r="Y117" s="64">
        <f t="shared" si="84"/>
        <v>0</v>
      </c>
      <c r="Z117" s="64">
        <f t="shared" si="84"/>
        <v>0</v>
      </c>
      <c r="AA117" s="64">
        <f t="shared" si="84"/>
        <v>0</v>
      </c>
      <c r="AB117" s="64">
        <f t="shared" si="84"/>
        <v>0</v>
      </c>
      <c r="AC117" s="64">
        <f t="shared" si="84"/>
        <v>0</v>
      </c>
      <c r="AD117" s="64">
        <f t="shared" si="84"/>
        <v>0</v>
      </c>
      <c r="AE117" s="64">
        <f t="shared" si="84"/>
        <v>0</v>
      </c>
      <c r="AF117" s="64">
        <f t="shared" si="84"/>
        <v>0</v>
      </c>
      <c r="AG117" s="64">
        <f t="shared" si="84"/>
        <v>0</v>
      </c>
      <c r="AH117" s="64">
        <f t="shared" si="84"/>
        <v>0</v>
      </c>
      <c r="AI117" s="64">
        <f t="shared" si="84"/>
        <v>0</v>
      </c>
      <c r="AJ117" s="64">
        <f t="shared" si="84"/>
        <v>0</v>
      </c>
      <c r="AK117" s="64">
        <f t="shared" si="84"/>
        <v>0</v>
      </c>
      <c r="AL117" s="64">
        <f t="shared" si="84"/>
        <v>0</v>
      </c>
      <c r="AM117" s="64">
        <f t="shared" si="84"/>
        <v>0</v>
      </c>
      <c r="AN117" s="64">
        <f t="shared" si="84"/>
        <v>0</v>
      </c>
      <c r="AO117" s="64">
        <f t="shared" si="84"/>
        <v>0</v>
      </c>
      <c r="AP117" s="64">
        <f t="shared" si="84"/>
        <v>0</v>
      </c>
      <c r="AQ117" s="64">
        <f t="shared" si="84"/>
        <v>0</v>
      </c>
      <c r="AR117" s="64">
        <f t="shared" si="84"/>
        <v>0</v>
      </c>
      <c r="AS117" s="64">
        <f t="shared" si="84"/>
        <v>0</v>
      </c>
      <c r="AT117" s="64">
        <f t="shared" si="84"/>
        <v>0</v>
      </c>
      <c r="AU117" s="64">
        <f t="shared" si="84"/>
        <v>0</v>
      </c>
      <c r="AV117" s="64">
        <f t="shared" si="84"/>
        <v>0</v>
      </c>
      <c r="AW117" s="64">
        <f t="shared" si="84"/>
        <v>0</v>
      </c>
      <c r="AX117" s="64">
        <f t="shared" si="84"/>
        <v>0</v>
      </c>
      <c r="AY117" s="64">
        <f t="shared" si="84"/>
        <v>0</v>
      </c>
      <c r="AZ117" s="64">
        <f t="shared" si="84"/>
        <v>0</v>
      </c>
      <c r="BA117" s="64">
        <f t="shared" si="84"/>
        <v>0</v>
      </c>
      <c r="BB117" s="64">
        <f t="shared" si="84"/>
        <v>0</v>
      </c>
      <c r="BC117" s="64">
        <f t="shared" si="84"/>
        <v>0</v>
      </c>
      <c r="BD117" s="64">
        <f t="shared" si="84"/>
        <v>0</v>
      </c>
      <c r="BE117" s="64">
        <f t="shared" si="84"/>
        <v>0</v>
      </c>
      <c r="BF117" s="64">
        <f t="shared" si="84"/>
        <v>0</v>
      </c>
      <c r="BG117" s="64">
        <f t="shared" si="84"/>
        <v>0</v>
      </c>
      <c r="BH117" s="64">
        <f t="shared" si="84"/>
        <v>0</v>
      </c>
      <c r="BI117" s="64">
        <f t="shared" si="84"/>
        <v>0</v>
      </c>
      <c r="BJ117" s="64">
        <f t="shared" si="84"/>
        <v>0</v>
      </c>
      <c r="BK117" s="64">
        <f t="shared" si="84"/>
        <v>0</v>
      </c>
      <c r="BL117" s="64">
        <f t="shared" si="84"/>
        <v>0</v>
      </c>
    </row>
    <row r="118" spans="1:64" s="31" customFormat="1" ht="19.5">
      <c r="A118" s="80" t="s">
        <v>54</v>
      </c>
      <c r="B118" s="22" t="s">
        <v>12</v>
      </c>
      <c r="C118" s="23"/>
      <c r="D118" s="70">
        <v>26000</v>
      </c>
      <c r="E118" s="24"/>
      <c r="F118" s="16">
        <v>26000</v>
      </c>
      <c r="G118" s="17"/>
      <c r="H118" s="26"/>
      <c r="I118" s="26"/>
      <c r="J118" s="26"/>
      <c r="K118" s="26"/>
      <c r="L118" s="26"/>
      <c r="M118" s="27">
        <f>N118+O118+P118+Q118+R118</f>
        <v>0</v>
      </c>
      <c r="N118" s="28"/>
      <c r="O118" s="28"/>
      <c r="P118" s="28"/>
      <c r="Q118" s="28"/>
      <c r="R118" s="28"/>
      <c r="S118" s="27"/>
      <c r="T118" s="27">
        <v>26000</v>
      </c>
      <c r="U118" s="28"/>
      <c r="V118" s="28">
        <v>26000</v>
      </c>
      <c r="W118" s="27">
        <f>D118-E118-M118-S118-T118</f>
        <v>0</v>
      </c>
      <c r="X118" s="27">
        <f>Y118+Z118+AA118+AB118+AC118</f>
        <v>0</v>
      </c>
      <c r="Y118" s="28"/>
      <c r="Z118" s="28"/>
      <c r="AA118" s="28"/>
      <c r="AB118" s="28"/>
      <c r="AC118" s="28"/>
      <c r="AD118" s="27"/>
      <c r="AE118" s="27"/>
      <c r="AF118" s="28"/>
      <c r="AG118" s="28"/>
      <c r="AH118" s="28"/>
      <c r="AI118" s="28"/>
      <c r="AJ118" s="28"/>
      <c r="AK118" s="28"/>
      <c r="AL118" s="28"/>
      <c r="AM118" s="28"/>
      <c r="AN118" s="27"/>
      <c r="AO118" s="29">
        <f>D118-E118-M118-X118-AE118-S118-T118</f>
        <v>0</v>
      </c>
      <c r="AP118" s="24"/>
      <c r="AQ118" s="27"/>
      <c r="AR118" s="28"/>
      <c r="AS118" s="28"/>
      <c r="AT118" s="28"/>
      <c r="AU118" s="28"/>
      <c r="AV118" s="28"/>
      <c r="AW118" s="27"/>
      <c r="AX118" s="27"/>
      <c r="AY118" s="28"/>
      <c r="AZ118" s="28"/>
      <c r="BA118" s="28"/>
      <c r="BB118" s="28"/>
      <c r="BC118" s="28"/>
      <c r="BD118" s="27"/>
      <c r="BE118" s="27"/>
      <c r="BF118" s="28"/>
      <c r="BG118" s="28"/>
      <c r="BH118" s="28"/>
      <c r="BI118" s="28"/>
      <c r="BJ118" s="28"/>
      <c r="BK118" s="27"/>
      <c r="BL118" s="29"/>
    </row>
    <row r="119" spans="1:64" s="19" customFormat="1" ht="22.5">
      <c r="A119" s="93"/>
      <c r="B119" s="66" t="s">
        <v>28</v>
      </c>
      <c r="C119" s="67"/>
      <c r="D119" s="67">
        <f>D120+D123+D147+D148+D149+D150</f>
        <v>428740</v>
      </c>
      <c r="E119" s="67">
        <f aca="true" t="shared" si="85" ref="E119:BL119">E120+E123+E147+E148+E149+E150</f>
        <v>0</v>
      </c>
      <c r="F119" s="67">
        <f t="shared" si="85"/>
        <v>428740</v>
      </c>
      <c r="G119" s="67" t="e">
        <f t="shared" si="85"/>
        <v>#REF!</v>
      </c>
      <c r="H119" s="67" t="e">
        <f t="shared" si="85"/>
        <v>#REF!</v>
      </c>
      <c r="I119" s="67" t="e">
        <f t="shared" si="85"/>
        <v>#REF!</v>
      </c>
      <c r="J119" s="67" t="e">
        <f t="shared" si="85"/>
        <v>#REF!</v>
      </c>
      <c r="K119" s="67">
        <f t="shared" si="85"/>
        <v>0</v>
      </c>
      <c r="L119" s="67">
        <f t="shared" si="85"/>
        <v>0</v>
      </c>
      <c r="M119" s="67">
        <f t="shared" si="85"/>
        <v>0</v>
      </c>
      <c r="N119" s="67">
        <f t="shared" si="85"/>
        <v>0</v>
      </c>
      <c r="O119" s="67">
        <f t="shared" si="85"/>
        <v>0</v>
      </c>
      <c r="P119" s="67">
        <f t="shared" si="85"/>
        <v>0</v>
      </c>
      <c r="Q119" s="67">
        <f t="shared" si="85"/>
        <v>0</v>
      </c>
      <c r="R119" s="67">
        <f t="shared" si="85"/>
        <v>0</v>
      </c>
      <c r="S119" s="67">
        <f t="shared" si="85"/>
        <v>0</v>
      </c>
      <c r="T119" s="67">
        <f t="shared" si="85"/>
        <v>23600</v>
      </c>
      <c r="U119" s="67">
        <f t="shared" si="85"/>
        <v>0</v>
      </c>
      <c r="V119" s="67">
        <f t="shared" si="85"/>
        <v>23600</v>
      </c>
      <c r="W119" s="67">
        <f t="shared" si="85"/>
        <v>405140</v>
      </c>
      <c r="X119" s="67">
        <f t="shared" si="85"/>
        <v>102000</v>
      </c>
      <c r="Y119" s="67">
        <f t="shared" si="85"/>
        <v>0</v>
      </c>
      <c r="Z119" s="67">
        <f t="shared" si="85"/>
        <v>7000</v>
      </c>
      <c r="AA119" s="67">
        <f t="shared" si="85"/>
        <v>95000</v>
      </c>
      <c r="AB119" s="67">
        <f t="shared" si="85"/>
        <v>0</v>
      </c>
      <c r="AC119" s="67">
        <f t="shared" si="85"/>
        <v>0</v>
      </c>
      <c r="AD119" s="67">
        <f t="shared" si="85"/>
        <v>102000</v>
      </c>
      <c r="AE119" s="67">
        <f t="shared" si="85"/>
        <v>75596</v>
      </c>
      <c r="AF119" s="67">
        <f t="shared" si="85"/>
        <v>0</v>
      </c>
      <c r="AG119" s="67">
        <f t="shared" si="85"/>
        <v>5596</v>
      </c>
      <c r="AH119" s="67">
        <f t="shared" si="85"/>
        <v>70000</v>
      </c>
      <c r="AI119" s="67">
        <f t="shared" si="85"/>
        <v>0</v>
      </c>
      <c r="AJ119" s="67">
        <f t="shared" si="85"/>
        <v>0</v>
      </c>
      <c r="AK119" s="67">
        <f t="shared" si="85"/>
        <v>155000</v>
      </c>
      <c r="AL119" s="67">
        <f t="shared" si="85"/>
        <v>4529</v>
      </c>
      <c r="AM119" s="67">
        <f t="shared" si="85"/>
        <v>150471</v>
      </c>
      <c r="AN119" s="67">
        <f t="shared" si="85"/>
        <v>75596</v>
      </c>
      <c r="AO119" s="67">
        <f t="shared" si="85"/>
        <v>230544</v>
      </c>
      <c r="AP119" s="67" t="e">
        <f t="shared" si="85"/>
        <v>#VALUE!</v>
      </c>
      <c r="AQ119" s="67">
        <f t="shared" si="85"/>
        <v>81544</v>
      </c>
      <c r="AR119" s="67">
        <f t="shared" si="85"/>
        <v>0</v>
      </c>
      <c r="AS119" s="67">
        <f t="shared" si="85"/>
        <v>3000</v>
      </c>
      <c r="AT119" s="67">
        <f t="shared" si="85"/>
        <v>78544</v>
      </c>
      <c r="AU119" s="67">
        <f t="shared" si="85"/>
        <v>0</v>
      </c>
      <c r="AV119" s="67">
        <f t="shared" si="85"/>
        <v>0</v>
      </c>
      <c r="AW119" s="67">
        <f t="shared" si="85"/>
        <v>81544</v>
      </c>
      <c r="AX119" s="67">
        <f t="shared" si="85"/>
        <v>93000</v>
      </c>
      <c r="AY119" s="67">
        <f t="shared" si="85"/>
        <v>0</v>
      </c>
      <c r="AZ119" s="67">
        <f t="shared" si="85"/>
        <v>3000</v>
      </c>
      <c r="BA119" s="67">
        <f t="shared" si="85"/>
        <v>90000</v>
      </c>
      <c r="BB119" s="67">
        <f t="shared" si="85"/>
        <v>0</v>
      </c>
      <c r="BC119" s="67">
        <f t="shared" si="85"/>
        <v>0</v>
      </c>
      <c r="BD119" s="67">
        <f t="shared" si="85"/>
        <v>93000</v>
      </c>
      <c r="BE119" s="67">
        <f t="shared" si="85"/>
        <v>53000</v>
      </c>
      <c r="BF119" s="67">
        <f t="shared" si="85"/>
        <v>0</v>
      </c>
      <c r="BG119" s="67">
        <f t="shared" si="85"/>
        <v>3000</v>
      </c>
      <c r="BH119" s="67">
        <f t="shared" si="85"/>
        <v>50000</v>
      </c>
      <c r="BI119" s="67">
        <f t="shared" si="85"/>
        <v>0</v>
      </c>
      <c r="BJ119" s="67">
        <f t="shared" si="85"/>
        <v>0</v>
      </c>
      <c r="BK119" s="67">
        <f t="shared" si="85"/>
        <v>53000</v>
      </c>
      <c r="BL119" s="67">
        <f t="shared" si="85"/>
        <v>3000</v>
      </c>
    </row>
    <row r="120" spans="1:64" s="31" customFormat="1" ht="56.25">
      <c r="A120" s="86" t="s">
        <v>197</v>
      </c>
      <c r="B120" s="46" t="s">
        <v>139</v>
      </c>
      <c r="C120" s="46">
        <f>C122+C121</f>
        <v>5568</v>
      </c>
      <c r="D120" s="46">
        <f aca="true" t="shared" si="86" ref="D120:BL120">D122+D121</f>
        <v>218544</v>
      </c>
      <c r="E120" s="46">
        <f t="shared" si="86"/>
        <v>0</v>
      </c>
      <c r="F120" s="46">
        <f t="shared" si="86"/>
        <v>218544</v>
      </c>
      <c r="G120" s="46">
        <f t="shared" si="86"/>
        <v>0</v>
      </c>
      <c r="H120" s="46">
        <f t="shared" si="86"/>
        <v>0</v>
      </c>
      <c r="I120" s="46">
        <f t="shared" si="86"/>
        <v>0</v>
      </c>
      <c r="J120" s="46">
        <f t="shared" si="86"/>
        <v>0</v>
      </c>
      <c r="K120" s="46">
        <f t="shared" si="86"/>
        <v>0</v>
      </c>
      <c r="L120" s="46">
        <f t="shared" si="86"/>
        <v>0</v>
      </c>
      <c r="M120" s="46">
        <f t="shared" si="86"/>
        <v>0</v>
      </c>
      <c r="N120" s="40">
        <f t="shared" si="86"/>
        <v>0</v>
      </c>
      <c r="O120" s="40">
        <f t="shared" si="86"/>
        <v>0</v>
      </c>
      <c r="P120" s="40">
        <f t="shared" si="86"/>
        <v>0</v>
      </c>
      <c r="Q120" s="40">
        <f t="shared" si="86"/>
        <v>0</v>
      </c>
      <c r="R120" s="40">
        <f t="shared" si="86"/>
        <v>0</v>
      </c>
      <c r="S120" s="46">
        <f t="shared" si="86"/>
        <v>0</v>
      </c>
      <c r="T120" s="46">
        <f t="shared" si="86"/>
        <v>0</v>
      </c>
      <c r="U120" s="46">
        <f t="shared" si="86"/>
        <v>0</v>
      </c>
      <c r="V120" s="46">
        <f t="shared" si="86"/>
        <v>0</v>
      </c>
      <c r="W120" s="46">
        <f t="shared" si="86"/>
        <v>218544</v>
      </c>
      <c r="X120" s="46">
        <f t="shared" si="86"/>
        <v>0</v>
      </c>
      <c r="Y120" s="40">
        <f t="shared" si="86"/>
        <v>0</v>
      </c>
      <c r="Z120" s="40">
        <f t="shared" si="86"/>
        <v>0</v>
      </c>
      <c r="AA120" s="40">
        <f t="shared" si="86"/>
        <v>0</v>
      </c>
      <c r="AB120" s="40">
        <f t="shared" si="86"/>
        <v>0</v>
      </c>
      <c r="AC120" s="40">
        <f t="shared" si="86"/>
        <v>0</v>
      </c>
      <c r="AD120" s="46">
        <f t="shared" si="86"/>
        <v>0</v>
      </c>
      <c r="AE120" s="46">
        <f t="shared" si="86"/>
        <v>0</v>
      </c>
      <c r="AF120" s="40">
        <f t="shared" si="86"/>
        <v>0</v>
      </c>
      <c r="AG120" s="40">
        <f t="shared" si="86"/>
        <v>0</v>
      </c>
      <c r="AH120" s="40">
        <f t="shared" si="86"/>
        <v>0</v>
      </c>
      <c r="AI120" s="40">
        <f t="shared" si="86"/>
        <v>0</v>
      </c>
      <c r="AJ120" s="40">
        <f t="shared" si="86"/>
        <v>0</v>
      </c>
      <c r="AK120" s="46">
        <f t="shared" si="86"/>
        <v>0</v>
      </c>
      <c r="AL120" s="46">
        <f t="shared" si="86"/>
        <v>0</v>
      </c>
      <c r="AM120" s="46">
        <f t="shared" si="86"/>
        <v>0</v>
      </c>
      <c r="AN120" s="46">
        <f t="shared" si="86"/>
        <v>0</v>
      </c>
      <c r="AO120" s="46">
        <f t="shared" si="86"/>
        <v>218544</v>
      </c>
      <c r="AP120" s="46"/>
      <c r="AQ120" s="46">
        <f t="shared" si="86"/>
        <v>78544</v>
      </c>
      <c r="AR120" s="40">
        <f t="shared" si="86"/>
        <v>0</v>
      </c>
      <c r="AS120" s="40">
        <f t="shared" si="86"/>
        <v>0</v>
      </c>
      <c r="AT120" s="40">
        <f t="shared" si="86"/>
        <v>78544</v>
      </c>
      <c r="AU120" s="40">
        <f t="shared" si="86"/>
        <v>0</v>
      </c>
      <c r="AV120" s="40">
        <f t="shared" si="86"/>
        <v>0</v>
      </c>
      <c r="AW120" s="46">
        <f t="shared" si="86"/>
        <v>78544</v>
      </c>
      <c r="AX120" s="46">
        <f t="shared" si="86"/>
        <v>90000</v>
      </c>
      <c r="AY120" s="40">
        <f t="shared" si="86"/>
        <v>0</v>
      </c>
      <c r="AZ120" s="40">
        <f t="shared" si="86"/>
        <v>0</v>
      </c>
      <c r="BA120" s="40">
        <f t="shared" si="86"/>
        <v>90000</v>
      </c>
      <c r="BB120" s="40">
        <f t="shared" si="86"/>
        <v>0</v>
      </c>
      <c r="BC120" s="40">
        <f t="shared" si="86"/>
        <v>0</v>
      </c>
      <c r="BD120" s="46">
        <f t="shared" si="86"/>
        <v>90000</v>
      </c>
      <c r="BE120" s="46">
        <f t="shared" si="86"/>
        <v>50000</v>
      </c>
      <c r="BF120" s="40">
        <f t="shared" si="86"/>
        <v>0</v>
      </c>
      <c r="BG120" s="40">
        <f t="shared" si="86"/>
        <v>0</v>
      </c>
      <c r="BH120" s="40">
        <f t="shared" si="86"/>
        <v>50000</v>
      </c>
      <c r="BI120" s="40">
        <f t="shared" si="86"/>
        <v>0</v>
      </c>
      <c r="BJ120" s="40">
        <f t="shared" si="86"/>
        <v>0</v>
      </c>
      <c r="BK120" s="46">
        <f t="shared" si="86"/>
        <v>50000</v>
      </c>
      <c r="BL120" s="46">
        <f t="shared" si="86"/>
        <v>0</v>
      </c>
    </row>
    <row r="121" spans="1:64" s="31" customFormat="1" ht="67.5">
      <c r="A121" s="80"/>
      <c r="B121" s="23" t="s">
        <v>344</v>
      </c>
      <c r="C121" s="23">
        <v>1800</v>
      </c>
      <c r="D121" s="69">
        <v>68544</v>
      </c>
      <c r="E121" s="23"/>
      <c r="F121" s="16">
        <f>D121-E121</f>
        <v>68544</v>
      </c>
      <c r="G121" s="23"/>
      <c r="H121" s="23"/>
      <c r="I121" s="23"/>
      <c r="J121" s="23"/>
      <c r="K121" s="23"/>
      <c r="L121" s="23"/>
      <c r="M121" s="69"/>
      <c r="N121" s="23"/>
      <c r="O121" s="23"/>
      <c r="P121" s="23"/>
      <c r="Q121" s="23"/>
      <c r="R121" s="23"/>
      <c r="S121" s="69"/>
      <c r="T121" s="69"/>
      <c r="U121" s="23"/>
      <c r="V121" s="23"/>
      <c r="W121" s="27">
        <f>D121-E121-M121-S121-T121</f>
        <v>68544</v>
      </c>
      <c r="X121" s="69"/>
      <c r="Y121" s="23"/>
      <c r="Z121" s="23"/>
      <c r="AA121" s="23"/>
      <c r="AB121" s="23"/>
      <c r="AC121" s="23"/>
      <c r="AD121" s="69"/>
      <c r="AE121" s="69"/>
      <c r="AF121" s="23"/>
      <c r="AG121" s="23"/>
      <c r="AH121" s="23"/>
      <c r="AI121" s="23"/>
      <c r="AJ121" s="23"/>
      <c r="AK121" s="23"/>
      <c r="AL121" s="23"/>
      <c r="AM121" s="23"/>
      <c r="AN121" s="69"/>
      <c r="AO121" s="29">
        <f>D121-E121-M121-X121-AE121-S121-T121</f>
        <v>68544</v>
      </c>
      <c r="AP121" s="23" t="s">
        <v>345</v>
      </c>
      <c r="AQ121" s="27">
        <f>AR121+AS121+AT121+AU121+AV121</f>
        <v>68544</v>
      </c>
      <c r="AR121" s="23"/>
      <c r="AS121" s="23"/>
      <c r="AT121" s="23">
        <v>68544</v>
      </c>
      <c r="AU121" s="23"/>
      <c r="AV121" s="23"/>
      <c r="AW121" s="70">
        <f>AQ121</f>
        <v>68544</v>
      </c>
      <c r="AX121" s="69"/>
      <c r="AY121" s="23"/>
      <c r="AZ121" s="23"/>
      <c r="BA121" s="23"/>
      <c r="BB121" s="23"/>
      <c r="BC121" s="23"/>
      <c r="BD121" s="69"/>
      <c r="BE121" s="69"/>
      <c r="BF121" s="23"/>
      <c r="BG121" s="23"/>
      <c r="BH121" s="23"/>
      <c r="BI121" s="23"/>
      <c r="BJ121" s="23"/>
      <c r="BK121" s="69"/>
      <c r="BL121" s="29">
        <f>AO121-AQ121-AX121-BE121</f>
        <v>0</v>
      </c>
    </row>
    <row r="122" spans="1:64" s="31" customFormat="1" ht="29.25">
      <c r="A122" s="80" t="s">
        <v>57</v>
      </c>
      <c r="B122" s="38" t="s">
        <v>120</v>
      </c>
      <c r="C122" s="23">
        <v>3768</v>
      </c>
      <c r="D122" s="70">
        <v>150000</v>
      </c>
      <c r="E122" s="24"/>
      <c r="F122" s="16">
        <f>D122-E122</f>
        <v>150000</v>
      </c>
      <c r="G122" s="17"/>
      <c r="H122" s="17"/>
      <c r="I122" s="26"/>
      <c r="J122" s="26"/>
      <c r="K122" s="26"/>
      <c r="L122" s="26"/>
      <c r="M122" s="27">
        <f>N122+O122+P122+Q122+R122</f>
        <v>0</v>
      </c>
      <c r="N122" s="28"/>
      <c r="O122" s="28"/>
      <c r="P122" s="28"/>
      <c r="Q122" s="28"/>
      <c r="R122" s="28"/>
      <c r="S122" s="27"/>
      <c r="T122" s="27"/>
      <c r="U122" s="28"/>
      <c r="V122" s="28"/>
      <c r="W122" s="27">
        <f>D122-E122-M122-S122-T122</f>
        <v>150000</v>
      </c>
      <c r="X122" s="27">
        <f>Y122+Z122+AA122+AB122+AC122</f>
        <v>0</v>
      </c>
      <c r="Y122" s="28"/>
      <c r="Z122" s="28"/>
      <c r="AA122" s="28"/>
      <c r="AB122" s="28"/>
      <c r="AC122" s="28"/>
      <c r="AD122" s="27"/>
      <c r="AE122" s="27">
        <f>AF122+AG122+AH122+AI122+AJ122</f>
        <v>0</v>
      </c>
      <c r="AF122" s="28"/>
      <c r="AG122" s="28"/>
      <c r="AH122" s="28"/>
      <c r="AI122" s="28"/>
      <c r="AJ122" s="28"/>
      <c r="AK122" s="28"/>
      <c r="AL122" s="28"/>
      <c r="AM122" s="28"/>
      <c r="AN122" s="27"/>
      <c r="AO122" s="29">
        <f>D122-E122-M122-X122-AE122-S122-T122</f>
        <v>150000</v>
      </c>
      <c r="AP122" s="30"/>
      <c r="AQ122" s="27">
        <f>AR122+AS122+AT122+AU122+AV122</f>
        <v>10000</v>
      </c>
      <c r="AR122" s="28"/>
      <c r="AS122" s="28"/>
      <c r="AT122" s="28">
        <v>10000</v>
      </c>
      <c r="AU122" s="28"/>
      <c r="AV122" s="28"/>
      <c r="AW122" s="70">
        <f>AQ122</f>
        <v>10000</v>
      </c>
      <c r="AX122" s="27">
        <f>AY122+AZ122+BA122+BB122+BC122</f>
        <v>90000</v>
      </c>
      <c r="AY122" s="28"/>
      <c r="AZ122" s="28"/>
      <c r="BA122" s="28">
        <v>90000</v>
      </c>
      <c r="BB122" s="28"/>
      <c r="BC122" s="28"/>
      <c r="BD122" s="27">
        <f>AX122</f>
        <v>90000</v>
      </c>
      <c r="BE122" s="27">
        <f>BF122+BG122+BH122+BI122+BJ122</f>
        <v>50000</v>
      </c>
      <c r="BF122" s="28"/>
      <c r="BG122" s="28"/>
      <c r="BH122" s="28">
        <f>F122-AT122-BA122</f>
        <v>50000</v>
      </c>
      <c r="BI122" s="28"/>
      <c r="BJ122" s="28"/>
      <c r="BK122" s="27">
        <f>BE122</f>
        <v>50000</v>
      </c>
      <c r="BL122" s="29">
        <f>AO122-AQ122-AX122-BE122</f>
        <v>0</v>
      </c>
    </row>
    <row r="123" spans="1:64" s="19" customFormat="1" ht="22.5">
      <c r="A123" s="91" t="s">
        <v>202</v>
      </c>
      <c r="B123" s="46" t="s">
        <v>171</v>
      </c>
      <c r="C123" s="46"/>
      <c r="D123" s="47">
        <f aca="true" t="shared" si="87" ref="D123:BL123">D124+D125+D126+D127+D128+D129+D130+D131+D132+D133+D134+D135+D136+D137+D138+D139+D140+D141+D142+D143+D144+D145</f>
        <v>16696</v>
      </c>
      <c r="E123" s="47">
        <f t="shared" si="87"/>
        <v>0</v>
      </c>
      <c r="F123" s="47">
        <f t="shared" si="87"/>
        <v>16696</v>
      </c>
      <c r="G123" s="47">
        <f t="shared" si="87"/>
        <v>0</v>
      </c>
      <c r="H123" s="47">
        <f t="shared" si="87"/>
        <v>0</v>
      </c>
      <c r="I123" s="47">
        <f t="shared" si="87"/>
        <v>0</v>
      </c>
      <c r="J123" s="47">
        <f t="shared" si="87"/>
        <v>0</v>
      </c>
      <c r="K123" s="47">
        <f t="shared" si="87"/>
        <v>0</v>
      </c>
      <c r="L123" s="47">
        <f t="shared" si="87"/>
        <v>0</v>
      </c>
      <c r="M123" s="47">
        <f t="shared" si="87"/>
        <v>0</v>
      </c>
      <c r="N123" s="41">
        <f t="shared" si="87"/>
        <v>0</v>
      </c>
      <c r="O123" s="41">
        <f t="shared" si="87"/>
        <v>0</v>
      </c>
      <c r="P123" s="41">
        <f t="shared" si="87"/>
        <v>0</v>
      </c>
      <c r="Q123" s="41">
        <f t="shared" si="87"/>
        <v>0</v>
      </c>
      <c r="R123" s="41">
        <f t="shared" si="87"/>
        <v>0</v>
      </c>
      <c r="S123" s="47">
        <f t="shared" si="87"/>
        <v>0</v>
      </c>
      <c r="T123" s="47">
        <f t="shared" si="87"/>
        <v>10100</v>
      </c>
      <c r="U123" s="41">
        <f t="shared" si="87"/>
        <v>0</v>
      </c>
      <c r="V123" s="41">
        <f t="shared" si="87"/>
        <v>10100</v>
      </c>
      <c r="W123" s="47">
        <f t="shared" si="87"/>
        <v>6596</v>
      </c>
      <c r="X123" s="47">
        <f t="shared" si="87"/>
        <v>4000</v>
      </c>
      <c r="Y123" s="41">
        <f t="shared" si="87"/>
        <v>0</v>
      </c>
      <c r="Z123" s="41">
        <f t="shared" si="87"/>
        <v>4000</v>
      </c>
      <c r="AA123" s="41">
        <f t="shared" si="87"/>
        <v>0</v>
      </c>
      <c r="AB123" s="41">
        <f t="shared" si="87"/>
        <v>0</v>
      </c>
      <c r="AC123" s="41">
        <f t="shared" si="87"/>
        <v>0</v>
      </c>
      <c r="AD123" s="41">
        <f t="shared" si="87"/>
        <v>4000</v>
      </c>
      <c r="AE123" s="47">
        <f t="shared" si="87"/>
        <v>2596</v>
      </c>
      <c r="AF123" s="41">
        <f t="shared" si="87"/>
        <v>0</v>
      </c>
      <c r="AG123" s="41">
        <f t="shared" si="87"/>
        <v>2596</v>
      </c>
      <c r="AH123" s="41">
        <f t="shared" si="87"/>
        <v>0</v>
      </c>
      <c r="AI123" s="41">
        <f t="shared" si="87"/>
        <v>0</v>
      </c>
      <c r="AJ123" s="41">
        <f t="shared" si="87"/>
        <v>0</v>
      </c>
      <c r="AK123" s="41">
        <f t="shared" si="87"/>
        <v>0</v>
      </c>
      <c r="AL123" s="41">
        <f t="shared" si="87"/>
        <v>0</v>
      </c>
      <c r="AM123" s="41">
        <f t="shared" si="87"/>
        <v>0</v>
      </c>
      <c r="AN123" s="41">
        <f t="shared" si="87"/>
        <v>2596</v>
      </c>
      <c r="AO123" s="47">
        <f t="shared" si="87"/>
        <v>0</v>
      </c>
      <c r="AP123" s="47">
        <f t="shared" si="87"/>
        <v>0</v>
      </c>
      <c r="AQ123" s="47">
        <f t="shared" si="87"/>
        <v>0</v>
      </c>
      <c r="AR123" s="41">
        <f t="shared" si="87"/>
        <v>0</v>
      </c>
      <c r="AS123" s="41">
        <f t="shared" si="87"/>
        <v>0</v>
      </c>
      <c r="AT123" s="41">
        <f t="shared" si="87"/>
        <v>0</v>
      </c>
      <c r="AU123" s="41">
        <f t="shared" si="87"/>
        <v>0</v>
      </c>
      <c r="AV123" s="41">
        <f t="shared" si="87"/>
        <v>0</v>
      </c>
      <c r="AW123" s="41">
        <f t="shared" si="87"/>
        <v>0</v>
      </c>
      <c r="AX123" s="47">
        <f t="shared" si="87"/>
        <v>0</v>
      </c>
      <c r="AY123" s="41">
        <f t="shared" si="87"/>
        <v>0</v>
      </c>
      <c r="AZ123" s="41">
        <f t="shared" si="87"/>
        <v>0</v>
      </c>
      <c r="BA123" s="41">
        <f t="shared" si="87"/>
        <v>0</v>
      </c>
      <c r="BB123" s="41">
        <f t="shared" si="87"/>
        <v>0</v>
      </c>
      <c r="BC123" s="41">
        <f t="shared" si="87"/>
        <v>0</v>
      </c>
      <c r="BD123" s="41">
        <f t="shared" si="87"/>
        <v>0</v>
      </c>
      <c r="BE123" s="47">
        <f t="shared" si="87"/>
        <v>0</v>
      </c>
      <c r="BF123" s="41">
        <f t="shared" si="87"/>
        <v>0</v>
      </c>
      <c r="BG123" s="41">
        <f t="shared" si="87"/>
        <v>0</v>
      </c>
      <c r="BH123" s="41">
        <f t="shared" si="87"/>
        <v>0</v>
      </c>
      <c r="BI123" s="41">
        <f t="shared" si="87"/>
        <v>0</v>
      </c>
      <c r="BJ123" s="41">
        <f t="shared" si="87"/>
        <v>0</v>
      </c>
      <c r="BK123" s="41">
        <f t="shared" si="87"/>
        <v>0</v>
      </c>
      <c r="BL123" s="47">
        <f t="shared" si="87"/>
        <v>0</v>
      </c>
    </row>
    <row r="124" spans="1:64" s="19" customFormat="1" ht="39">
      <c r="A124" s="44" t="s">
        <v>54</v>
      </c>
      <c r="B124" s="105" t="s">
        <v>151</v>
      </c>
      <c r="C124" s="62"/>
      <c r="D124" s="70">
        <v>2000</v>
      </c>
      <c r="E124" s="70"/>
      <c r="F124" s="16">
        <f aca="true" t="shared" si="88" ref="F124:F150">D124-E124</f>
        <v>2000</v>
      </c>
      <c r="G124" s="17"/>
      <c r="H124" s="26"/>
      <c r="I124" s="26"/>
      <c r="J124" s="26"/>
      <c r="K124" s="17"/>
      <c r="L124" s="17"/>
      <c r="M124" s="27">
        <f aca="true" t="shared" si="89" ref="M124:M150">N124+O124+P124+Q124+R124</f>
        <v>0</v>
      </c>
      <c r="N124" s="28"/>
      <c r="O124" s="28"/>
      <c r="P124" s="28"/>
      <c r="Q124" s="28"/>
      <c r="R124" s="28"/>
      <c r="S124" s="27"/>
      <c r="T124" s="27">
        <f>U124+V124</f>
        <v>2000</v>
      </c>
      <c r="U124" s="28"/>
      <c r="V124" s="28">
        <v>2000</v>
      </c>
      <c r="W124" s="27">
        <f>D124-E124-M124-S124-T124</f>
        <v>0</v>
      </c>
      <c r="X124" s="27">
        <f aca="true" t="shared" si="90" ref="X124:X144">Y124+Z124+AA124+AB124+AC124</f>
        <v>0</v>
      </c>
      <c r="Y124" s="28"/>
      <c r="Z124" s="28"/>
      <c r="AA124" s="28"/>
      <c r="AB124" s="28"/>
      <c r="AC124" s="28"/>
      <c r="AD124" s="27">
        <f>X124</f>
        <v>0</v>
      </c>
      <c r="AE124" s="27">
        <f aca="true" t="shared" si="91" ref="AE124:AE150">AF124+AG124+AH124+AI124+AJ124</f>
        <v>0</v>
      </c>
      <c r="AF124" s="28"/>
      <c r="AG124" s="28"/>
      <c r="AH124" s="28"/>
      <c r="AI124" s="28"/>
      <c r="AJ124" s="28"/>
      <c r="AK124" s="28"/>
      <c r="AL124" s="28"/>
      <c r="AM124" s="28"/>
      <c r="AN124" s="27">
        <f>AE124</f>
        <v>0</v>
      </c>
      <c r="AO124" s="29">
        <f aca="true" t="shared" si="92" ref="AO124:AO144">D124-E124-M124-X124-AE124-S124-T124</f>
        <v>0</v>
      </c>
      <c r="AP124" s="24"/>
      <c r="AQ124" s="27"/>
      <c r="AR124" s="28"/>
      <c r="AS124" s="28"/>
      <c r="AT124" s="28"/>
      <c r="AU124" s="28"/>
      <c r="AV124" s="28"/>
      <c r="AW124" s="27"/>
      <c r="AX124" s="27"/>
      <c r="AY124" s="28"/>
      <c r="AZ124" s="28"/>
      <c r="BA124" s="28"/>
      <c r="BB124" s="28"/>
      <c r="BC124" s="28"/>
      <c r="BD124" s="27"/>
      <c r="BE124" s="27"/>
      <c r="BF124" s="28"/>
      <c r="BG124" s="28"/>
      <c r="BH124" s="28"/>
      <c r="BI124" s="28"/>
      <c r="BJ124" s="28"/>
      <c r="BK124" s="27"/>
      <c r="BL124" s="29">
        <f>AO124-AQ124-AX124-BE124</f>
        <v>0</v>
      </c>
    </row>
    <row r="125" spans="1:64" s="19" customFormat="1" ht="48.75">
      <c r="A125" s="44" t="s">
        <v>55</v>
      </c>
      <c r="B125" s="105" t="s">
        <v>152</v>
      </c>
      <c r="C125" s="62"/>
      <c r="D125" s="70">
        <v>2000</v>
      </c>
      <c r="E125" s="70"/>
      <c r="F125" s="16">
        <f t="shared" si="88"/>
        <v>2000</v>
      </c>
      <c r="G125" s="17"/>
      <c r="H125" s="26"/>
      <c r="I125" s="26"/>
      <c r="J125" s="26"/>
      <c r="K125" s="17"/>
      <c r="L125" s="17"/>
      <c r="M125" s="27">
        <f t="shared" si="89"/>
        <v>0</v>
      </c>
      <c r="N125" s="28"/>
      <c r="O125" s="28"/>
      <c r="P125" s="28"/>
      <c r="Q125" s="28"/>
      <c r="R125" s="28"/>
      <c r="S125" s="27"/>
      <c r="T125" s="27">
        <f>U125+V125</f>
        <v>2000</v>
      </c>
      <c r="U125" s="28"/>
      <c r="V125" s="28">
        <v>2000</v>
      </c>
      <c r="W125" s="27">
        <f aca="true" t="shared" si="93" ref="W125:W146">D125-E125-M125-S125-T125</f>
        <v>0</v>
      </c>
      <c r="X125" s="27">
        <f t="shared" si="90"/>
        <v>0</v>
      </c>
      <c r="Y125" s="28"/>
      <c r="Z125" s="28"/>
      <c r="AA125" s="28"/>
      <c r="AB125" s="28"/>
      <c r="AC125" s="28"/>
      <c r="AD125" s="27">
        <f>X125</f>
        <v>0</v>
      </c>
      <c r="AE125" s="27">
        <f t="shared" si="91"/>
        <v>0</v>
      </c>
      <c r="AF125" s="28"/>
      <c r="AG125" s="28"/>
      <c r="AH125" s="28"/>
      <c r="AI125" s="28"/>
      <c r="AJ125" s="28"/>
      <c r="AK125" s="28"/>
      <c r="AL125" s="28"/>
      <c r="AM125" s="28"/>
      <c r="AN125" s="27">
        <f aca="true" t="shared" si="94" ref="AN125:AN146">AE125</f>
        <v>0</v>
      </c>
      <c r="AO125" s="29">
        <f t="shared" si="92"/>
        <v>0</v>
      </c>
      <c r="AP125" s="24"/>
      <c r="AQ125" s="27"/>
      <c r="AR125" s="28"/>
      <c r="AS125" s="28"/>
      <c r="AT125" s="28"/>
      <c r="AU125" s="28"/>
      <c r="AV125" s="28"/>
      <c r="AW125" s="27"/>
      <c r="AX125" s="27"/>
      <c r="AY125" s="28"/>
      <c r="AZ125" s="28"/>
      <c r="BA125" s="28"/>
      <c r="BB125" s="28"/>
      <c r="BC125" s="28"/>
      <c r="BD125" s="27"/>
      <c r="BE125" s="27"/>
      <c r="BF125" s="28"/>
      <c r="BG125" s="28"/>
      <c r="BH125" s="28"/>
      <c r="BI125" s="28"/>
      <c r="BJ125" s="28"/>
      <c r="BK125" s="27"/>
      <c r="BL125" s="29">
        <f aca="true" t="shared" si="95" ref="BL125:BL150">AO125-AQ125-AX125-BE125</f>
        <v>0</v>
      </c>
    </row>
    <row r="126" spans="1:64" s="19" customFormat="1" ht="39">
      <c r="A126" s="44" t="s">
        <v>56</v>
      </c>
      <c r="B126" s="105" t="s">
        <v>160</v>
      </c>
      <c r="C126" s="62"/>
      <c r="D126" s="70">
        <v>2000</v>
      </c>
      <c r="E126" s="70"/>
      <c r="F126" s="16">
        <f t="shared" si="88"/>
        <v>2000</v>
      </c>
      <c r="G126" s="17"/>
      <c r="H126" s="26"/>
      <c r="I126" s="26"/>
      <c r="J126" s="26"/>
      <c r="K126" s="17"/>
      <c r="L126" s="17"/>
      <c r="M126" s="27">
        <f t="shared" si="89"/>
        <v>0</v>
      </c>
      <c r="N126" s="28"/>
      <c r="O126" s="28"/>
      <c r="P126" s="28"/>
      <c r="Q126" s="28"/>
      <c r="R126" s="28"/>
      <c r="S126" s="27"/>
      <c r="T126" s="27">
        <f>U126+V126</f>
        <v>2000</v>
      </c>
      <c r="U126" s="28"/>
      <c r="V126" s="28">
        <v>2000</v>
      </c>
      <c r="W126" s="27">
        <f t="shared" si="93"/>
        <v>0</v>
      </c>
      <c r="X126" s="27">
        <f t="shared" si="90"/>
        <v>0</v>
      </c>
      <c r="Y126" s="28"/>
      <c r="Z126" s="28"/>
      <c r="AA126" s="28"/>
      <c r="AB126" s="28"/>
      <c r="AC126" s="28"/>
      <c r="AD126" s="27">
        <f>X126</f>
        <v>0</v>
      </c>
      <c r="AE126" s="27">
        <f t="shared" si="91"/>
        <v>0</v>
      </c>
      <c r="AF126" s="28"/>
      <c r="AG126" s="28"/>
      <c r="AH126" s="28"/>
      <c r="AI126" s="28"/>
      <c r="AJ126" s="28"/>
      <c r="AK126" s="28"/>
      <c r="AL126" s="28"/>
      <c r="AM126" s="28"/>
      <c r="AN126" s="27">
        <f t="shared" si="94"/>
        <v>0</v>
      </c>
      <c r="AO126" s="29">
        <f t="shared" si="92"/>
        <v>0</v>
      </c>
      <c r="AP126" s="24"/>
      <c r="AQ126" s="27"/>
      <c r="AR126" s="28"/>
      <c r="AS126" s="28"/>
      <c r="AT126" s="28"/>
      <c r="AU126" s="28"/>
      <c r="AV126" s="28"/>
      <c r="AW126" s="27"/>
      <c r="AX126" s="27"/>
      <c r="AY126" s="28"/>
      <c r="AZ126" s="28"/>
      <c r="BA126" s="28"/>
      <c r="BB126" s="28"/>
      <c r="BC126" s="28"/>
      <c r="BD126" s="27"/>
      <c r="BE126" s="27"/>
      <c r="BF126" s="28"/>
      <c r="BG126" s="28"/>
      <c r="BH126" s="28"/>
      <c r="BI126" s="28"/>
      <c r="BJ126" s="28"/>
      <c r="BK126" s="27"/>
      <c r="BL126" s="29">
        <f t="shared" si="95"/>
        <v>0</v>
      </c>
    </row>
    <row r="127" spans="1:64" s="19" customFormat="1" ht="48.75">
      <c r="A127" s="44" t="s">
        <v>172</v>
      </c>
      <c r="B127" s="105" t="s">
        <v>170</v>
      </c>
      <c r="C127" s="62"/>
      <c r="D127" s="70">
        <v>500</v>
      </c>
      <c r="E127" s="70"/>
      <c r="F127" s="16">
        <f>D127-E127</f>
        <v>500</v>
      </c>
      <c r="G127" s="17"/>
      <c r="H127" s="26"/>
      <c r="I127" s="26"/>
      <c r="J127" s="26"/>
      <c r="K127" s="17"/>
      <c r="L127" s="17"/>
      <c r="M127" s="27">
        <f t="shared" si="89"/>
        <v>0</v>
      </c>
      <c r="N127" s="28"/>
      <c r="O127" s="28"/>
      <c r="P127" s="28"/>
      <c r="Q127" s="28"/>
      <c r="R127" s="28"/>
      <c r="S127" s="27"/>
      <c r="T127" s="27"/>
      <c r="U127" s="28"/>
      <c r="V127" s="28"/>
      <c r="W127" s="27">
        <f t="shared" si="93"/>
        <v>500</v>
      </c>
      <c r="X127" s="27">
        <f t="shared" si="90"/>
        <v>0</v>
      </c>
      <c r="Y127" s="28"/>
      <c r="Z127" s="28"/>
      <c r="AA127" s="28"/>
      <c r="AB127" s="28"/>
      <c r="AC127" s="28"/>
      <c r="AD127" s="27">
        <f>X127</f>
        <v>0</v>
      </c>
      <c r="AE127" s="27">
        <f t="shared" si="91"/>
        <v>500</v>
      </c>
      <c r="AF127" s="28"/>
      <c r="AG127" s="28">
        <v>500</v>
      </c>
      <c r="AH127" s="28"/>
      <c r="AI127" s="28"/>
      <c r="AJ127" s="28"/>
      <c r="AK127" s="28"/>
      <c r="AL127" s="28"/>
      <c r="AM127" s="28"/>
      <c r="AN127" s="27">
        <f t="shared" si="94"/>
        <v>500</v>
      </c>
      <c r="AO127" s="29">
        <f t="shared" si="92"/>
        <v>0</v>
      </c>
      <c r="AP127" s="24"/>
      <c r="AQ127" s="27"/>
      <c r="AR127" s="28"/>
      <c r="AS127" s="28"/>
      <c r="AT127" s="28"/>
      <c r="AU127" s="28"/>
      <c r="AV127" s="28"/>
      <c r="AW127" s="27"/>
      <c r="AX127" s="27"/>
      <c r="AY127" s="28"/>
      <c r="AZ127" s="28"/>
      <c r="BA127" s="28"/>
      <c r="BB127" s="28"/>
      <c r="BC127" s="28"/>
      <c r="BD127" s="27"/>
      <c r="BE127" s="27"/>
      <c r="BF127" s="28"/>
      <c r="BG127" s="28"/>
      <c r="BH127" s="28"/>
      <c r="BI127" s="28"/>
      <c r="BJ127" s="28"/>
      <c r="BK127" s="27"/>
      <c r="BL127" s="29">
        <f t="shared" si="95"/>
        <v>0</v>
      </c>
    </row>
    <row r="128" spans="1:64" s="19" customFormat="1" ht="39">
      <c r="A128" s="44" t="s">
        <v>57</v>
      </c>
      <c r="B128" s="105" t="s">
        <v>153</v>
      </c>
      <c r="C128" s="62"/>
      <c r="D128" s="70">
        <v>800</v>
      </c>
      <c r="E128" s="70"/>
      <c r="F128" s="16">
        <v>800</v>
      </c>
      <c r="G128" s="17"/>
      <c r="H128" s="26"/>
      <c r="I128" s="26"/>
      <c r="J128" s="26"/>
      <c r="K128" s="17"/>
      <c r="L128" s="17"/>
      <c r="M128" s="27">
        <f t="shared" si="89"/>
        <v>0</v>
      </c>
      <c r="N128" s="28"/>
      <c r="O128" s="28"/>
      <c r="P128" s="28"/>
      <c r="Q128" s="28"/>
      <c r="R128" s="28"/>
      <c r="S128" s="27"/>
      <c r="T128" s="27"/>
      <c r="U128" s="28"/>
      <c r="V128" s="28"/>
      <c r="W128" s="27">
        <f t="shared" si="93"/>
        <v>800</v>
      </c>
      <c r="X128" s="27">
        <f t="shared" si="90"/>
        <v>800</v>
      </c>
      <c r="Y128" s="28"/>
      <c r="Z128" s="28">
        <v>800</v>
      </c>
      <c r="AA128" s="28"/>
      <c r="AB128" s="28"/>
      <c r="AC128" s="28"/>
      <c r="AD128" s="27">
        <f>X128</f>
        <v>800</v>
      </c>
      <c r="AE128" s="27">
        <f t="shared" si="91"/>
        <v>0</v>
      </c>
      <c r="AF128" s="28"/>
      <c r="AG128" s="28"/>
      <c r="AH128" s="28"/>
      <c r="AI128" s="28"/>
      <c r="AJ128" s="28"/>
      <c r="AK128" s="28"/>
      <c r="AL128" s="28"/>
      <c r="AM128" s="28"/>
      <c r="AN128" s="27">
        <f t="shared" si="94"/>
        <v>0</v>
      </c>
      <c r="AO128" s="29">
        <f t="shared" si="92"/>
        <v>0</v>
      </c>
      <c r="AP128" s="24"/>
      <c r="AQ128" s="27"/>
      <c r="AR128" s="28"/>
      <c r="AS128" s="28"/>
      <c r="AT128" s="28"/>
      <c r="AU128" s="28"/>
      <c r="AV128" s="28"/>
      <c r="AW128" s="27"/>
      <c r="AX128" s="27"/>
      <c r="AY128" s="28"/>
      <c r="AZ128" s="28"/>
      <c r="BA128" s="28"/>
      <c r="BB128" s="28"/>
      <c r="BC128" s="28"/>
      <c r="BD128" s="27"/>
      <c r="BE128" s="27"/>
      <c r="BF128" s="28"/>
      <c r="BG128" s="28"/>
      <c r="BH128" s="28"/>
      <c r="BI128" s="28"/>
      <c r="BJ128" s="28"/>
      <c r="BK128" s="27"/>
      <c r="BL128" s="29">
        <f t="shared" si="95"/>
        <v>0</v>
      </c>
    </row>
    <row r="129" spans="1:64" s="19" customFormat="1" ht="29.25">
      <c r="A129" s="44" t="s">
        <v>58</v>
      </c>
      <c r="B129" s="105" t="s">
        <v>154</v>
      </c>
      <c r="C129" s="62"/>
      <c r="D129" s="70">
        <v>200</v>
      </c>
      <c r="E129" s="70"/>
      <c r="F129" s="16">
        <f t="shared" si="88"/>
        <v>200</v>
      </c>
      <c r="G129" s="17"/>
      <c r="H129" s="26"/>
      <c r="I129" s="26"/>
      <c r="J129" s="26"/>
      <c r="K129" s="17"/>
      <c r="L129" s="17"/>
      <c r="M129" s="27">
        <f t="shared" si="89"/>
        <v>0</v>
      </c>
      <c r="N129" s="28"/>
      <c r="O129" s="28"/>
      <c r="P129" s="28"/>
      <c r="Q129" s="28"/>
      <c r="R129" s="28"/>
      <c r="S129" s="27"/>
      <c r="T129" s="27"/>
      <c r="U129" s="28"/>
      <c r="V129" s="28"/>
      <c r="W129" s="27">
        <f t="shared" si="93"/>
        <v>200</v>
      </c>
      <c r="X129" s="27">
        <f t="shared" si="90"/>
        <v>0</v>
      </c>
      <c r="Y129" s="28"/>
      <c r="Z129" s="28"/>
      <c r="AA129" s="28"/>
      <c r="AB129" s="28"/>
      <c r="AC129" s="28"/>
      <c r="AD129" s="27">
        <f aca="true" t="shared" si="96" ref="AD129:AD146">X129</f>
        <v>0</v>
      </c>
      <c r="AE129" s="27">
        <f t="shared" si="91"/>
        <v>200</v>
      </c>
      <c r="AF129" s="28"/>
      <c r="AG129" s="28">
        <v>200</v>
      </c>
      <c r="AH129" s="28"/>
      <c r="AI129" s="28"/>
      <c r="AJ129" s="28"/>
      <c r="AK129" s="28"/>
      <c r="AL129" s="28"/>
      <c r="AM129" s="28"/>
      <c r="AN129" s="27">
        <f t="shared" si="94"/>
        <v>200</v>
      </c>
      <c r="AO129" s="29">
        <f t="shared" si="92"/>
        <v>0</v>
      </c>
      <c r="AP129" s="24"/>
      <c r="AQ129" s="27"/>
      <c r="AR129" s="28"/>
      <c r="AS129" s="28"/>
      <c r="AT129" s="28"/>
      <c r="AU129" s="28"/>
      <c r="AV129" s="28"/>
      <c r="AW129" s="27"/>
      <c r="AX129" s="27"/>
      <c r="AY129" s="28"/>
      <c r="AZ129" s="28"/>
      <c r="BA129" s="28"/>
      <c r="BB129" s="28"/>
      <c r="BC129" s="28"/>
      <c r="BD129" s="27"/>
      <c r="BE129" s="27"/>
      <c r="BF129" s="28"/>
      <c r="BG129" s="28"/>
      <c r="BH129" s="28"/>
      <c r="BI129" s="28"/>
      <c r="BJ129" s="28"/>
      <c r="BK129" s="27"/>
      <c r="BL129" s="29">
        <f t="shared" si="95"/>
        <v>0</v>
      </c>
    </row>
    <row r="130" spans="1:64" s="19" customFormat="1" ht="29.25">
      <c r="A130" s="44" t="s">
        <v>59</v>
      </c>
      <c r="B130" s="105" t="s">
        <v>155</v>
      </c>
      <c r="C130" s="62"/>
      <c r="D130" s="70">
        <v>300</v>
      </c>
      <c r="E130" s="70"/>
      <c r="F130" s="16">
        <f t="shared" si="88"/>
        <v>300</v>
      </c>
      <c r="G130" s="17"/>
      <c r="H130" s="26"/>
      <c r="I130" s="26"/>
      <c r="J130" s="26"/>
      <c r="K130" s="17"/>
      <c r="L130" s="17"/>
      <c r="M130" s="27">
        <f t="shared" si="89"/>
        <v>0</v>
      </c>
      <c r="N130" s="28"/>
      <c r="O130" s="28"/>
      <c r="P130" s="28"/>
      <c r="Q130" s="28"/>
      <c r="R130" s="28"/>
      <c r="S130" s="27"/>
      <c r="T130" s="27"/>
      <c r="U130" s="28"/>
      <c r="V130" s="28"/>
      <c r="W130" s="27">
        <f t="shared" si="93"/>
        <v>300</v>
      </c>
      <c r="X130" s="27">
        <f t="shared" si="90"/>
        <v>0</v>
      </c>
      <c r="Y130" s="28"/>
      <c r="Z130" s="28"/>
      <c r="AA130" s="28"/>
      <c r="AB130" s="28"/>
      <c r="AC130" s="28"/>
      <c r="AD130" s="27">
        <f t="shared" si="96"/>
        <v>0</v>
      </c>
      <c r="AE130" s="27">
        <f t="shared" si="91"/>
        <v>300</v>
      </c>
      <c r="AF130" s="28"/>
      <c r="AG130" s="28">
        <v>300</v>
      </c>
      <c r="AH130" s="28"/>
      <c r="AI130" s="28"/>
      <c r="AJ130" s="28"/>
      <c r="AK130" s="28"/>
      <c r="AL130" s="28"/>
      <c r="AM130" s="28"/>
      <c r="AN130" s="27">
        <f t="shared" si="94"/>
        <v>300</v>
      </c>
      <c r="AO130" s="29">
        <f t="shared" si="92"/>
        <v>0</v>
      </c>
      <c r="AP130" s="24"/>
      <c r="AQ130" s="27"/>
      <c r="AR130" s="28"/>
      <c r="AS130" s="28"/>
      <c r="AT130" s="28"/>
      <c r="AU130" s="28"/>
      <c r="AV130" s="28"/>
      <c r="AW130" s="27"/>
      <c r="AX130" s="27"/>
      <c r="AY130" s="28"/>
      <c r="AZ130" s="28"/>
      <c r="BA130" s="28"/>
      <c r="BB130" s="28"/>
      <c r="BC130" s="28"/>
      <c r="BD130" s="27"/>
      <c r="BE130" s="27"/>
      <c r="BF130" s="28"/>
      <c r="BG130" s="28"/>
      <c r="BH130" s="28"/>
      <c r="BI130" s="28"/>
      <c r="BJ130" s="28"/>
      <c r="BK130" s="27"/>
      <c r="BL130" s="29">
        <f t="shared" si="95"/>
        <v>0</v>
      </c>
    </row>
    <row r="131" spans="1:64" s="19" customFormat="1" ht="39">
      <c r="A131" s="44" t="s">
        <v>173</v>
      </c>
      <c r="B131" s="105" t="s">
        <v>156</v>
      </c>
      <c r="C131" s="62"/>
      <c r="D131" s="70">
        <v>1500</v>
      </c>
      <c r="E131" s="70"/>
      <c r="F131" s="16">
        <f t="shared" si="88"/>
        <v>1500</v>
      </c>
      <c r="G131" s="17"/>
      <c r="H131" s="26"/>
      <c r="I131" s="26"/>
      <c r="J131" s="26"/>
      <c r="K131" s="17"/>
      <c r="L131" s="17"/>
      <c r="M131" s="27">
        <f t="shared" si="89"/>
        <v>0</v>
      </c>
      <c r="N131" s="28"/>
      <c r="O131" s="28"/>
      <c r="P131" s="28"/>
      <c r="Q131" s="28"/>
      <c r="R131" s="28"/>
      <c r="S131" s="27"/>
      <c r="T131" s="27"/>
      <c r="U131" s="28"/>
      <c r="V131" s="28"/>
      <c r="W131" s="27">
        <f t="shared" si="93"/>
        <v>1500</v>
      </c>
      <c r="X131" s="27">
        <f t="shared" si="90"/>
        <v>1500</v>
      </c>
      <c r="Y131" s="28"/>
      <c r="Z131" s="28">
        <v>1500</v>
      </c>
      <c r="AA131" s="28"/>
      <c r="AB131" s="28"/>
      <c r="AC131" s="28"/>
      <c r="AD131" s="27">
        <f t="shared" si="96"/>
        <v>1500</v>
      </c>
      <c r="AE131" s="27">
        <f t="shared" si="91"/>
        <v>0</v>
      </c>
      <c r="AF131" s="28"/>
      <c r="AG131" s="28"/>
      <c r="AH131" s="28"/>
      <c r="AI131" s="28"/>
      <c r="AJ131" s="28"/>
      <c r="AK131" s="28"/>
      <c r="AL131" s="28"/>
      <c r="AM131" s="28"/>
      <c r="AN131" s="27">
        <f t="shared" si="94"/>
        <v>0</v>
      </c>
      <c r="AO131" s="29">
        <f t="shared" si="92"/>
        <v>0</v>
      </c>
      <c r="AP131" s="24"/>
      <c r="AQ131" s="27"/>
      <c r="AR131" s="28"/>
      <c r="AS131" s="28"/>
      <c r="AT131" s="28"/>
      <c r="AU131" s="28"/>
      <c r="AV131" s="28"/>
      <c r="AW131" s="27"/>
      <c r="AX131" s="27"/>
      <c r="AY131" s="28"/>
      <c r="AZ131" s="28"/>
      <c r="BA131" s="28"/>
      <c r="BB131" s="28"/>
      <c r="BC131" s="28"/>
      <c r="BD131" s="27"/>
      <c r="BE131" s="27"/>
      <c r="BF131" s="28"/>
      <c r="BG131" s="28"/>
      <c r="BH131" s="28"/>
      <c r="BI131" s="28"/>
      <c r="BJ131" s="28"/>
      <c r="BK131" s="27"/>
      <c r="BL131" s="29">
        <f t="shared" si="95"/>
        <v>0</v>
      </c>
    </row>
    <row r="132" spans="1:64" s="19" customFormat="1" ht="29.25">
      <c r="A132" s="44" t="s">
        <v>60</v>
      </c>
      <c r="B132" s="105" t="s">
        <v>157</v>
      </c>
      <c r="C132" s="62"/>
      <c r="D132" s="70">
        <v>200</v>
      </c>
      <c r="E132" s="70"/>
      <c r="F132" s="16">
        <f t="shared" si="88"/>
        <v>200</v>
      </c>
      <c r="G132" s="17"/>
      <c r="H132" s="26"/>
      <c r="I132" s="26"/>
      <c r="J132" s="26"/>
      <c r="K132" s="17"/>
      <c r="L132" s="17"/>
      <c r="M132" s="27">
        <f t="shared" si="89"/>
        <v>0</v>
      </c>
      <c r="N132" s="28"/>
      <c r="O132" s="28"/>
      <c r="P132" s="28"/>
      <c r="Q132" s="28"/>
      <c r="R132" s="28"/>
      <c r="S132" s="27"/>
      <c r="T132" s="27">
        <f>U132+V132</f>
        <v>200</v>
      </c>
      <c r="U132" s="28"/>
      <c r="V132" s="28">
        <v>200</v>
      </c>
      <c r="W132" s="27">
        <f t="shared" si="93"/>
        <v>0</v>
      </c>
      <c r="X132" s="27">
        <f t="shared" si="90"/>
        <v>0</v>
      </c>
      <c r="Y132" s="28"/>
      <c r="Z132" s="28"/>
      <c r="AA132" s="28"/>
      <c r="AB132" s="28"/>
      <c r="AC132" s="28"/>
      <c r="AD132" s="27">
        <f t="shared" si="96"/>
        <v>0</v>
      </c>
      <c r="AE132" s="27">
        <f t="shared" si="91"/>
        <v>0</v>
      </c>
      <c r="AF132" s="28"/>
      <c r="AG132" s="28"/>
      <c r="AH132" s="28"/>
      <c r="AI132" s="28"/>
      <c r="AJ132" s="28"/>
      <c r="AK132" s="28"/>
      <c r="AL132" s="28"/>
      <c r="AM132" s="28"/>
      <c r="AN132" s="27">
        <f t="shared" si="94"/>
        <v>0</v>
      </c>
      <c r="AO132" s="29">
        <f t="shared" si="92"/>
        <v>0</v>
      </c>
      <c r="AP132" s="24"/>
      <c r="AQ132" s="27"/>
      <c r="AR132" s="28"/>
      <c r="AS132" s="28"/>
      <c r="AT132" s="28"/>
      <c r="AU132" s="28"/>
      <c r="AV132" s="28"/>
      <c r="AW132" s="27"/>
      <c r="AX132" s="27"/>
      <c r="AY132" s="28"/>
      <c r="AZ132" s="28"/>
      <c r="BA132" s="28"/>
      <c r="BB132" s="28"/>
      <c r="BC132" s="28"/>
      <c r="BD132" s="27"/>
      <c r="BE132" s="27"/>
      <c r="BF132" s="28"/>
      <c r="BG132" s="28"/>
      <c r="BH132" s="28"/>
      <c r="BI132" s="28"/>
      <c r="BJ132" s="28"/>
      <c r="BK132" s="27"/>
      <c r="BL132" s="29">
        <f t="shared" si="95"/>
        <v>0</v>
      </c>
    </row>
    <row r="133" spans="1:64" s="19" customFormat="1" ht="48.75">
      <c r="A133" s="44" t="s">
        <v>61</v>
      </c>
      <c r="B133" s="105" t="s">
        <v>158</v>
      </c>
      <c r="C133" s="62"/>
      <c r="D133" s="70">
        <v>500</v>
      </c>
      <c r="E133" s="70"/>
      <c r="F133" s="16">
        <f t="shared" si="88"/>
        <v>500</v>
      </c>
      <c r="G133" s="17"/>
      <c r="H133" s="26"/>
      <c r="I133" s="26"/>
      <c r="J133" s="26"/>
      <c r="K133" s="17"/>
      <c r="L133" s="17"/>
      <c r="M133" s="27">
        <f t="shared" si="89"/>
        <v>0</v>
      </c>
      <c r="N133" s="28"/>
      <c r="O133" s="28"/>
      <c r="P133" s="28"/>
      <c r="Q133" s="28"/>
      <c r="R133" s="28"/>
      <c r="S133" s="27"/>
      <c r="T133" s="27"/>
      <c r="U133" s="28"/>
      <c r="V133" s="28"/>
      <c r="W133" s="27">
        <f t="shared" si="93"/>
        <v>500</v>
      </c>
      <c r="X133" s="27">
        <f t="shared" si="90"/>
        <v>500</v>
      </c>
      <c r="Y133" s="28"/>
      <c r="Z133" s="28">
        <v>500</v>
      </c>
      <c r="AA133" s="28"/>
      <c r="AB133" s="28"/>
      <c r="AC133" s="28"/>
      <c r="AD133" s="27">
        <f t="shared" si="96"/>
        <v>500</v>
      </c>
      <c r="AE133" s="27">
        <f t="shared" si="91"/>
        <v>0</v>
      </c>
      <c r="AF133" s="28"/>
      <c r="AG133" s="28"/>
      <c r="AH133" s="28"/>
      <c r="AI133" s="28"/>
      <c r="AJ133" s="28"/>
      <c r="AK133" s="28"/>
      <c r="AL133" s="28"/>
      <c r="AM133" s="28"/>
      <c r="AN133" s="27">
        <f t="shared" si="94"/>
        <v>0</v>
      </c>
      <c r="AO133" s="29">
        <f t="shared" si="92"/>
        <v>0</v>
      </c>
      <c r="AP133" s="24"/>
      <c r="AQ133" s="27"/>
      <c r="AR133" s="28"/>
      <c r="AS133" s="28"/>
      <c r="AT133" s="28"/>
      <c r="AU133" s="28"/>
      <c r="AV133" s="28"/>
      <c r="AW133" s="27"/>
      <c r="AX133" s="27"/>
      <c r="AY133" s="28"/>
      <c r="AZ133" s="28"/>
      <c r="BA133" s="28"/>
      <c r="BB133" s="28"/>
      <c r="BC133" s="28"/>
      <c r="BD133" s="27"/>
      <c r="BE133" s="27"/>
      <c r="BF133" s="28"/>
      <c r="BG133" s="28"/>
      <c r="BH133" s="28"/>
      <c r="BI133" s="28"/>
      <c r="BJ133" s="28"/>
      <c r="BK133" s="27"/>
      <c r="BL133" s="29">
        <f t="shared" si="95"/>
        <v>0</v>
      </c>
    </row>
    <row r="134" spans="1:64" s="19" customFormat="1" ht="58.5">
      <c r="A134" s="44" t="s">
        <v>62</v>
      </c>
      <c r="B134" s="105" t="s">
        <v>159</v>
      </c>
      <c r="C134" s="62"/>
      <c r="D134" s="70">
        <v>2000</v>
      </c>
      <c r="E134" s="70"/>
      <c r="F134" s="16">
        <f t="shared" si="88"/>
        <v>2000</v>
      </c>
      <c r="G134" s="17"/>
      <c r="H134" s="26"/>
      <c r="I134" s="26"/>
      <c r="J134" s="26"/>
      <c r="K134" s="17"/>
      <c r="L134" s="17"/>
      <c r="M134" s="27">
        <f t="shared" si="89"/>
        <v>0</v>
      </c>
      <c r="N134" s="28"/>
      <c r="O134" s="28"/>
      <c r="P134" s="28"/>
      <c r="Q134" s="28"/>
      <c r="R134" s="28"/>
      <c r="S134" s="27"/>
      <c r="T134" s="27">
        <f aca="true" t="shared" si="97" ref="T134:T144">U134+V134</f>
        <v>2000</v>
      </c>
      <c r="U134" s="28"/>
      <c r="V134" s="28">
        <v>2000</v>
      </c>
      <c r="W134" s="27">
        <f t="shared" si="93"/>
        <v>0</v>
      </c>
      <c r="X134" s="27">
        <f t="shared" si="90"/>
        <v>0</v>
      </c>
      <c r="Y134" s="28"/>
      <c r="Z134" s="28"/>
      <c r="AA134" s="28"/>
      <c r="AB134" s="28"/>
      <c r="AC134" s="28"/>
      <c r="AD134" s="27">
        <f t="shared" si="96"/>
        <v>0</v>
      </c>
      <c r="AE134" s="27">
        <f t="shared" si="91"/>
        <v>0</v>
      </c>
      <c r="AF134" s="28"/>
      <c r="AG134" s="28"/>
      <c r="AH134" s="28"/>
      <c r="AI134" s="28"/>
      <c r="AJ134" s="28"/>
      <c r="AK134" s="28"/>
      <c r="AL134" s="28"/>
      <c r="AM134" s="28"/>
      <c r="AN134" s="27">
        <f t="shared" si="94"/>
        <v>0</v>
      </c>
      <c r="AO134" s="29">
        <f t="shared" si="92"/>
        <v>0</v>
      </c>
      <c r="AP134" s="24"/>
      <c r="AQ134" s="27"/>
      <c r="AR134" s="28"/>
      <c r="AS134" s="28"/>
      <c r="AT134" s="28"/>
      <c r="AU134" s="28"/>
      <c r="AV134" s="28"/>
      <c r="AW134" s="27"/>
      <c r="AX134" s="27"/>
      <c r="AY134" s="28"/>
      <c r="AZ134" s="28"/>
      <c r="BA134" s="28"/>
      <c r="BB134" s="28"/>
      <c r="BC134" s="28"/>
      <c r="BD134" s="27"/>
      <c r="BE134" s="27"/>
      <c r="BF134" s="28"/>
      <c r="BG134" s="28"/>
      <c r="BH134" s="28"/>
      <c r="BI134" s="28"/>
      <c r="BJ134" s="28"/>
      <c r="BK134" s="27"/>
      <c r="BL134" s="29">
        <f t="shared" si="95"/>
        <v>0</v>
      </c>
    </row>
    <row r="135" spans="1:64" s="19" customFormat="1" ht="48.75">
      <c r="A135" s="44" t="s">
        <v>174</v>
      </c>
      <c r="B135" s="105" t="s">
        <v>161</v>
      </c>
      <c r="C135" s="62"/>
      <c r="D135" s="70">
        <v>700</v>
      </c>
      <c r="E135" s="70"/>
      <c r="F135" s="16">
        <f t="shared" si="88"/>
        <v>700</v>
      </c>
      <c r="G135" s="17"/>
      <c r="H135" s="26"/>
      <c r="I135" s="26"/>
      <c r="J135" s="26"/>
      <c r="K135" s="17"/>
      <c r="L135" s="17"/>
      <c r="M135" s="27">
        <f t="shared" si="89"/>
        <v>0</v>
      </c>
      <c r="N135" s="28"/>
      <c r="O135" s="28"/>
      <c r="P135" s="28"/>
      <c r="Q135" s="28"/>
      <c r="R135" s="28"/>
      <c r="S135" s="27"/>
      <c r="T135" s="27">
        <f t="shared" si="97"/>
        <v>700</v>
      </c>
      <c r="U135" s="28"/>
      <c r="V135" s="28">
        <v>700</v>
      </c>
      <c r="W135" s="27">
        <f t="shared" si="93"/>
        <v>0</v>
      </c>
      <c r="X135" s="27">
        <f t="shared" si="90"/>
        <v>0</v>
      </c>
      <c r="Y135" s="28"/>
      <c r="Z135" s="28"/>
      <c r="AA135" s="28"/>
      <c r="AB135" s="28"/>
      <c r="AC135" s="28"/>
      <c r="AD135" s="27">
        <f t="shared" si="96"/>
        <v>0</v>
      </c>
      <c r="AE135" s="27">
        <f t="shared" si="91"/>
        <v>0</v>
      </c>
      <c r="AF135" s="28"/>
      <c r="AG135" s="28"/>
      <c r="AH135" s="28"/>
      <c r="AI135" s="28"/>
      <c r="AJ135" s="28"/>
      <c r="AK135" s="28"/>
      <c r="AL135" s="28"/>
      <c r="AM135" s="28"/>
      <c r="AN135" s="27">
        <f t="shared" si="94"/>
        <v>0</v>
      </c>
      <c r="AO135" s="29">
        <f t="shared" si="92"/>
        <v>0</v>
      </c>
      <c r="AP135" s="24"/>
      <c r="AQ135" s="27"/>
      <c r="AR135" s="28"/>
      <c r="AS135" s="28"/>
      <c r="AT135" s="28"/>
      <c r="AU135" s="28"/>
      <c r="AV135" s="28"/>
      <c r="AW135" s="27"/>
      <c r="AX135" s="27"/>
      <c r="AY135" s="28"/>
      <c r="AZ135" s="28"/>
      <c r="BA135" s="28"/>
      <c r="BB135" s="28"/>
      <c r="BC135" s="28"/>
      <c r="BD135" s="27"/>
      <c r="BE135" s="27"/>
      <c r="BF135" s="28"/>
      <c r="BG135" s="28"/>
      <c r="BH135" s="28"/>
      <c r="BI135" s="28"/>
      <c r="BJ135" s="28"/>
      <c r="BK135" s="27"/>
      <c r="BL135" s="29">
        <f t="shared" si="95"/>
        <v>0</v>
      </c>
    </row>
    <row r="136" spans="1:64" s="19" customFormat="1" ht="11.25" hidden="1">
      <c r="A136" s="44" t="s">
        <v>63</v>
      </c>
      <c r="B136" s="105"/>
      <c r="C136" s="62"/>
      <c r="D136" s="70"/>
      <c r="E136" s="70"/>
      <c r="F136" s="16"/>
      <c r="G136" s="17"/>
      <c r="H136" s="26"/>
      <c r="I136" s="26"/>
      <c r="J136" s="26"/>
      <c r="K136" s="17"/>
      <c r="L136" s="17"/>
      <c r="M136" s="27">
        <f t="shared" si="89"/>
        <v>0</v>
      </c>
      <c r="N136" s="28"/>
      <c r="O136" s="28"/>
      <c r="P136" s="28"/>
      <c r="Q136" s="28"/>
      <c r="R136" s="28"/>
      <c r="S136" s="27"/>
      <c r="T136" s="27">
        <f t="shared" si="97"/>
        <v>0</v>
      </c>
      <c r="U136" s="28"/>
      <c r="V136" s="28"/>
      <c r="W136" s="27">
        <f t="shared" si="93"/>
        <v>0</v>
      </c>
      <c r="X136" s="27">
        <f t="shared" si="90"/>
        <v>0</v>
      </c>
      <c r="Y136" s="28"/>
      <c r="Z136" s="28"/>
      <c r="AA136" s="28"/>
      <c r="AB136" s="28"/>
      <c r="AC136" s="28"/>
      <c r="AD136" s="27">
        <f t="shared" si="96"/>
        <v>0</v>
      </c>
      <c r="AE136" s="27">
        <f t="shared" si="91"/>
        <v>0</v>
      </c>
      <c r="AF136" s="28"/>
      <c r="AG136" s="28"/>
      <c r="AH136" s="28"/>
      <c r="AI136" s="28"/>
      <c r="AJ136" s="28"/>
      <c r="AK136" s="28"/>
      <c r="AL136" s="28"/>
      <c r="AM136" s="28"/>
      <c r="AN136" s="27">
        <f t="shared" si="94"/>
        <v>0</v>
      </c>
      <c r="AO136" s="29">
        <f t="shared" si="92"/>
        <v>0</v>
      </c>
      <c r="AP136" s="24"/>
      <c r="AQ136" s="27"/>
      <c r="AR136" s="28"/>
      <c r="AS136" s="28"/>
      <c r="AT136" s="28"/>
      <c r="AU136" s="28"/>
      <c r="AV136" s="28"/>
      <c r="AW136" s="27"/>
      <c r="AX136" s="27"/>
      <c r="AY136" s="28"/>
      <c r="AZ136" s="28"/>
      <c r="BA136" s="28"/>
      <c r="BB136" s="28"/>
      <c r="BC136" s="28"/>
      <c r="BD136" s="27"/>
      <c r="BE136" s="27"/>
      <c r="BF136" s="28"/>
      <c r="BG136" s="28"/>
      <c r="BH136" s="28"/>
      <c r="BI136" s="28"/>
      <c r="BJ136" s="28"/>
      <c r="BK136" s="27"/>
      <c r="BL136" s="29">
        <f t="shared" si="95"/>
        <v>0</v>
      </c>
    </row>
    <row r="137" spans="1:64" s="19" customFormat="1" ht="58.5">
      <c r="A137" s="44" t="s">
        <v>64</v>
      </c>
      <c r="B137" s="105" t="s">
        <v>162</v>
      </c>
      <c r="C137" s="62"/>
      <c r="D137" s="70">
        <v>500</v>
      </c>
      <c r="E137" s="70"/>
      <c r="F137" s="16">
        <f t="shared" si="88"/>
        <v>500</v>
      </c>
      <c r="G137" s="17"/>
      <c r="H137" s="26"/>
      <c r="I137" s="26"/>
      <c r="J137" s="26"/>
      <c r="K137" s="17"/>
      <c r="L137" s="17"/>
      <c r="M137" s="27">
        <f t="shared" si="89"/>
        <v>0</v>
      </c>
      <c r="N137" s="28"/>
      <c r="O137" s="28"/>
      <c r="P137" s="28"/>
      <c r="Q137" s="28"/>
      <c r="R137" s="28"/>
      <c r="S137" s="27"/>
      <c r="T137" s="27">
        <f t="shared" si="97"/>
        <v>500</v>
      </c>
      <c r="U137" s="28"/>
      <c r="V137" s="28">
        <v>500</v>
      </c>
      <c r="W137" s="27">
        <f t="shared" si="93"/>
        <v>0</v>
      </c>
      <c r="X137" s="27">
        <f t="shared" si="90"/>
        <v>0</v>
      </c>
      <c r="Y137" s="28"/>
      <c r="Z137" s="28"/>
      <c r="AA137" s="28"/>
      <c r="AB137" s="28"/>
      <c r="AC137" s="28"/>
      <c r="AD137" s="27">
        <f t="shared" si="96"/>
        <v>0</v>
      </c>
      <c r="AE137" s="27">
        <f t="shared" si="91"/>
        <v>0</v>
      </c>
      <c r="AF137" s="28"/>
      <c r="AG137" s="28"/>
      <c r="AH137" s="28"/>
      <c r="AI137" s="28"/>
      <c r="AJ137" s="28"/>
      <c r="AK137" s="28"/>
      <c r="AL137" s="28"/>
      <c r="AM137" s="28"/>
      <c r="AN137" s="27">
        <f t="shared" si="94"/>
        <v>0</v>
      </c>
      <c r="AO137" s="29">
        <f t="shared" si="92"/>
        <v>0</v>
      </c>
      <c r="AP137" s="24"/>
      <c r="AQ137" s="27"/>
      <c r="AR137" s="28"/>
      <c r="AS137" s="28"/>
      <c r="AT137" s="28"/>
      <c r="AU137" s="28"/>
      <c r="AV137" s="28"/>
      <c r="AW137" s="27"/>
      <c r="AX137" s="27"/>
      <c r="AY137" s="28"/>
      <c r="AZ137" s="28"/>
      <c r="BA137" s="28"/>
      <c r="BB137" s="28"/>
      <c r="BC137" s="28"/>
      <c r="BD137" s="27"/>
      <c r="BE137" s="27"/>
      <c r="BF137" s="28"/>
      <c r="BG137" s="28"/>
      <c r="BH137" s="28"/>
      <c r="BI137" s="28"/>
      <c r="BJ137" s="28"/>
      <c r="BK137" s="27"/>
      <c r="BL137" s="29">
        <f t="shared" si="95"/>
        <v>0</v>
      </c>
    </row>
    <row r="138" spans="1:64" s="19" customFormat="1" ht="48.75">
      <c r="A138" s="44" t="s">
        <v>65</v>
      </c>
      <c r="B138" s="105" t="s">
        <v>163</v>
      </c>
      <c r="C138" s="62"/>
      <c r="D138" s="70">
        <v>500</v>
      </c>
      <c r="E138" s="70"/>
      <c r="F138" s="16">
        <f t="shared" si="88"/>
        <v>500</v>
      </c>
      <c r="G138" s="17"/>
      <c r="H138" s="26"/>
      <c r="I138" s="26"/>
      <c r="J138" s="26"/>
      <c r="K138" s="17"/>
      <c r="L138" s="17"/>
      <c r="M138" s="27">
        <f t="shared" si="89"/>
        <v>0</v>
      </c>
      <c r="N138" s="28"/>
      <c r="O138" s="28"/>
      <c r="P138" s="28"/>
      <c r="Q138" s="28"/>
      <c r="R138" s="28"/>
      <c r="S138" s="27"/>
      <c r="T138" s="27">
        <f t="shared" si="97"/>
        <v>500</v>
      </c>
      <c r="U138" s="28"/>
      <c r="V138" s="28">
        <v>500</v>
      </c>
      <c r="W138" s="27">
        <f t="shared" si="93"/>
        <v>0</v>
      </c>
      <c r="X138" s="27">
        <f t="shared" si="90"/>
        <v>0</v>
      </c>
      <c r="Y138" s="28"/>
      <c r="Z138" s="28"/>
      <c r="AA138" s="28"/>
      <c r="AB138" s="28"/>
      <c r="AC138" s="28"/>
      <c r="AD138" s="27">
        <f t="shared" si="96"/>
        <v>0</v>
      </c>
      <c r="AE138" s="27">
        <f t="shared" si="91"/>
        <v>0</v>
      </c>
      <c r="AF138" s="28"/>
      <c r="AG138" s="28"/>
      <c r="AH138" s="28"/>
      <c r="AI138" s="28"/>
      <c r="AJ138" s="28"/>
      <c r="AK138" s="28"/>
      <c r="AL138" s="28"/>
      <c r="AM138" s="28"/>
      <c r="AN138" s="27">
        <f t="shared" si="94"/>
        <v>0</v>
      </c>
      <c r="AO138" s="29">
        <f t="shared" si="92"/>
        <v>0</v>
      </c>
      <c r="AP138" s="24"/>
      <c r="AQ138" s="27"/>
      <c r="AR138" s="28"/>
      <c r="AS138" s="28"/>
      <c r="AT138" s="28"/>
      <c r="AU138" s="28"/>
      <c r="AV138" s="28"/>
      <c r="AW138" s="27"/>
      <c r="AX138" s="27"/>
      <c r="AY138" s="28"/>
      <c r="AZ138" s="28"/>
      <c r="BA138" s="28"/>
      <c r="BB138" s="28"/>
      <c r="BC138" s="28"/>
      <c r="BD138" s="27"/>
      <c r="BE138" s="27"/>
      <c r="BF138" s="28"/>
      <c r="BG138" s="28"/>
      <c r="BH138" s="28"/>
      <c r="BI138" s="28"/>
      <c r="BJ138" s="28"/>
      <c r="BK138" s="27"/>
      <c r="BL138" s="29">
        <f t="shared" si="95"/>
        <v>0</v>
      </c>
    </row>
    <row r="139" spans="1:64" s="19" customFormat="1" ht="48.75">
      <c r="A139" s="44" t="s">
        <v>175</v>
      </c>
      <c r="B139" s="105" t="s">
        <v>164</v>
      </c>
      <c r="C139" s="62"/>
      <c r="D139" s="70">
        <v>500</v>
      </c>
      <c r="E139" s="70"/>
      <c r="F139" s="16">
        <f t="shared" si="88"/>
        <v>500</v>
      </c>
      <c r="G139" s="17"/>
      <c r="H139" s="26"/>
      <c r="I139" s="26"/>
      <c r="J139" s="26"/>
      <c r="K139" s="17"/>
      <c r="L139" s="17"/>
      <c r="M139" s="27">
        <f t="shared" si="89"/>
        <v>0</v>
      </c>
      <c r="N139" s="28"/>
      <c r="O139" s="28"/>
      <c r="P139" s="28"/>
      <c r="Q139" s="28"/>
      <c r="R139" s="28"/>
      <c r="S139" s="27"/>
      <c r="T139" s="27">
        <f t="shared" si="97"/>
        <v>0</v>
      </c>
      <c r="U139" s="28"/>
      <c r="V139" s="28"/>
      <c r="W139" s="27">
        <f t="shared" si="93"/>
        <v>500</v>
      </c>
      <c r="X139" s="27">
        <f t="shared" si="90"/>
        <v>500</v>
      </c>
      <c r="Y139" s="28"/>
      <c r="Z139" s="28">
        <v>500</v>
      </c>
      <c r="AA139" s="28"/>
      <c r="AB139" s="28"/>
      <c r="AC139" s="28"/>
      <c r="AD139" s="27">
        <f t="shared" si="96"/>
        <v>500</v>
      </c>
      <c r="AE139" s="27">
        <f t="shared" si="91"/>
        <v>0</v>
      </c>
      <c r="AF139" s="28"/>
      <c r="AG139" s="28"/>
      <c r="AH139" s="28"/>
      <c r="AI139" s="28"/>
      <c r="AJ139" s="28"/>
      <c r="AK139" s="28"/>
      <c r="AL139" s="28"/>
      <c r="AM139" s="28"/>
      <c r="AN139" s="27">
        <f t="shared" si="94"/>
        <v>0</v>
      </c>
      <c r="AO139" s="29">
        <f t="shared" si="92"/>
        <v>0</v>
      </c>
      <c r="AP139" s="24"/>
      <c r="AQ139" s="27"/>
      <c r="AR139" s="28"/>
      <c r="AS139" s="28"/>
      <c r="AT139" s="28"/>
      <c r="AU139" s="28"/>
      <c r="AV139" s="28"/>
      <c r="AW139" s="27"/>
      <c r="AX139" s="27"/>
      <c r="AY139" s="28"/>
      <c r="AZ139" s="28"/>
      <c r="BA139" s="28"/>
      <c r="BB139" s="28"/>
      <c r="BC139" s="28"/>
      <c r="BD139" s="27"/>
      <c r="BE139" s="27"/>
      <c r="BF139" s="28"/>
      <c r="BG139" s="28"/>
      <c r="BH139" s="28"/>
      <c r="BI139" s="28"/>
      <c r="BJ139" s="28"/>
      <c r="BK139" s="27"/>
      <c r="BL139" s="29">
        <f t="shared" si="95"/>
        <v>0</v>
      </c>
    </row>
    <row r="140" spans="1:64" s="19" customFormat="1" ht="48.75">
      <c r="A140" s="44" t="s">
        <v>66</v>
      </c>
      <c r="B140" s="105" t="s">
        <v>165</v>
      </c>
      <c r="C140" s="62"/>
      <c r="D140" s="70">
        <v>700</v>
      </c>
      <c r="E140" s="70"/>
      <c r="F140" s="16">
        <f t="shared" si="88"/>
        <v>700</v>
      </c>
      <c r="G140" s="17"/>
      <c r="H140" s="26"/>
      <c r="I140" s="26"/>
      <c r="J140" s="26"/>
      <c r="K140" s="17"/>
      <c r="L140" s="17"/>
      <c r="M140" s="27">
        <f t="shared" si="89"/>
        <v>0</v>
      </c>
      <c r="N140" s="28"/>
      <c r="O140" s="28"/>
      <c r="P140" s="28"/>
      <c r="Q140" s="28"/>
      <c r="R140" s="28"/>
      <c r="S140" s="27"/>
      <c r="T140" s="27">
        <f t="shared" si="97"/>
        <v>0</v>
      </c>
      <c r="U140" s="28"/>
      <c r="V140" s="28"/>
      <c r="W140" s="27">
        <f t="shared" si="93"/>
        <v>700</v>
      </c>
      <c r="X140" s="27">
        <f t="shared" si="90"/>
        <v>700</v>
      </c>
      <c r="Y140" s="28"/>
      <c r="Z140" s="28">
        <v>700</v>
      </c>
      <c r="AA140" s="28"/>
      <c r="AB140" s="28"/>
      <c r="AC140" s="28"/>
      <c r="AD140" s="27">
        <f t="shared" si="96"/>
        <v>700</v>
      </c>
      <c r="AE140" s="27">
        <f t="shared" si="91"/>
        <v>0</v>
      </c>
      <c r="AF140" s="28"/>
      <c r="AG140" s="28"/>
      <c r="AH140" s="28"/>
      <c r="AI140" s="28"/>
      <c r="AJ140" s="28"/>
      <c r="AK140" s="28"/>
      <c r="AL140" s="28"/>
      <c r="AM140" s="28"/>
      <c r="AN140" s="27">
        <f t="shared" si="94"/>
        <v>0</v>
      </c>
      <c r="AO140" s="29">
        <f t="shared" si="92"/>
        <v>0</v>
      </c>
      <c r="AP140" s="24"/>
      <c r="AQ140" s="27"/>
      <c r="AR140" s="28"/>
      <c r="AS140" s="28"/>
      <c r="AT140" s="28"/>
      <c r="AU140" s="28"/>
      <c r="AV140" s="28"/>
      <c r="AW140" s="27"/>
      <c r="AX140" s="27"/>
      <c r="AY140" s="28"/>
      <c r="AZ140" s="28"/>
      <c r="BA140" s="28"/>
      <c r="BB140" s="28"/>
      <c r="BC140" s="28"/>
      <c r="BD140" s="27"/>
      <c r="BE140" s="27"/>
      <c r="BF140" s="28"/>
      <c r="BG140" s="28"/>
      <c r="BH140" s="28"/>
      <c r="BI140" s="28"/>
      <c r="BJ140" s="28"/>
      <c r="BK140" s="27"/>
      <c r="BL140" s="29">
        <f t="shared" si="95"/>
        <v>0</v>
      </c>
    </row>
    <row r="141" spans="1:64" s="19" customFormat="1" ht="39">
      <c r="A141" s="44" t="s">
        <v>67</v>
      </c>
      <c r="B141" s="105" t="s">
        <v>166</v>
      </c>
      <c r="C141" s="62"/>
      <c r="D141" s="70">
        <v>200</v>
      </c>
      <c r="E141" s="70"/>
      <c r="F141" s="16">
        <f t="shared" si="88"/>
        <v>200</v>
      </c>
      <c r="G141" s="17"/>
      <c r="H141" s="26"/>
      <c r="I141" s="26"/>
      <c r="J141" s="26"/>
      <c r="K141" s="17"/>
      <c r="L141" s="17"/>
      <c r="M141" s="27">
        <f t="shared" si="89"/>
        <v>0</v>
      </c>
      <c r="N141" s="28"/>
      <c r="O141" s="28"/>
      <c r="P141" s="28"/>
      <c r="Q141" s="28"/>
      <c r="R141" s="28"/>
      <c r="S141" s="27"/>
      <c r="T141" s="27">
        <f t="shared" si="97"/>
        <v>200</v>
      </c>
      <c r="U141" s="28"/>
      <c r="V141" s="28">
        <v>200</v>
      </c>
      <c r="W141" s="27">
        <f t="shared" si="93"/>
        <v>0</v>
      </c>
      <c r="X141" s="27">
        <f t="shared" si="90"/>
        <v>0</v>
      </c>
      <c r="Y141" s="28"/>
      <c r="Z141" s="28"/>
      <c r="AA141" s="28"/>
      <c r="AB141" s="28"/>
      <c r="AC141" s="28"/>
      <c r="AD141" s="27">
        <f t="shared" si="96"/>
        <v>0</v>
      </c>
      <c r="AE141" s="27">
        <f t="shared" si="91"/>
        <v>0</v>
      </c>
      <c r="AF141" s="28"/>
      <c r="AG141" s="28"/>
      <c r="AH141" s="28"/>
      <c r="AI141" s="28"/>
      <c r="AJ141" s="28"/>
      <c r="AK141" s="28"/>
      <c r="AL141" s="28"/>
      <c r="AM141" s="28"/>
      <c r="AN141" s="27">
        <f t="shared" si="94"/>
        <v>0</v>
      </c>
      <c r="AO141" s="29">
        <f t="shared" si="92"/>
        <v>0</v>
      </c>
      <c r="AP141" s="24"/>
      <c r="AQ141" s="27"/>
      <c r="AR141" s="28"/>
      <c r="AS141" s="28"/>
      <c r="AT141" s="28"/>
      <c r="AU141" s="28"/>
      <c r="AV141" s="28"/>
      <c r="AW141" s="27"/>
      <c r="AX141" s="27"/>
      <c r="AY141" s="28"/>
      <c r="AZ141" s="28"/>
      <c r="BA141" s="28"/>
      <c r="BB141" s="28"/>
      <c r="BC141" s="28"/>
      <c r="BD141" s="27"/>
      <c r="BE141" s="27"/>
      <c r="BF141" s="28"/>
      <c r="BG141" s="28"/>
      <c r="BH141" s="28"/>
      <c r="BI141" s="28"/>
      <c r="BJ141" s="28"/>
      <c r="BK141" s="27"/>
      <c r="BL141" s="29">
        <f t="shared" si="95"/>
        <v>0</v>
      </c>
    </row>
    <row r="142" spans="1:64" s="19" customFormat="1" ht="48.75">
      <c r="A142" s="44" t="s">
        <v>68</v>
      </c>
      <c r="B142" s="105" t="s">
        <v>167</v>
      </c>
      <c r="C142" s="62"/>
      <c r="D142" s="70">
        <v>700</v>
      </c>
      <c r="E142" s="70"/>
      <c r="F142" s="16">
        <f t="shared" si="88"/>
        <v>700</v>
      </c>
      <c r="G142" s="17"/>
      <c r="H142" s="26"/>
      <c r="I142" s="26"/>
      <c r="J142" s="26"/>
      <c r="K142" s="17"/>
      <c r="L142" s="17"/>
      <c r="M142" s="27">
        <f t="shared" si="89"/>
        <v>0</v>
      </c>
      <c r="N142" s="28"/>
      <c r="O142" s="28"/>
      <c r="P142" s="28"/>
      <c r="Q142" s="28"/>
      <c r="R142" s="28"/>
      <c r="S142" s="27"/>
      <c r="T142" s="27">
        <f t="shared" si="97"/>
        <v>0</v>
      </c>
      <c r="U142" s="28"/>
      <c r="V142" s="28"/>
      <c r="W142" s="27">
        <f t="shared" si="93"/>
        <v>700</v>
      </c>
      <c r="X142" s="27">
        <f t="shared" si="90"/>
        <v>0</v>
      </c>
      <c r="Y142" s="28"/>
      <c r="Z142" s="28"/>
      <c r="AA142" s="28"/>
      <c r="AB142" s="28"/>
      <c r="AC142" s="28"/>
      <c r="AD142" s="27">
        <f t="shared" si="96"/>
        <v>0</v>
      </c>
      <c r="AE142" s="27">
        <f t="shared" si="91"/>
        <v>700</v>
      </c>
      <c r="AF142" s="28"/>
      <c r="AG142" s="28">
        <v>700</v>
      </c>
      <c r="AH142" s="28"/>
      <c r="AI142" s="28"/>
      <c r="AJ142" s="28"/>
      <c r="AK142" s="28"/>
      <c r="AL142" s="28"/>
      <c r="AM142" s="28"/>
      <c r="AN142" s="27">
        <f t="shared" si="94"/>
        <v>700</v>
      </c>
      <c r="AO142" s="29">
        <f t="shared" si="92"/>
        <v>0</v>
      </c>
      <c r="AP142" s="24"/>
      <c r="AQ142" s="27"/>
      <c r="AR142" s="28"/>
      <c r="AS142" s="28"/>
      <c r="AT142" s="28"/>
      <c r="AU142" s="28"/>
      <c r="AV142" s="28"/>
      <c r="AW142" s="27"/>
      <c r="AX142" s="27"/>
      <c r="AY142" s="28"/>
      <c r="AZ142" s="28"/>
      <c r="BA142" s="28"/>
      <c r="BB142" s="28"/>
      <c r="BC142" s="28"/>
      <c r="BD142" s="27"/>
      <c r="BE142" s="27"/>
      <c r="BF142" s="28"/>
      <c r="BG142" s="28"/>
      <c r="BH142" s="28"/>
      <c r="BI142" s="28"/>
      <c r="BJ142" s="28"/>
      <c r="BK142" s="27"/>
      <c r="BL142" s="29">
        <f t="shared" si="95"/>
        <v>0</v>
      </c>
    </row>
    <row r="143" spans="1:64" s="19" customFormat="1" ht="58.5">
      <c r="A143" s="44" t="s">
        <v>69</v>
      </c>
      <c r="B143" s="105" t="s">
        <v>168</v>
      </c>
      <c r="C143" s="62"/>
      <c r="D143" s="70">
        <v>700</v>
      </c>
      <c r="E143" s="70"/>
      <c r="F143" s="16">
        <f t="shared" si="88"/>
        <v>700</v>
      </c>
      <c r="G143" s="17"/>
      <c r="H143" s="26"/>
      <c r="I143" s="26"/>
      <c r="J143" s="26"/>
      <c r="K143" s="17"/>
      <c r="L143" s="17"/>
      <c r="M143" s="27">
        <f t="shared" si="89"/>
        <v>0</v>
      </c>
      <c r="N143" s="28"/>
      <c r="O143" s="28"/>
      <c r="P143" s="28"/>
      <c r="Q143" s="28"/>
      <c r="R143" s="28"/>
      <c r="S143" s="27"/>
      <c r="T143" s="27">
        <f t="shared" si="97"/>
        <v>0</v>
      </c>
      <c r="U143" s="28"/>
      <c r="V143" s="28"/>
      <c r="W143" s="27">
        <f t="shared" si="93"/>
        <v>700</v>
      </c>
      <c r="X143" s="27">
        <f t="shared" si="90"/>
        <v>0</v>
      </c>
      <c r="Y143" s="28"/>
      <c r="Z143" s="28"/>
      <c r="AA143" s="28"/>
      <c r="AB143" s="28"/>
      <c r="AC143" s="28"/>
      <c r="AD143" s="27">
        <f t="shared" si="96"/>
        <v>0</v>
      </c>
      <c r="AE143" s="27">
        <f t="shared" si="91"/>
        <v>700</v>
      </c>
      <c r="AF143" s="28"/>
      <c r="AG143" s="28">
        <v>700</v>
      </c>
      <c r="AH143" s="28"/>
      <c r="AI143" s="28"/>
      <c r="AJ143" s="28"/>
      <c r="AK143" s="28"/>
      <c r="AL143" s="28"/>
      <c r="AM143" s="28"/>
      <c r="AN143" s="27">
        <f t="shared" si="94"/>
        <v>700</v>
      </c>
      <c r="AO143" s="29">
        <f t="shared" si="92"/>
        <v>0</v>
      </c>
      <c r="AP143" s="24"/>
      <c r="AQ143" s="27"/>
      <c r="AR143" s="28"/>
      <c r="AS143" s="28"/>
      <c r="AT143" s="28"/>
      <c r="AU143" s="28"/>
      <c r="AV143" s="28"/>
      <c r="AW143" s="27"/>
      <c r="AX143" s="27"/>
      <c r="AY143" s="28"/>
      <c r="AZ143" s="28"/>
      <c r="BA143" s="28"/>
      <c r="BB143" s="28"/>
      <c r="BC143" s="28"/>
      <c r="BD143" s="27"/>
      <c r="BE143" s="27"/>
      <c r="BF143" s="28"/>
      <c r="BG143" s="28"/>
      <c r="BH143" s="28"/>
      <c r="BI143" s="28"/>
      <c r="BJ143" s="28"/>
      <c r="BK143" s="27"/>
      <c r="BL143" s="29">
        <f t="shared" si="95"/>
        <v>0</v>
      </c>
    </row>
    <row r="144" spans="1:64" s="19" customFormat="1" ht="48.75">
      <c r="A144" s="44" t="s">
        <v>71</v>
      </c>
      <c r="B144" s="105" t="s">
        <v>169</v>
      </c>
      <c r="C144" s="62"/>
      <c r="D144" s="70">
        <v>196</v>
      </c>
      <c r="E144" s="70"/>
      <c r="F144" s="16">
        <f t="shared" si="88"/>
        <v>196</v>
      </c>
      <c r="G144" s="17"/>
      <c r="H144" s="26"/>
      <c r="I144" s="26"/>
      <c r="J144" s="26"/>
      <c r="K144" s="17"/>
      <c r="L144" s="17"/>
      <c r="M144" s="27">
        <f t="shared" si="89"/>
        <v>0</v>
      </c>
      <c r="N144" s="28"/>
      <c r="O144" s="28"/>
      <c r="P144" s="28"/>
      <c r="Q144" s="28"/>
      <c r="R144" s="28"/>
      <c r="S144" s="27"/>
      <c r="T144" s="27">
        <f t="shared" si="97"/>
        <v>0</v>
      </c>
      <c r="U144" s="28"/>
      <c r="V144" s="28"/>
      <c r="W144" s="27">
        <f t="shared" si="93"/>
        <v>196</v>
      </c>
      <c r="X144" s="27">
        <f t="shared" si="90"/>
        <v>0</v>
      </c>
      <c r="Y144" s="28"/>
      <c r="Z144" s="28"/>
      <c r="AA144" s="28"/>
      <c r="AB144" s="28"/>
      <c r="AC144" s="28"/>
      <c r="AD144" s="27">
        <f t="shared" si="96"/>
        <v>0</v>
      </c>
      <c r="AE144" s="27">
        <f t="shared" si="91"/>
        <v>196</v>
      </c>
      <c r="AF144" s="28"/>
      <c r="AG144" s="28">
        <v>196</v>
      </c>
      <c r="AH144" s="28"/>
      <c r="AI144" s="28"/>
      <c r="AJ144" s="28"/>
      <c r="AK144" s="28"/>
      <c r="AL144" s="28"/>
      <c r="AM144" s="28"/>
      <c r="AN144" s="27">
        <f t="shared" si="94"/>
        <v>196</v>
      </c>
      <c r="AO144" s="29">
        <f t="shared" si="92"/>
        <v>0</v>
      </c>
      <c r="AP144" s="24"/>
      <c r="AQ144" s="27"/>
      <c r="AR144" s="28"/>
      <c r="AS144" s="28"/>
      <c r="AT144" s="28"/>
      <c r="AU144" s="28"/>
      <c r="AV144" s="28"/>
      <c r="AW144" s="27"/>
      <c r="AX144" s="27"/>
      <c r="AY144" s="28"/>
      <c r="AZ144" s="28"/>
      <c r="BA144" s="28"/>
      <c r="BB144" s="28"/>
      <c r="BC144" s="28"/>
      <c r="BD144" s="27"/>
      <c r="BE144" s="27"/>
      <c r="BF144" s="28"/>
      <c r="BG144" s="28"/>
      <c r="BH144" s="28"/>
      <c r="BI144" s="28"/>
      <c r="BJ144" s="28"/>
      <c r="BK144" s="27"/>
      <c r="BL144" s="29">
        <f t="shared" si="95"/>
        <v>0</v>
      </c>
    </row>
    <row r="145" spans="1:64" s="19" customFormat="1" ht="11.25" hidden="1">
      <c r="A145" s="44"/>
      <c r="B145" s="105"/>
      <c r="C145" s="62"/>
      <c r="D145" s="70"/>
      <c r="E145" s="70"/>
      <c r="F145" s="16"/>
      <c r="G145" s="17"/>
      <c r="H145" s="26"/>
      <c r="I145" s="26"/>
      <c r="J145" s="26"/>
      <c r="K145" s="17"/>
      <c r="L145" s="17"/>
      <c r="M145" s="27">
        <f t="shared" si="89"/>
        <v>0</v>
      </c>
      <c r="N145" s="28"/>
      <c r="O145" s="28"/>
      <c r="P145" s="28"/>
      <c r="Q145" s="28"/>
      <c r="R145" s="28"/>
      <c r="S145" s="27"/>
      <c r="T145" s="27"/>
      <c r="U145" s="28"/>
      <c r="V145" s="28"/>
      <c r="W145" s="27">
        <f t="shared" si="93"/>
        <v>0</v>
      </c>
      <c r="X145" s="27"/>
      <c r="Y145" s="28"/>
      <c r="Z145" s="28"/>
      <c r="AA145" s="28"/>
      <c r="AB145" s="28"/>
      <c r="AC145" s="28"/>
      <c r="AD145" s="27">
        <f t="shared" si="96"/>
        <v>0</v>
      </c>
      <c r="AE145" s="27">
        <f t="shared" si="91"/>
        <v>0</v>
      </c>
      <c r="AF145" s="28"/>
      <c r="AG145" s="28"/>
      <c r="AH145" s="28"/>
      <c r="AI145" s="28"/>
      <c r="AJ145" s="28"/>
      <c r="AK145" s="28"/>
      <c r="AL145" s="28"/>
      <c r="AM145" s="28"/>
      <c r="AN145" s="27">
        <f t="shared" si="94"/>
        <v>0</v>
      </c>
      <c r="AO145" s="29"/>
      <c r="AP145" s="24"/>
      <c r="AQ145" s="27"/>
      <c r="AR145" s="28"/>
      <c r="AS145" s="28"/>
      <c r="AT145" s="28"/>
      <c r="AU145" s="28"/>
      <c r="AV145" s="28"/>
      <c r="AW145" s="27"/>
      <c r="AX145" s="27"/>
      <c r="AY145" s="28"/>
      <c r="AZ145" s="28"/>
      <c r="BA145" s="28"/>
      <c r="BB145" s="28"/>
      <c r="BC145" s="28"/>
      <c r="BD145" s="27"/>
      <c r="BE145" s="27"/>
      <c r="BF145" s="28"/>
      <c r="BG145" s="28"/>
      <c r="BH145" s="28"/>
      <c r="BI145" s="28"/>
      <c r="BJ145" s="28"/>
      <c r="BK145" s="27"/>
      <c r="BL145" s="29">
        <f t="shared" si="95"/>
        <v>0</v>
      </c>
    </row>
    <row r="146" spans="1:64" s="19" customFormat="1" ht="11.25" hidden="1">
      <c r="A146" s="44"/>
      <c r="B146" s="105"/>
      <c r="C146" s="62"/>
      <c r="D146" s="70"/>
      <c r="E146" s="70"/>
      <c r="F146" s="16"/>
      <c r="G146" s="17"/>
      <c r="H146" s="26"/>
      <c r="I146" s="26"/>
      <c r="J146" s="26"/>
      <c r="K146" s="17"/>
      <c r="L146" s="17"/>
      <c r="M146" s="27">
        <f t="shared" si="89"/>
        <v>0</v>
      </c>
      <c r="N146" s="28"/>
      <c r="O146" s="28"/>
      <c r="P146" s="28"/>
      <c r="Q146" s="28"/>
      <c r="R146" s="28"/>
      <c r="S146" s="27"/>
      <c r="T146" s="27"/>
      <c r="U146" s="28"/>
      <c r="V146" s="28"/>
      <c r="W146" s="27">
        <f t="shared" si="93"/>
        <v>0</v>
      </c>
      <c r="X146" s="27"/>
      <c r="Y146" s="28"/>
      <c r="Z146" s="28"/>
      <c r="AA146" s="28"/>
      <c r="AB146" s="28"/>
      <c r="AC146" s="28"/>
      <c r="AD146" s="27">
        <f t="shared" si="96"/>
        <v>0</v>
      </c>
      <c r="AE146" s="27">
        <f t="shared" si="91"/>
        <v>0</v>
      </c>
      <c r="AF146" s="28"/>
      <c r="AG146" s="28"/>
      <c r="AH146" s="28"/>
      <c r="AI146" s="28"/>
      <c r="AJ146" s="28"/>
      <c r="AK146" s="28"/>
      <c r="AL146" s="28"/>
      <c r="AM146" s="28"/>
      <c r="AN146" s="27">
        <f t="shared" si="94"/>
        <v>0</v>
      </c>
      <c r="AO146" s="29"/>
      <c r="AP146" s="24"/>
      <c r="AQ146" s="27"/>
      <c r="AR146" s="28"/>
      <c r="AS146" s="28"/>
      <c r="AT146" s="28"/>
      <c r="AU146" s="28"/>
      <c r="AV146" s="28"/>
      <c r="AW146" s="27"/>
      <c r="AX146" s="27"/>
      <c r="AY146" s="28"/>
      <c r="AZ146" s="28"/>
      <c r="BA146" s="28"/>
      <c r="BB146" s="28"/>
      <c r="BC146" s="28"/>
      <c r="BD146" s="27"/>
      <c r="BE146" s="27"/>
      <c r="BF146" s="28"/>
      <c r="BG146" s="28"/>
      <c r="BH146" s="28"/>
      <c r="BI146" s="28"/>
      <c r="BJ146" s="28"/>
      <c r="BK146" s="27"/>
      <c r="BL146" s="29">
        <f t="shared" si="95"/>
        <v>0</v>
      </c>
    </row>
    <row r="147" spans="1:64" s="19" customFormat="1" ht="78.75">
      <c r="A147" s="104" t="s">
        <v>223</v>
      </c>
      <c r="B147" s="221" t="s">
        <v>224</v>
      </c>
      <c r="C147" s="46"/>
      <c r="D147" s="47">
        <v>15000</v>
      </c>
      <c r="E147" s="47"/>
      <c r="F147" s="47">
        <f t="shared" si="88"/>
        <v>15000</v>
      </c>
      <c r="G147" s="42"/>
      <c r="H147" s="42"/>
      <c r="I147" s="42"/>
      <c r="J147" s="42"/>
      <c r="K147" s="42"/>
      <c r="L147" s="42"/>
      <c r="M147" s="42">
        <f t="shared" si="89"/>
        <v>0</v>
      </c>
      <c r="N147" s="195"/>
      <c r="O147" s="195"/>
      <c r="P147" s="195"/>
      <c r="Q147" s="195"/>
      <c r="R147" s="195"/>
      <c r="S147" s="42"/>
      <c r="T147" s="42"/>
      <c r="U147" s="195"/>
      <c r="V147" s="195"/>
      <c r="W147" s="42">
        <f>D147-E147-M147-S147-T147</f>
        <v>15000</v>
      </c>
      <c r="X147" s="42">
        <f>Y147+Z147+AA147+AB147+AC147</f>
        <v>15000</v>
      </c>
      <c r="Y147" s="195"/>
      <c r="Z147" s="195"/>
      <c r="AA147" s="195">
        <v>15000</v>
      </c>
      <c r="AB147" s="195"/>
      <c r="AC147" s="195"/>
      <c r="AD147" s="42">
        <v>15000</v>
      </c>
      <c r="AE147" s="42">
        <f t="shared" si="91"/>
        <v>0</v>
      </c>
      <c r="AF147" s="195"/>
      <c r="AG147" s="195"/>
      <c r="AH147" s="195"/>
      <c r="AI147" s="195"/>
      <c r="AJ147" s="195"/>
      <c r="AK147" s="42"/>
      <c r="AL147" s="42"/>
      <c r="AM147" s="42"/>
      <c r="AN147" s="42"/>
      <c r="AO147" s="29">
        <f>D147-E147-M147-X147-AE147-S147-T147</f>
        <v>0</v>
      </c>
      <c r="AP147" s="47"/>
      <c r="AQ147" s="42"/>
      <c r="AR147" s="195"/>
      <c r="AS147" s="195"/>
      <c r="AT147" s="195"/>
      <c r="AU147" s="195"/>
      <c r="AV147" s="195"/>
      <c r="AW147" s="42"/>
      <c r="AX147" s="42">
        <f>AY147+AZ147+BA147+BB147+BC147</f>
        <v>0</v>
      </c>
      <c r="AY147" s="195"/>
      <c r="AZ147" s="195"/>
      <c r="BA147" s="195"/>
      <c r="BB147" s="195"/>
      <c r="BC147" s="195"/>
      <c r="BD147" s="42"/>
      <c r="BE147" s="42">
        <f>BF147+BG147+BH147+BI147+BJ147</f>
        <v>0</v>
      </c>
      <c r="BF147" s="195"/>
      <c r="BG147" s="195"/>
      <c r="BH147" s="195"/>
      <c r="BI147" s="195"/>
      <c r="BJ147" s="195"/>
      <c r="BK147" s="42"/>
      <c r="BL147" s="29">
        <f t="shared" si="95"/>
        <v>0</v>
      </c>
    </row>
    <row r="148" spans="1:64" s="19" customFormat="1" ht="27.75">
      <c r="A148" s="251" t="s">
        <v>223</v>
      </c>
      <c r="B148" s="20" t="s">
        <v>91</v>
      </c>
      <c r="C148" s="46"/>
      <c r="D148" s="47">
        <v>150000</v>
      </c>
      <c r="E148" s="47"/>
      <c r="F148" s="47">
        <f t="shared" si="88"/>
        <v>150000</v>
      </c>
      <c r="G148" s="42" t="e">
        <f>H148+I148+J148</f>
        <v>#REF!</v>
      </c>
      <c r="H148" s="42" t="e">
        <f>#REF!</f>
        <v>#REF!</v>
      </c>
      <c r="I148" s="42" t="e">
        <f>#REF!</f>
        <v>#REF!</v>
      </c>
      <c r="J148" s="42" t="e">
        <f>#REF!</f>
        <v>#REF!</v>
      </c>
      <c r="K148" s="42"/>
      <c r="L148" s="42"/>
      <c r="M148" s="42">
        <f t="shared" si="89"/>
        <v>0</v>
      </c>
      <c r="N148" s="195"/>
      <c r="O148" s="195"/>
      <c r="P148" s="195"/>
      <c r="Q148" s="195"/>
      <c r="R148" s="195"/>
      <c r="S148" s="42"/>
      <c r="T148" s="42"/>
      <c r="U148" s="195"/>
      <c r="V148" s="195"/>
      <c r="W148" s="42">
        <f>D148-E148-M148-S148-T148</f>
        <v>150000</v>
      </c>
      <c r="X148" s="42">
        <f>Y148+Z148+AA148+AB148+AC148</f>
        <v>80000</v>
      </c>
      <c r="Y148" s="195"/>
      <c r="Z148" s="195"/>
      <c r="AA148" s="195">
        <v>80000</v>
      </c>
      <c r="AB148" s="195"/>
      <c r="AC148" s="195"/>
      <c r="AD148" s="42">
        <v>80000</v>
      </c>
      <c r="AE148" s="42">
        <f t="shared" si="91"/>
        <v>70000</v>
      </c>
      <c r="AF148" s="195"/>
      <c r="AG148" s="195"/>
      <c r="AH148" s="195">
        <v>70000</v>
      </c>
      <c r="AI148" s="195"/>
      <c r="AJ148" s="195"/>
      <c r="AK148" s="42">
        <v>155000</v>
      </c>
      <c r="AL148" s="42">
        <v>4529</v>
      </c>
      <c r="AM148" s="42">
        <f>AK148-AL148</f>
        <v>150471</v>
      </c>
      <c r="AN148" s="42">
        <v>70000</v>
      </c>
      <c r="AO148" s="29">
        <f>D148-E148-M148-X148-AE148-S148-T148</f>
        <v>0</v>
      </c>
      <c r="AP148" s="47"/>
      <c r="AQ148" s="42">
        <f>AR148+AS148+AT148+AU148+AV148</f>
        <v>0</v>
      </c>
      <c r="AR148" s="195"/>
      <c r="AS148" s="195"/>
      <c r="AT148" s="195"/>
      <c r="AU148" s="195"/>
      <c r="AV148" s="195"/>
      <c r="AW148" s="42"/>
      <c r="AX148" s="42">
        <f>AY148+AZ148+BA148+BB148+BC148</f>
        <v>0</v>
      </c>
      <c r="AY148" s="195"/>
      <c r="AZ148" s="195"/>
      <c r="BA148" s="195"/>
      <c r="BB148" s="195"/>
      <c r="BC148" s="195"/>
      <c r="BD148" s="42"/>
      <c r="BE148" s="42">
        <f>BF148+BG148+BH148+BI148+BJ148</f>
        <v>0</v>
      </c>
      <c r="BF148" s="195"/>
      <c r="BG148" s="195"/>
      <c r="BH148" s="195"/>
      <c r="BI148" s="195"/>
      <c r="BJ148" s="195"/>
      <c r="BK148" s="42"/>
      <c r="BL148" s="29">
        <f t="shared" si="95"/>
        <v>0</v>
      </c>
    </row>
    <row r="149" spans="1:64" s="19" customFormat="1" ht="27.75">
      <c r="A149" s="251"/>
      <c r="B149" s="20" t="s">
        <v>346</v>
      </c>
      <c r="C149" s="46"/>
      <c r="D149" s="47">
        <v>10500</v>
      </c>
      <c r="E149" s="47"/>
      <c r="F149" s="47">
        <f t="shared" si="88"/>
        <v>10500</v>
      </c>
      <c r="G149" s="42"/>
      <c r="H149" s="42"/>
      <c r="I149" s="42"/>
      <c r="J149" s="42"/>
      <c r="K149" s="42"/>
      <c r="L149" s="42"/>
      <c r="M149" s="42">
        <f t="shared" si="89"/>
        <v>0</v>
      </c>
      <c r="N149" s="195"/>
      <c r="O149" s="195"/>
      <c r="P149" s="195"/>
      <c r="Q149" s="195"/>
      <c r="R149" s="195"/>
      <c r="S149" s="42"/>
      <c r="T149" s="42">
        <v>10500</v>
      </c>
      <c r="U149" s="195"/>
      <c r="V149" s="195">
        <v>10500</v>
      </c>
      <c r="W149" s="42">
        <f>D149-E149-M149-S149-T149</f>
        <v>0</v>
      </c>
      <c r="X149" s="42">
        <f>Y149+Z149+AA149+AB149+AC149</f>
        <v>0</v>
      </c>
      <c r="Y149" s="195"/>
      <c r="Z149" s="195"/>
      <c r="AA149" s="195"/>
      <c r="AB149" s="195"/>
      <c r="AC149" s="195"/>
      <c r="AD149" s="42"/>
      <c r="AE149" s="42">
        <f t="shared" si="91"/>
        <v>0</v>
      </c>
      <c r="AF149" s="195"/>
      <c r="AG149" s="195"/>
      <c r="AH149" s="195"/>
      <c r="AI149" s="195"/>
      <c r="AJ149" s="195"/>
      <c r="AK149" s="42"/>
      <c r="AL149" s="42"/>
      <c r="AM149" s="42"/>
      <c r="AN149" s="42"/>
      <c r="AO149" s="29">
        <f>D149-E149-M149-X149-AE149-S149-T149</f>
        <v>0</v>
      </c>
      <c r="AP149" s="47" t="s">
        <v>347</v>
      </c>
      <c r="AQ149" s="42">
        <f>AR149+AS149+AT149+AU149+AV149</f>
        <v>0</v>
      </c>
      <c r="AR149" s="195"/>
      <c r="AS149" s="195"/>
      <c r="AT149" s="195"/>
      <c r="AU149" s="195"/>
      <c r="AV149" s="195"/>
      <c r="AW149" s="42"/>
      <c r="AX149" s="42">
        <f>AY149+AZ149+BA149+BB149+BC149</f>
        <v>0</v>
      </c>
      <c r="AY149" s="195"/>
      <c r="AZ149" s="195"/>
      <c r="BA149" s="195"/>
      <c r="BB149" s="195"/>
      <c r="BC149" s="195"/>
      <c r="BD149" s="42"/>
      <c r="BE149" s="42">
        <f>BF149+BG149+BH149+BI149+BJ149</f>
        <v>0</v>
      </c>
      <c r="BF149" s="195"/>
      <c r="BG149" s="195"/>
      <c r="BH149" s="195"/>
      <c r="BI149" s="195"/>
      <c r="BJ149" s="195"/>
      <c r="BK149" s="42"/>
      <c r="BL149" s="29">
        <f t="shared" si="95"/>
        <v>0</v>
      </c>
    </row>
    <row r="150" spans="1:64" s="19" customFormat="1" ht="27.75">
      <c r="A150" s="251"/>
      <c r="B150" s="20" t="s">
        <v>362</v>
      </c>
      <c r="C150" s="46"/>
      <c r="D150" s="47">
        <v>18000</v>
      </c>
      <c r="E150" s="47"/>
      <c r="F150" s="47">
        <f t="shared" si="88"/>
        <v>18000</v>
      </c>
      <c r="G150" s="42"/>
      <c r="H150" s="42"/>
      <c r="I150" s="42"/>
      <c r="J150" s="42"/>
      <c r="K150" s="42"/>
      <c r="L150" s="42"/>
      <c r="M150" s="42">
        <f t="shared" si="89"/>
        <v>0</v>
      </c>
      <c r="N150" s="195"/>
      <c r="O150" s="195"/>
      <c r="P150" s="195"/>
      <c r="Q150" s="195"/>
      <c r="R150" s="195"/>
      <c r="S150" s="42"/>
      <c r="T150" s="42">
        <f>U150+V150</f>
        <v>3000</v>
      </c>
      <c r="U150" s="195"/>
      <c r="V150" s="195">
        <v>3000</v>
      </c>
      <c r="W150" s="42">
        <f>D150-E150-M150-S150-T150</f>
        <v>15000</v>
      </c>
      <c r="X150" s="42">
        <f>Y150+Z150+AA150+AB150+AC150</f>
        <v>3000</v>
      </c>
      <c r="Y150" s="195"/>
      <c r="Z150" s="195">
        <v>3000</v>
      </c>
      <c r="AA150" s="195"/>
      <c r="AB150" s="195"/>
      <c r="AC150" s="195"/>
      <c r="AD150" s="42">
        <v>3000</v>
      </c>
      <c r="AE150" s="42">
        <f t="shared" si="91"/>
        <v>3000</v>
      </c>
      <c r="AF150" s="195"/>
      <c r="AG150" s="195">
        <v>3000</v>
      </c>
      <c r="AH150" s="195"/>
      <c r="AI150" s="195"/>
      <c r="AJ150" s="195"/>
      <c r="AK150" s="42"/>
      <c r="AL150" s="42"/>
      <c r="AM150" s="42"/>
      <c r="AN150" s="42">
        <v>3000</v>
      </c>
      <c r="AO150" s="29">
        <f>D150-E150-M150-X150-AE150</f>
        <v>12000</v>
      </c>
      <c r="AP150" s="47"/>
      <c r="AQ150" s="42">
        <f>AR150+AS150+AT150+AU150+AV150</f>
        <v>3000</v>
      </c>
      <c r="AR150" s="195"/>
      <c r="AS150" s="195">
        <v>3000</v>
      </c>
      <c r="AT150" s="195"/>
      <c r="AU150" s="195"/>
      <c r="AV150" s="195"/>
      <c r="AW150" s="42">
        <v>3000</v>
      </c>
      <c r="AX150" s="42">
        <f>AY150+AZ150+BA150+BB150+BC150</f>
        <v>3000</v>
      </c>
      <c r="AY150" s="195"/>
      <c r="AZ150" s="195">
        <v>3000</v>
      </c>
      <c r="BA150" s="195"/>
      <c r="BB150" s="195"/>
      <c r="BC150" s="195"/>
      <c r="BD150" s="42">
        <v>3000</v>
      </c>
      <c r="BE150" s="42">
        <f>BF150+BG150+BH150+BI150+BJ150</f>
        <v>3000</v>
      </c>
      <c r="BF150" s="195"/>
      <c r="BG150" s="195">
        <v>3000</v>
      </c>
      <c r="BH150" s="195"/>
      <c r="BI150" s="195"/>
      <c r="BJ150" s="195"/>
      <c r="BK150" s="42">
        <v>3000</v>
      </c>
      <c r="BL150" s="29">
        <f t="shared" si="95"/>
        <v>3000</v>
      </c>
    </row>
    <row r="151" spans="1:64" s="19" customFormat="1" ht="16.5" customHeight="1">
      <c r="A151" s="87"/>
      <c r="B151" s="71" t="s">
        <v>92</v>
      </c>
      <c r="C151" s="71"/>
      <c r="D151" s="16">
        <f aca="true" t="shared" si="98" ref="D151:W151">D119+D6</f>
        <v>8304590</v>
      </c>
      <c r="E151" s="16">
        <f t="shared" si="98"/>
        <v>1049898</v>
      </c>
      <c r="F151" s="16">
        <f t="shared" si="98"/>
        <v>7254692</v>
      </c>
      <c r="G151" s="16" t="e">
        <f t="shared" si="98"/>
        <v>#REF!</v>
      </c>
      <c r="H151" s="16" t="e">
        <f t="shared" si="98"/>
        <v>#REF!</v>
      </c>
      <c r="I151" s="16" t="e">
        <f t="shared" si="98"/>
        <v>#REF!</v>
      </c>
      <c r="J151" s="16" t="e">
        <f t="shared" si="98"/>
        <v>#REF!</v>
      </c>
      <c r="K151" s="16">
        <f t="shared" si="98"/>
        <v>0</v>
      </c>
      <c r="L151" s="16">
        <f t="shared" si="98"/>
        <v>0</v>
      </c>
      <c r="M151" s="16">
        <f t="shared" si="98"/>
        <v>332516</v>
      </c>
      <c r="N151" s="103">
        <f t="shared" si="98"/>
        <v>143865</v>
      </c>
      <c r="O151" s="103">
        <f t="shared" si="98"/>
        <v>19151</v>
      </c>
      <c r="P151" s="103">
        <f t="shared" si="98"/>
        <v>169500</v>
      </c>
      <c r="Q151" s="103">
        <f t="shared" si="98"/>
        <v>0</v>
      </c>
      <c r="R151" s="103">
        <f t="shared" si="98"/>
        <v>0</v>
      </c>
      <c r="S151" s="16">
        <f t="shared" si="98"/>
        <v>6270</v>
      </c>
      <c r="T151" s="16">
        <f t="shared" si="98"/>
        <v>538431</v>
      </c>
      <c r="U151" s="103"/>
      <c r="V151" s="103"/>
      <c r="W151" s="16">
        <f t="shared" si="98"/>
        <v>6377475</v>
      </c>
      <c r="X151" s="16">
        <f aca="true" t="shared" si="99" ref="X151:AC151">X119+X6</f>
        <v>1579679</v>
      </c>
      <c r="Y151" s="103">
        <f t="shared" si="99"/>
        <v>584772</v>
      </c>
      <c r="Z151" s="103">
        <f t="shared" si="99"/>
        <v>313714</v>
      </c>
      <c r="AA151" s="103">
        <f t="shared" si="99"/>
        <v>612869</v>
      </c>
      <c r="AB151" s="103">
        <f t="shared" si="99"/>
        <v>26000</v>
      </c>
      <c r="AC151" s="103">
        <f t="shared" si="99"/>
        <v>42324</v>
      </c>
      <c r="AD151" s="16">
        <f aca="true" t="shared" si="100" ref="AD151:AM151">AD119+AD6</f>
        <v>1424815</v>
      </c>
      <c r="AE151" s="16">
        <f t="shared" si="100"/>
        <v>1599488</v>
      </c>
      <c r="AF151" s="103">
        <f t="shared" si="100"/>
        <v>905070</v>
      </c>
      <c r="AG151" s="103">
        <f t="shared" si="100"/>
        <v>428725</v>
      </c>
      <c r="AH151" s="103">
        <f t="shared" si="100"/>
        <v>260693</v>
      </c>
      <c r="AI151" s="103">
        <f t="shared" si="100"/>
        <v>0</v>
      </c>
      <c r="AJ151" s="103">
        <f t="shared" si="100"/>
        <v>0</v>
      </c>
      <c r="AK151" s="16">
        <f t="shared" si="100"/>
        <v>3227249</v>
      </c>
      <c r="AL151" s="16">
        <f t="shared" si="100"/>
        <v>575964</v>
      </c>
      <c r="AM151" s="16">
        <f t="shared" si="100"/>
        <v>2651285</v>
      </c>
      <c r="AN151" s="16">
        <f>AN119+AN6</f>
        <v>1219461</v>
      </c>
      <c r="AO151" s="16">
        <f>AO119+AO6</f>
        <v>3231217</v>
      </c>
      <c r="AP151" s="16"/>
      <c r="AQ151" s="16">
        <f aca="true" t="shared" si="101" ref="AQ151:AV151">AQ119+AQ6</f>
        <v>1255494</v>
      </c>
      <c r="AR151" s="103">
        <f t="shared" si="101"/>
        <v>686337</v>
      </c>
      <c r="AS151" s="103">
        <f t="shared" si="101"/>
        <v>360406</v>
      </c>
      <c r="AT151" s="103">
        <f t="shared" si="101"/>
        <v>199111</v>
      </c>
      <c r="AU151" s="103">
        <f t="shared" si="101"/>
        <v>10000</v>
      </c>
      <c r="AV151" s="103">
        <f t="shared" si="101"/>
        <v>0</v>
      </c>
      <c r="AW151" s="16">
        <f aca="true" t="shared" si="102" ref="AW151:BC151">AW119+AW6</f>
        <v>1182201</v>
      </c>
      <c r="AX151" s="16">
        <f t="shared" si="102"/>
        <v>1044508</v>
      </c>
      <c r="AY151" s="103">
        <f t="shared" si="102"/>
        <v>646701</v>
      </c>
      <c r="AZ151" s="103">
        <f t="shared" si="102"/>
        <v>202987</v>
      </c>
      <c r="BA151" s="103">
        <f t="shared" si="102"/>
        <v>194820</v>
      </c>
      <c r="BB151" s="103">
        <f t="shared" si="102"/>
        <v>0</v>
      </c>
      <c r="BC151" s="103">
        <f t="shared" si="102"/>
        <v>0</v>
      </c>
      <c r="BD151" s="16">
        <f aca="true" t="shared" si="103" ref="BD151:BJ151">BD119+BD6</f>
        <v>771934</v>
      </c>
      <c r="BE151" s="16">
        <f t="shared" si="103"/>
        <v>418233</v>
      </c>
      <c r="BF151" s="103">
        <f t="shared" si="103"/>
        <v>214062</v>
      </c>
      <c r="BG151" s="103">
        <f t="shared" si="103"/>
        <v>23840</v>
      </c>
      <c r="BH151" s="103">
        <f t="shared" si="103"/>
        <v>180331</v>
      </c>
      <c r="BI151" s="103">
        <f t="shared" si="103"/>
        <v>0</v>
      </c>
      <c r="BJ151" s="103">
        <f t="shared" si="103"/>
        <v>0</v>
      </c>
      <c r="BK151" s="16">
        <f>BK119+BK6</f>
        <v>332829</v>
      </c>
      <c r="BL151" s="16">
        <f>BL119+BL6</f>
        <v>446446</v>
      </c>
    </row>
    <row r="152" spans="1:64" s="31" customFormat="1" ht="15" customHeight="1" hidden="1">
      <c r="A152" s="80"/>
      <c r="B152" s="23" t="s">
        <v>93</v>
      </c>
      <c r="C152" s="23"/>
      <c r="D152" s="70"/>
      <c r="E152" s="24"/>
      <c r="F152" s="70"/>
      <c r="G152" s="72">
        <f>SUM(H152:L152)</f>
        <v>788025</v>
      </c>
      <c r="H152" s="26">
        <v>328500</v>
      </c>
      <c r="I152" s="26">
        <v>204201</v>
      </c>
      <c r="J152" s="26">
        <v>190000</v>
      </c>
      <c r="K152" s="26">
        <v>23000</v>
      </c>
      <c r="L152" s="26">
        <v>42324</v>
      </c>
      <c r="M152" s="27">
        <f>SUM(N152:R152)</f>
        <v>694155</v>
      </c>
      <c r="N152" s="28">
        <f>415286+10000</f>
        <v>425286</v>
      </c>
      <c r="O152" s="28">
        <v>105651</v>
      </c>
      <c r="P152" s="28">
        <v>138218</v>
      </c>
      <c r="Q152" s="28">
        <v>25000</v>
      </c>
      <c r="R152" s="28"/>
      <c r="S152" s="27"/>
      <c r="T152" s="27"/>
      <c r="U152" s="28"/>
      <c r="V152" s="28"/>
      <c r="W152" s="27"/>
      <c r="X152" s="27">
        <f>SUM(Y152:AC152)</f>
        <v>850232</v>
      </c>
      <c r="Y152" s="28">
        <v>361552</v>
      </c>
      <c r="Z152" s="28">
        <v>252680</v>
      </c>
      <c r="AA152" s="28">
        <v>210000</v>
      </c>
      <c r="AB152" s="28"/>
      <c r="AC152" s="28">
        <v>26000</v>
      </c>
      <c r="AD152" s="27"/>
      <c r="AE152" s="27"/>
      <c r="AF152" s="28">
        <v>361552</v>
      </c>
      <c r="AG152" s="28"/>
      <c r="AH152" s="28"/>
      <c r="AI152" s="28"/>
      <c r="AJ152" s="28"/>
      <c r="AK152" s="28"/>
      <c r="AL152" s="28"/>
      <c r="AM152" s="28"/>
      <c r="AN152" s="27"/>
      <c r="AO152" s="29">
        <f>D152-E152-M152-X152-AE152</f>
        <v>-1544387</v>
      </c>
      <c r="AP152" s="24"/>
      <c r="AQ152" s="27">
        <f>SUM(AR152:AV152)</f>
        <v>800320</v>
      </c>
      <c r="AR152" s="28">
        <v>367115</v>
      </c>
      <c r="AS152" s="28">
        <v>228205</v>
      </c>
      <c r="AT152" s="28">
        <v>200000</v>
      </c>
      <c r="AU152" s="28">
        <v>5000</v>
      </c>
      <c r="AV152" s="28"/>
      <c r="AW152" s="27"/>
      <c r="AX152" s="27">
        <f>SUM(AY152:BC152)</f>
        <v>895168</v>
      </c>
      <c r="AY152" s="28">
        <v>406488</v>
      </c>
      <c r="AZ152" s="28">
        <v>252680</v>
      </c>
      <c r="BA152" s="28">
        <v>210000</v>
      </c>
      <c r="BB152" s="28"/>
      <c r="BC152" s="28">
        <v>26000</v>
      </c>
      <c r="BD152" s="27"/>
      <c r="BE152" s="27"/>
      <c r="BF152" s="28"/>
      <c r="BG152" s="28"/>
      <c r="BH152" s="28"/>
      <c r="BI152" s="28"/>
      <c r="BJ152" s="28"/>
      <c r="BK152" s="27"/>
      <c r="BL152" s="29">
        <f>AO152-AQ152-AX152-BE152</f>
        <v>-3239875</v>
      </c>
    </row>
    <row r="153" spans="1:64" ht="33.75" hidden="1">
      <c r="A153" s="79"/>
      <c r="B153" s="32" t="s">
        <v>94</v>
      </c>
      <c r="C153" s="32"/>
      <c r="D153" s="73"/>
      <c r="E153" s="33"/>
      <c r="F153" s="73"/>
      <c r="G153" s="17" t="e">
        <f>G152-G151</f>
        <v>#REF!</v>
      </c>
      <c r="H153" s="26" t="e">
        <f aca="true" t="shared" si="104" ref="H153:AC153">H152-H151</f>
        <v>#REF!</v>
      </c>
      <c r="I153" s="26" t="e">
        <f>I152-I151</f>
        <v>#REF!</v>
      </c>
      <c r="J153" s="26" t="e">
        <f t="shared" si="104"/>
        <v>#REF!</v>
      </c>
      <c r="K153" s="26">
        <f t="shared" si="104"/>
        <v>23000</v>
      </c>
      <c r="L153" s="26">
        <f t="shared" si="104"/>
        <v>42324</v>
      </c>
      <c r="M153" s="27">
        <f t="shared" si="104"/>
        <v>361639</v>
      </c>
      <c r="N153" s="28">
        <f t="shared" si="104"/>
        <v>281421</v>
      </c>
      <c r="O153" s="28">
        <f t="shared" si="104"/>
        <v>86500</v>
      </c>
      <c r="P153" s="28">
        <f t="shared" si="104"/>
        <v>-31282</v>
      </c>
      <c r="Q153" s="28">
        <f t="shared" si="104"/>
        <v>25000</v>
      </c>
      <c r="R153" s="28">
        <f t="shared" si="104"/>
        <v>0</v>
      </c>
      <c r="S153" s="27"/>
      <c r="T153" s="27"/>
      <c r="U153" s="28"/>
      <c r="V153" s="28"/>
      <c r="W153" s="27"/>
      <c r="X153" s="27">
        <f t="shared" si="104"/>
        <v>-729447</v>
      </c>
      <c r="Y153" s="28">
        <f t="shared" si="104"/>
        <v>-223220</v>
      </c>
      <c r="Z153" s="28">
        <f t="shared" si="104"/>
        <v>-61034</v>
      </c>
      <c r="AA153" s="28">
        <f t="shared" si="104"/>
        <v>-402869</v>
      </c>
      <c r="AB153" s="28">
        <f t="shared" si="104"/>
        <v>-26000</v>
      </c>
      <c r="AC153" s="28">
        <f t="shared" si="104"/>
        <v>-16324</v>
      </c>
      <c r="AD153" s="27"/>
      <c r="AE153" s="27"/>
      <c r="AF153" s="28"/>
      <c r="AG153" s="28"/>
      <c r="AH153" s="28"/>
      <c r="AI153" s="28"/>
      <c r="AJ153" s="28"/>
      <c r="AK153" s="28"/>
      <c r="AL153" s="28"/>
      <c r="AM153" s="28"/>
      <c r="AN153" s="27"/>
      <c r="AO153" s="29">
        <f>D153-E153-M153-X153-AE153</f>
        <v>367808</v>
      </c>
      <c r="AP153" s="74">
        <f aca="true" t="shared" si="105" ref="AP153:BC153">AP152-AP151</f>
        <v>0</v>
      </c>
      <c r="AQ153" s="27">
        <f t="shared" si="105"/>
        <v>-455174</v>
      </c>
      <c r="AR153" s="28">
        <f t="shared" si="105"/>
        <v>-319222</v>
      </c>
      <c r="AS153" s="28">
        <f t="shared" si="105"/>
        <v>-132201</v>
      </c>
      <c r="AT153" s="28">
        <f t="shared" si="105"/>
        <v>889</v>
      </c>
      <c r="AU153" s="28">
        <f t="shared" si="105"/>
        <v>-5000</v>
      </c>
      <c r="AV153" s="28">
        <f t="shared" si="105"/>
        <v>0</v>
      </c>
      <c r="AW153" s="27"/>
      <c r="AX153" s="27">
        <f t="shared" si="105"/>
        <v>-149340</v>
      </c>
      <c r="AY153" s="28">
        <f t="shared" si="105"/>
        <v>-240213</v>
      </c>
      <c r="AZ153" s="28">
        <f t="shared" si="105"/>
        <v>49693</v>
      </c>
      <c r="BA153" s="28">
        <f t="shared" si="105"/>
        <v>15180</v>
      </c>
      <c r="BB153" s="28">
        <f t="shared" si="105"/>
        <v>0</v>
      </c>
      <c r="BC153" s="28">
        <f t="shared" si="105"/>
        <v>26000</v>
      </c>
      <c r="BD153" s="27"/>
      <c r="BE153" s="27"/>
      <c r="BF153" s="28"/>
      <c r="BG153" s="28"/>
      <c r="BH153" s="28"/>
      <c r="BI153" s="28"/>
      <c r="BJ153" s="28"/>
      <c r="BK153" s="27"/>
      <c r="BL153" s="29">
        <f>AO153-AQ153-AX153-BE153</f>
        <v>972322</v>
      </c>
    </row>
    <row r="154" spans="1:64" s="49" customFormat="1" ht="11.25" hidden="1">
      <c r="A154" s="79"/>
      <c r="B154" s="75" t="s">
        <v>95</v>
      </c>
      <c r="C154" s="75"/>
      <c r="D154" s="73"/>
      <c r="E154" s="73"/>
      <c r="F154" s="73"/>
      <c r="G154" s="17" t="e">
        <f>G114+G108+G106+G101+#REF!+G96+G90+G57+G53+G45+G30+G25+G15+G8</f>
        <v>#REF!</v>
      </c>
      <c r="H154" s="17" t="e">
        <f>H114+H108+H106+H101+#REF!+H96+H90+H57+H53+H45+H30+H25+H15+H8</f>
        <v>#REF!</v>
      </c>
      <c r="I154" s="17" t="e">
        <f>I114+I108+I106+I101+#REF!+I96+I90+I57+I53+I45+I30+I25+I15+I8</f>
        <v>#REF!</v>
      </c>
      <c r="J154" s="17" t="e">
        <f>J114+J108+J106+J101+#REF!+J96+J90+J57+J53+J45+J30+J25+J15+J8</f>
        <v>#REF!</v>
      </c>
      <c r="K154" s="17" t="e">
        <f>K114+K108+K106+K101+#REF!+K96+K90+K57+K53+K45+K30+K25+K15+K8</f>
        <v>#REF!</v>
      </c>
      <c r="L154" s="17" t="e">
        <f>L114+L108+L106+L101+#REF!+L96+L90+L57+L53+L45+L30+L25+L15+L8</f>
        <v>#REF!</v>
      </c>
      <c r="M154" s="27" t="e">
        <f>M114+M108+M106+M101+#REF!+M96+M90+M57+M53+M45+M30+M25+M15+M8</f>
        <v>#REF!</v>
      </c>
      <c r="N154" s="28" t="e">
        <f>N114+N108+N106+N101+#REF!+N96+N90+N57+N53+N45+N30+N25+N15+N8</f>
        <v>#REF!</v>
      </c>
      <c r="O154" s="28" t="e">
        <f>O114+O108+O106+O101+#REF!+O96+O90+O57+O53+O45+O30+O25+O15+O8</f>
        <v>#REF!</v>
      </c>
      <c r="P154" s="28" t="e">
        <f>P114+P108+P106+P101+#REF!+P96+P90+P57+P53+P45+P30+P25+P15+P8</f>
        <v>#REF!</v>
      </c>
      <c r="Q154" s="28" t="e">
        <f>Q114+Q108+Q106+Q101+#REF!+Q96+Q90+Q57+Q53+Q45+Q30+Q25+Q15+Q8</f>
        <v>#REF!</v>
      </c>
      <c r="R154" s="28" t="e">
        <f>R114+R108+R106+R101+#REF!+R96+R90+R57+R53+R45+R30+R25+R15+R8</f>
        <v>#REF!</v>
      </c>
      <c r="S154" s="27"/>
      <c r="T154" s="27"/>
      <c r="U154" s="28"/>
      <c r="V154" s="28"/>
      <c r="W154" s="27"/>
      <c r="X154" s="27" t="e">
        <f>X114+X108+X106+X101+#REF!+X96+X90+X57+X53+X45+X30+X25+X15+X8</f>
        <v>#REF!</v>
      </c>
      <c r="Y154" s="28" t="e">
        <f>Y114+Y108+Y106+Y101+#REF!+Y96+Y90+Y57+Y53+Y45+Y30+Y25+Y15+Y8</f>
        <v>#REF!</v>
      </c>
      <c r="Z154" s="28" t="e">
        <f>Z114+Z108+Z106+Z101+#REF!+Z96+Z90+Z57+Z53+Z45+Z30+Z25+Z15+Z8</f>
        <v>#REF!</v>
      </c>
      <c r="AA154" s="28" t="e">
        <f>AA114+AA108+AA106+AA101+#REF!+AA96+AA90+AA57+AA53+AA45+AA30+AA25+AA15+AA8</f>
        <v>#REF!</v>
      </c>
      <c r="AB154" s="28" t="e">
        <f>AB114+AB108+AB106+AB101+#REF!+AB96+AB90+AB57+AB53+AB45+AB30+AB25+AB15+AB8</f>
        <v>#REF!</v>
      </c>
      <c r="AC154" s="28" t="e">
        <f>AC114+AC108+AC106+AC101+#REF!+AC96+AC90+AC57+AC53+AC45+AC30+AC25+AC15+AC8</f>
        <v>#REF!</v>
      </c>
      <c r="AD154" s="27"/>
      <c r="AE154" s="27" t="e">
        <f>AE114+AE108+AE106+AE101+#REF!+AE96+AE90+AE57+AE53+AE45+AE30+AE25+AE15+AE8</f>
        <v>#REF!</v>
      </c>
      <c r="AF154" s="28" t="e">
        <f>AF114+AF108+AF106+AF101+#REF!+AF96+AF90+AF57+AF53+AF45+AF30+AF25+AF15+AF8</f>
        <v>#REF!</v>
      </c>
      <c r="AG154" s="28" t="e">
        <f>AG114+AG108+AG106+AG101+#REF!+AG96+AG90+AG57+AG53+AG45+AG30+AG25+AG15+AG8</f>
        <v>#REF!</v>
      </c>
      <c r="AH154" s="28" t="e">
        <f>AH114+AH108+AH106+AH101+#REF!+AH96+AH90+AH57+AH53+AH45+AH30+AH25+AH15+AH8</f>
        <v>#REF!</v>
      </c>
      <c r="AI154" s="28" t="e">
        <f>AI114+AI108+AI106+AI101+#REF!+AI96+AI90+AI57+AI53+AI45+AI30+AI25+AI15+AI8</f>
        <v>#REF!</v>
      </c>
      <c r="AJ154" s="28" t="e">
        <f>AJ114+AJ108+AJ106+AJ101+#REF!+AJ96+AJ90+AJ57+AJ53+AJ45+AJ30+AJ25+AJ15+AJ8</f>
        <v>#REF!</v>
      </c>
      <c r="AK154" s="27" t="e">
        <f>AK114+AK108+AK106+AK101+#REF!+AK96+AK90+AK57+AK53+AK45+AK30+AK25+AK15+AK8</f>
        <v>#REF!</v>
      </c>
      <c r="AL154" s="27" t="e">
        <f>AL114+AL108+AL106+AL101+#REF!+AL96+AL90+AL57+AL53+AL45+AL30+AL25+AL15+AL8</f>
        <v>#REF!</v>
      </c>
      <c r="AM154" s="27" t="e">
        <f>AM114+AM108+AM106+AM101+#REF!+AM96+AM90+AM57+AM53+AM45+AM30+AM25+AM15+AM8</f>
        <v>#REF!</v>
      </c>
      <c r="AN154" s="27"/>
      <c r="AO154" s="29" t="e">
        <f>D154-E154-M154-X154-AE154</f>
        <v>#REF!</v>
      </c>
      <c r="AP154" s="73"/>
      <c r="AQ154" s="27" t="e">
        <f>AQ114+AQ108+AQ106+AQ101+#REF!+AQ96+AQ90+AQ57+AQ53+AQ45+AQ30+AQ25+AQ15+AQ8</f>
        <v>#REF!</v>
      </c>
      <c r="AR154" s="28" t="e">
        <f>AR114+AR108+AR106+AR101+#REF!+AR96+AR90+AR57+AR53+AR45+AR30+AR25+AR15+AR8</f>
        <v>#REF!</v>
      </c>
      <c r="AS154" s="28" t="e">
        <f>AS114+AS108+AS106+AS101+#REF!+AS96+AS90+AS57+AS53+AS45+AS30+AS25+AS15+AS8</f>
        <v>#REF!</v>
      </c>
      <c r="AT154" s="28" t="e">
        <f>AT114+AT108+AT106+AT101+#REF!+AT96+AT90+AT57+AT53+AT45+AT30+AT25+AT15+AT8</f>
        <v>#REF!</v>
      </c>
      <c r="AU154" s="28" t="e">
        <f>AU114+AU108+AU106+AU101+#REF!+AU96+AU90+AU57+AU53+AU45+AU30+AU25+AU15+AU8</f>
        <v>#REF!</v>
      </c>
      <c r="AV154" s="28" t="e">
        <f>AV114+AV108+AV106+AV101+#REF!+AV96+AV90+AV57+AV53+AV45+AV30+AV25+AV15+AV8</f>
        <v>#REF!</v>
      </c>
      <c r="AW154" s="27"/>
      <c r="AX154" s="27" t="e">
        <f>AX114+AX108+AX106+AX101+#REF!+AX96+AX90+AX57+AX53+AX45+AX30+AX25+AX15+AX8</f>
        <v>#REF!</v>
      </c>
      <c r="AY154" s="28" t="e">
        <f>AY114+AY108+AY106+AY101+#REF!+AY96+AY90+AY57+AY53+AY45+AY30+AY25+AY15+AY8</f>
        <v>#REF!</v>
      </c>
      <c r="AZ154" s="28" t="e">
        <f>AZ114+AZ108+AZ106+AZ101+#REF!+AZ96+AZ90+AZ57+AZ53+AZ45+AZ30+AZ25+AZ15+AZ8</f>
        <v>#REF!</v>
      </c>
      <c r="BA154" s="28" t="e">
        <f>BA114+BA108+BA106+BA101+#REF!+BA96+BA90+BA57+BA53+BA45+BA30+BA25+BA15+BA8</f>
        <v>#REF!</v>
      </c>
      <c r="BB154" s="28" t="e">
        <f>BB114+BB108+BB106+BB101+#REF!+BB96+BB90+BB57+BB53+BB45+BB30+BB25+BB15+BB8</f>
        <v>#REF!</v>
      </c>
      <c r="BC154" s="28" t="e">
        <f>BC114+BC108+BC106+BC101+#REF!+BC96+BC90+BC57+BC53+BC45+BC30+BC25+BC15+BC8</f>
        <v>#REF!</v>
      </c>
      <c r="BD154" s="27"/>
      <c r="BE154" s="27" t="e">
        <f>BE114+BE108+BE106+BE101+#REF!+BE96+BE90+BE57+BE53+BE45+BE30+BE25+BE15+BE8</f>
        <v>#REF!</v>
      </c>
      <c r="BF154" s="28" t="e">
        <f>BF114+BF108+BF106+BF101+#REF!+BF96+BF90+BF57+BF53+BF45+BF30+BF25+BF15+BF8</f>
        <v>#REF!</v>
      </c>
      <c r="BG154" s="28" t="e">
        <f>BG114+BG108+BG106+BG101+#REF!+BG96+BG90+BG57+BG53+BG45+BG30+BG25+BG15+BG8</f>
        <v>#REF!</v>
      </c>
      <c r="BH154" s="28" t="e">
        <f>BH114+BH108+BH106+BH101+#REF!+BH96+BH90+BH57+BH53+BH45+BH30+BH25+BH15+BH8</f>
        <v>#REF!</v>
      </c>
      <c r="BI154" s="28" t="e">
        <f>BI114+BI108+BI106+BI101+#REF!+BI96+BI90+BI57+BI53+BI45+BI30+BI25+BI15+BI8</f>
        <v>#REF!</v>
      </c>
      <c r="BJ154" s="28" t="e">
        <f>BJ114+BJ108+BJ106+BJ101+#REF!+BJ96+BJ90+BJ57+BJ53+BJ45+BJ30+BJ25+BJ15+BJ8</f>
        <v>#REF!</v>
      </c>
      <c r="BK154" s="27"/>
      <c r="BL154" s="29" t="e">
        <f>AO154-AQ154-AX154-BE154</f>
        <v>#REF!</v>
      </c>
    </row>
    <row r="155" spans="1:64" s="49" customFormat="1" ht="11.25" hidden="1">
      <c r="A155" s="79"/>
      <c r="B155" s="75" t="s">
        <v>96</v>
      </c>
      <c r="C155" s="75"/>
      <c r="D155" s="73"/>
      <c r="E155" s="73"/>
      <c r="F155" s="73"/>
      <c r="G155" s="17" t="e">
        <f aca="true" t="shared" si="106" ref="G155:AM155">G119</f>
        <v>#REF!</v>
      </c>
      <c r="H155" s="17" t="e">
        <f t="shared" si="106"/>
        <v>#REF!</v>
      </c>
      <c r="I155" s="17" t="e">
        <f t="shared" si="106"/>
        <v>#REF!</v>
      </c>
      <c r="J155" s="17" t="e">
        <f t="shared" si="106"/>
        <v>#REF!</v>
      </c>
      <c r="K155" s="17">
        <f t="shared" si="106"/>
        <v>0</v>
      </c>
      <c r="L155" s="17">
        <f t="shared" si="106"/>
        <v>0</v>
      </c>
      <c r="M155" s="27">
        <f t="shared" si="106"/>
        <v>0</v>
      </c>
      <c r="N155" s="28">
        <f t="shared" si="106"/>
        <v>0</v>
      </c>
      <c r="O155" s="28">
        <f t="shared" si="106"/>
        <v>0</v>
      </c>
      <c r="P155" s="28">
        <f t="shared" si="106"/>
        <v>0</v>
      </c>
      <c r="Q155" s="28">
        <f t="shared" si="106"/>
        <v>0</v>
      </c>
      <c r="R155" s="28">
        <f t="shared" si="106"/>
        <v>0</v>
      </c>
      <c r="S155" s="27"/>
      <c r="T155" s="27"/>
      <c r="U155" s="28"/>
      <c r="V155" s="28"/>
      <c r="W155" s="27"/>
      <c r="X155" s="27">
        <f t="shared" si="106"/>
        <v>102000</v>
      </c>
      <c r="Y155" s="28">
        <f t="shared" si="106"/>
        <v>0</v>
      </c>
      <c r="Z155" s="28">
        <f t="shared" si="106"/>
        <v>7000</v>
      </c>
      <c r="AA155" s="28">
        <f t="shared" si="106"/>
        <v>95000</v>
      </c>
      <c r="AB155" s="28">
        <f t="shared" si="106"/>
        <v>0</v>
      </c>
      <c r="AC155" s="28">
        <f t="shared" si="106"/>
        <v>0</v>
      </c>
      <c r="AD155" s="27"/>
      <c r="AE155" s="27">
        <f t="shared" si="106"/>
        <v>75596</v>
      </c>
      <c r="AF155" s="28">
        <f t="shared" si="106"/>
        <v>0</v>
      </c>
      <c r="AG155" s="28">
        <f t="shared" si="106"/>
        <v>5596</v>
      </c>
      <c r="AH155" s="28">
        <f t="shared" si="106"/>
        <v>70000</v>
      </c>
      <c r="AI155" s="28">
        <f t="shared" si="106"/>
        <v>0</v>
      </c>
      <c r="AJ155" s="28">
        <f t="shared" si="106"/>
        <v>0</v>
      </c>
      <c r="AK155" s="27">
        <f t="shared" si="106"/>
        <v>155000</v>
      </c>
      <c r="AL155" s="27">
        <f t="shared" si="106"/>
        <v>4529</v>
      </c>
      <c r="AM155" s="27">
        <f t="shared" si="106"/>
        <v>150471</v>
      </c>
      <c r="AN155" s="27"/>
      <c r="AO155" s="29">
        <f>D155-E155-M155-X155-AE155</f>
        <v>-177596</v>
      </c>
      <c r="AP155" s="73"/>
      <c r="AQ155" s="27">
        <f aca="true" t="shared" si="107" ref="AQ155:BJ155">AQ119</f>
        <v>81544</v>
      </c>
      <c r="AR155" s="28">
        <f t="shared" si="107"/>
        <v>0</v>
      </c>
      <c r="AS155" s="28">
        <f t="shared" si="107"/>
        <v>3000</v>
      </c>
      <c r="AT155" s="28">
        <f t="shared" si="107"/>
        <v>78544</v>
      </c>
      <c r="AU155" s="28">
        <f t="shared" si="107"/>
        <v>0</v>
      </c>
      <c r="AV155" s="28">
        <f t="shared" si="107"/>
        <v>0</v>
      </c>
      <c r="AW155" s="27"/>
      <c r="AX155" s="27">
        <f t="shared" si="107"/>
        <v>93000</v>
      </c>
      <c r="AY155" s="28">
        <f t="shared" si="107"/>
        <v>0</v>
      </c>
      <c r="AZ155" s="28">
        <f t="shared" si="107"/>
        <v>3000</v>
      </c>
      <c r="BA155" s="28">
        <f t="shared" si="107"/>
        <v>90000</v>
      </c>
      <c r="BB155" s="28">
        <f t="shared" si="107"/>
        <v>0</v>
      </c>
      <c r="BC155" s="28">
        <f t="shared" si="107"/>
        <v>0</v>
      </c>
      <c r="BD155" s="27"/>
      <c r="BE155" s="27">
        <f t="shared" si="107"/>
        <v>53000</v>
      </c>
      <c r="BF155" s="28">
        <f t="shared" si="107"/>
        <v>0</v>
      </c>
      <c r="BG155" s="28">
        <f t="shared" si="107"/>
        <v>3000</v>
      </c>
      <c r="BH155" s="28">
        <f t="shared" si="107"/>
        <v>50000</v>
      </c>
      <c r="BI155" s="28">
        <f t="shared" si="107"/>
        <v>0</v>
      </c>
      <c r="BJ155" s="28">
        <f t="shared" si="107"/>
        <v>0</v>
      </c>
      <c r="BK155" s="27"/>
      <c r="BL155" s="29">
        <f>AO155-AQ155-AX155-BE155</f>
        <v>-405140</v>
      </c>
    </row>
    <row r="160" spans="43:53" ht="11.25">
      <c r="AQ160" s="308" t="s">
        <v>204</v>
      </c>
      <c r="AR160" s="308"/>
      <c r="AS160" s="308"/>
      <c r="AT160" s="308"/>
      <c r="AU160" s="35"/>
      <c r="AV160" s="36"/>
      <c r="AW160" s="36"/>
      <c r="AX160" s="36"/>
      <c r="AY160" s="36"/>
      <c r="AZ160" s="36"/>
      <c r="BA160" s="3" t="s">
        <v>205</v>
      </c>
    </row>
    <row r="161" ht="11.25">
      <c r="B161" s="77"/>
    </row>
    <row r="162" ht="33.75" customHeight="1"/>
    <row r="167" spans="1:64" s="101" customFormat="1" ht="17.25" customHeight="1">
      <c r="A167" s="94"/>
      <c r="B167" s="309"/>
      <c r="C167" s="309"/>
      <c r="D167" s="309"/>
      <c r="E167" s="309"/>
      <c r="F167" s="95"/>
      <c r="G167" s="96"/>
      <c r="H167" s="97"/>
      <c r="I167" s="97"/>
      <c r="J167" s="97"/>
      <c r="K167" s="97"/>
      <c r="L167" s="97"/>
      <c r="M167" s="98"/>
      <c r="N167" s="99"/>
      <c r="O167" s="99"/>
      <c r="P167" s="99"/>
      <c r="Q167" s="99"/>
      <c r="R167" s="99"/>
      <c r="S167" s="98"/>
      <c r="T167" s="98"/>
      <c r="U167" s="99"/>
      <c r="V167" s="99"/>
      <c r="W167" s="98"/>
      <c r="X167" s="98"/>
      <c r="Y167" s="99"/>
      <c r="Z167" s="99"/>
      <c r="AA167" s="99"/>
      <c r="AB167" s="99"/>
      <c r="AC167" s="99"/>
      <c r="AD167" s="98"/>
      <c r="AE167" s="98"/>
      <c r="AF167" s="99"/>
      <c r="AG167" s="99"/>
      <c r="AH167" s="99"/>
      <c r="AI167" s="99"/>
      <c r="AJ167" s="99"/>
      <c r="AK167" s="99"/>
      <c r="AL167" s="99"/>
      <c r="AM167" s="99"/>
      <c r="AN167" s="98"/>
      <c r="AO167" s="98"/>
      <c r="AP167" s="100"/>
      <c r="AQ167" s="98"/>
      <c r="AR167" s="99"/>
      <c r="AS167" s="99"/>
      <c r="AT167" s="99"/>
      <c r="AU167" s="99"/>
      <c r="AV167" s="99"/>
      <c r="AW167" s="98"/>
      <c r="AX167" s="98"/>
      <c r="AY167" s="99"/>
      <c r="AZ167" s="99"/>
      <c r="BA167" s="99"/>
      <c r="BB167" s="99"/>
      <c r="BC167" s="99"/>
      <c r="BD167" s="98"/>
      <c r="BE167" s="98"/>
      <c r="BF167" s="99"/>
      <c r="BG167" s="99"/>
      <c r="BH167" s="99"/>
      <c r="BI167" s="99"/>
      <c r="BJ167" s="99"/>
      <c r="BK167" s="98"/>
      <c r="BL167" s="98"/>
    </row>
  </sheetData>
  <sheetProtection/>
  <mergeCells count="37">
    <mergeCell ref="AP3:AP4"/>
    <mergeCell ref="AQ3:AQ4"/>
    <mergeCell ref="A3:A4"/>
    <mergeCell ref="B3:B4"/>
    <mergeCell ref="C3:C4"/>
    <mergeCell ref="D3:D4"/>
    <mergeCell ref="AM3:AM4"/>
    <mergeCell ref="AO3:AO4"/>
    <mergeCell ref="G3:G4"/>
    <mergeCell ref="H3:L3"/>
    <mergeCell ref="N3:R3"/>
    <mergeCell ref="X3:X4"/>
    <mergeCell ref="Y3:AC3"/>
    <mergeCell ref="AN3:AN4"/>
    <mergeCell ref="E3:E4"/>
    <mergeCell ref="F3:F4"/>
    <mergeCell ref="AD3:AD4"/>
    <mergeCell ref="B167:E167"/>
    <mergeCell ref="BL3:BL4"/>
    <mergeCell ref="AY3:BC3"/>
    <mergeCell ref="BE3:BE4"/>
    <mergeCell ref="AQ160:AT160"/>
    <mergeCell ref="AR3:AV3"/>
    <mergeCell ref="AX3:AX4"/>
    <mergeCell ref="BK3:BK4"/>
    <mergeCell ref="BD3:BD4"/>
    <mergeCell ref="AW3:AW4"/>
    <mergeCell ref="AK3:AK4"/>
    <mergeCell ref="AL3:AL4"/>
    <mergeCell ref="M3:M4"/>
    <mergeCell ref="BF3:BJ3"/>
    <mergeCell ref="T3:T4"/>
    <mergeCell ref="AE3:AE4"/>
    <mergeCell ref="AF3:AJ3"/>
    <mergeCell ref="S3:S4"/>
    <mergeCell ref="W3:W4"/>
    <mergeCell ref="U3:V3"/>
  </mergeCells>
  <printOptions/>
  <pageMargins left="0" right="0" top="0.3937007874015748" bottom="0.1968503937007874" header="0.5118110236220472" footer="0.5118110236220472"/>
  <pageSetup fitToHeight="30" fitToWidth="2" horizontalDpi="600" verticalDpi="600" orientation="landscape" paperSize="9" scale="62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2010-08-27T08:27:53Z</cp:lastPrinted>
  <dcterms:created xsi:type="dcterms:W3CDTF">1996-10-08T23:32:33Z</dcterms:created>
  <dcterms:modified xsi:type="dcterms:W3CDTF">2011-01-17T04:55:25Z</dcterms:modified>
  <cp:category/>
  <cp:version/>
  <cp:contentType/>
  <cp:contentStatus/>
</cp:coreProperties>
</file>