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на 2010 с коррек. июль" sheetId="1" r:id="rId1"/>
  </sheets>
  <definedNames/>
  <calcPr fullCalcOnLoad="1"/>
</workbook>
</file>

<file path=xl/sharedStrings.xml><?xml version="1.0" encoding="utf-8"?>
<sst xmlns="http://schemas.openxmlformats.org/spreadsheetml/2006/main" count="387" uniqueCount="238">
  <si>
    <t>Наименование объекта</t>
  </si>
  <si>
    <t>1</t>
  </si>
  <si>
    <t xml:space="preserve"> I. Программа "Развитие материально-технической базы социальной сферы Ханты-Мансийского автономного округа - Югры" на 2006-2010 годы</t>
  </si>
  <si>
    <t>1.1</t>
  </si>
  <si>
    <t>1.1.1</t>
  </si>
  <si>
    <t>Детская поликлиника на 200 посещений в смену с дневным стационаром на 15 мест и педиатрическим отделением на 30 коек в г. Урай. Второй  пусковой комплекс – Детская поликлиника</t>
  </si>
  <si>
    <t>2</t>
  </si>
  <si>
    <t>2.1</t>
  </si>
  <si>
    <t>3</t>
  </si>
  <si>
    <t>III. Программа "Улучшение жилищных условий населения Ханты-Мансийского автономного округа - Югры" на 2005-2015 годы</t>
  </si>
  <si>
    <t>3.1</t>
  </si>
  <si>
    <t>Подпрограмма "Обеспечение жилыми помещениями граждан, проживающих в жилых помещениях, непригодных для проживания"</t>
  </si>
  <si>
    <t>3.1.1</t>
  </si>
  <si>
    <t>Многоквартирный жилой дом в микрорайоне 1</t>
  </si>
  <si>
    <t>3.1.2</t>
  </si>
  <si>
    <t>Жилой дом по ул. Механиков, 29</t>
  </si>
  <si>
    <t>3.1.3</t>
  </si>
  <si>
    <t>Трехэтажный жилой дом в микрорайоне "Г"</t>
  </si>
  <si>
    <t>Многоквартирный жилой дом по ул. Ленина, Толстого, Островского г. Урай</t>
  </si>
  <si>
    <t>3.2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</si>
  <si>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фонда"</t>
  </si>
  <si>
    <t>3.2.1</t>
  </si>
  <si>
    <t>3.3</t>
  </si>
  <si>
    <t>Подпрограмма "Проектирование и строительство инженерных сетей"</t>
  </si>
  <si>
    <t>3.3.2</t>
  </si>
  <si>
    <t>3.3.3</t>
  </si>
  <si>
    <t>Реконструкция ВЛ 6 кВ фидер ЦРП 1, ЦРП 2 от ПС 110/6 "Евра", г. Урай"</t>
  </si>
  <si>
    <t>4</t>
  </si>
  <si>
    <t>4.1</t>
  </si>
  <si>
    <t>Долевое участие в строительстве жилья</t>
  </si>
  <si>
    <t>5.1</t>
  </si>
  <si>
    <t>5.2</t>
  </si>
  <si>
    <t>3.3.1</t>
  </si>
  <si>
    <t>Трехэтажный жилой дом в микрорайоне "Г". Инженерные сети.</t>
  </si>
  <si>
    <t>3.3.4</t>
  </si>
  <si>
    <t>3.3.5</t>
  </si>
  <si>
    <t>Жилой микрорайон "Солнечный". Сети электроснабжения</t>
  </si>
  <si>
    <t>V. Прочие объекты</t>
  </si>
  <si>
    <t>Источник финансирования</t>
  </si>
  <si>
    <t xml:space="preserve">Сроки строительства </t>
  </si>
  <si>
    <t xml:space="preserve">Мощность </t>
  </si>
  <si>
    <t>Ориентировочная стоимость строительства в факт.ценах (тыс.руб.)</t>
  </si>
  <si>
    <t xml:space="preserve">Оставшиеся денежные средства  2008 года       </t>
  </si>
  <si>
    <t>Дефицит местного бюджета</t>
  </si>
  <si>
    <t>Всего потребность капвложений на 2009 год</t>
  </si>
  <si>
    <t>Дефицит из местного бюджета по принятым обязательствам</t>
  </si>
  <si>
    <t>1 квартал</t>
  </si>
  <si>
    <t>2   квартал</t>
  </si>
  <si>
    <t>3    квартал</t>
  </si>
  <si>
    <t>4 квартал</t>
  </si>
  <si>
    <t>по принятым обязательствам</t>
  </si>
  <si>
    <t>дополнительные объекты</t>
  </si>
  <si>
    <t>окружной бюджет</t>
  </si>
  <si>
    <t>местный бюджет</t>
  </si>
  <si>
    <t>Программа:Развитие и укрепление материально-технической базы учреждений здравоохранения</t>
  </si>
  <si>
    <t>2006-2010</t>
  </si>
  <si>
    <t>200 пос/см; 7761,18 кв.м.</t>
  </si>
  <si>
    <t>268312 (в т.ч. техн. 80,0 млн.р.)</t>
  </si>
  <si>
    <t>1.2</t>
  </si>
  <si>
    <t xml:space="preserve">Больница восстановительного лечения в г. Урай. 2 очередь. Первый  пусковой комплекс </t>
  </si>
  <si>
    <t>72 койки; 7360,3 кв.м.</t>
  </si>
  <si>
    <t>1.3</t>
  </si>
  <si>
    <t xml:space="preserve">Стационар с прачечной </t>
  </si>
  <si>
    <t>2009-2012</t>
  </si>
  <si>
    <t>120 коеек, 6539 м2</t>
  </si>
  <si>
    <t>в стадии проектирования</t>
  </si>
  <si>
    <t>Программа:Развитие и укрепление материально-технической базы учреждений физкультуры и спорта</t>
  </si>
  <si>
    <t>Физкультурно-спортивный комплекс  с универсальным игровым залом в г. Урай</t>
  </si>
  <si>
    <t>2006-2009</t>
  </si>
  <si>
    <t>60 чел/см.; 2774,кв.м.</t>
  </si>
  <si>
    <t>2.2</t>
  </si>
  <si>
    <t>Реконструкция центрального стадиона</t>
  </si>
  <si>
    <t>2008-2010</t>
  </si>
  <si>
    <t>70 чел/час, 12,8т.м2</t>
  </si>
  <si>
    <t>2.3</t>
  </si>
  <si>
    <t>Спортивный центр с плавательным  бассейном</t>
  </si>
  <si>
    <t>2008 - 2012</t>
  </si>
  <si>
    <t>42 чел./час., 2600 кв.м.</t>
  </si>
  <si>
    <t>2.4</t>
  </si>
  <si>
    <t xml:space="preserve">2008- 2012 </t>
  </si>
  <si>
    <t>48 чел.час, 830 м2</t>
  </si>
  <si>
    <t>II. Строительство объектов дошкольного образования в Ханты-Мансийском автономном округе - Югре</t>
  </si>
  <si>
    <t>Инженерные сети в детскому саду на 280 мест в мкр.-не А</t>
  </si>
  <si>
    <t>Детский сад на 240 мест в микрорайоне "Центральный"</t>
  </si>
  <si>
    <t>2007-2010</t>
  </si>
  <si>
    <t>240 мест; 3797 кв.м.</t>
  </si>
  <si>
    <t>3.4</t>
  </si>
  <si>
    <t>Инженерные сети в детскому саду на 240 мест в мкр.-не "Центральный"</t>
  </si>
  <si>
    <t>Итого по программе  II:</t>
  </si>
  <si>
    <t>16-квартирные жилые дома № 3,4 в мкр.Лесной</t>
  </si>
  <si>
    <t>1518 кв.м.</t>
  </si>
  <si>
    <t>2007-2009</t>
  </si>
  <si>
    <t>4-х этажный жилой дом в мкр. Г  ул. Космонавтов-50 лет ВЛКСМ</t>
  </si>
  <si>
    <t>1860 кв.м.</t>
  </si>
  <si>
    <t>Жильё в мкр. Шаимский ("Юграинвестстрой")</t>
  </si>
  <si>
    <t>2008-2015</t>
  </si>
  <si>
    <t>733 кв.м.</t>
  </si>
  <si>
    <t>1.4</t>
  </si>
  <si>
    <t>Долевое строительство жилья</t>
  </si>
  <si>
    <t>644,8 кв.м.</t>
  </si>
  <si>
    <t>1.5</t>
  </si>
  <si>
    <t>1.6</t>
  </si>
  <si>
    <t>9-ти этажный ж/дом на 126 квартир в микрорайоне 1Б.  Секция № 3</t>
  </si>
  <si>
    <t>142 кв.м.</t>
  </si>
  <si>
    <t>3.2.2</t>
  </si>
  <si>
    <t>Жилой микрорайон "Солнечный". Сети газоснабжения</t>
  </si>
  <si>
    <t>2008-2009</t>
  </si>
  <si>
    <t>12 км</t>
  </si>
  <si>
    <t>179081 (весь комплекс сетей)</t>
  </si>
  <si>
    <t>Реконструкция электрических сетей 6 кВ мкр. 1 Б в г. Урай, РП - 6 кВ "Югра" и ЛЭП - 6 кВ от ПС "Урай"</t>
  </si>
  <si>
    <t>ЛЭП - 6 кВ (5,38 км)</t>
  </si>
  <si>
    <t>3.5</t>
  </si>
  <si>
    <t>2009-2010</t>
  </si>
  <si>
    <t>сети энергоснабжения, ВЛ - 0,4 кВ</t>
  </si>
  <si>
    <t>3.7</t>
  </si>
  <si>
    <t>Инженерные сети к инд. жилым домам мкр. Лесной. ПИР (по решению суда)</t>
  </si>
  <si>
    <t>ПСД нет</t>
  </si>
  <si>
    <t>3.8</t>
  </si>
  <si>
    <t>комплекс инж.сетей</t>
  </si>
  <si>
    <t>Магистральные сети канализации микрорайона "Солнечный", г. Урай (ПИР)</t>
  </si>
  <si>
    <t>Итого по программе  III:</t>
  </si>
  <si>
    <t>IV.  Программа  "Развитие и модернизация  жилищно-коммунального комплекса"</t>
  </si>
  <si>
    <t>Реконструкция системы ГВС. МАК-8</t>
  </si>
  <si>
    <t>2000-2012</t>
  </si>
  <si>
    <t>8 Гкал</t>
  </si>
  <si>
    <t>8733 т.р. (91 г.)</t>
  </si>
  <si>
    <t xml:space="preserve">Итого по программе IV: </t>
  </si>
  <si>
    <t>Реконструкция административного помещения по адресу: г. Урай мкр.3 дом 3 под жилые помещения</t>
  </si>
  <si>
    <t>1696,42 тыс.руб. в целом</t>
  </si>
  <si>
    <t>5.3</t>
  </si>
  <si>
    <t>6</t>
  </si>
  <si>
    <t>VI. Программа "Развитие образования Ханты-Мансийского автономного округа - Югры"</t>
  </si>
  <si>
    <t>6.1</t>
  </si>
  <si>
    <t>Реконструкция школы № 8 под детский сад на 220 мест</t>
  </si>
  <si>
    <t>220 мест, 3039,2 кв.м.</t>
  </si>
  <si>
    <t>Итого по программе VI:</t>
  </si>
  <si>
    <t>5</t>
  </si>
  <si>
    <t>Капитальный ремонт административного помещения МУ "Управление образования г. Урай"</t>
  </si>
  <si>
    <t>166,06 кв.м.</t>
  </si>
  <si>
    <t>Капитальный ремонт спортивной площадки школы № 12</t>
  </si>
  <si>
    <t>7</t>
  </si>
  <si>
    <t>8</t>
  </si>
  <si>
    <t>Итого по прочим объектам:</t>
  </si>
  <si>
    <t>VIII. Программа "Первоочередные меры по использованиюи охране водных объектов или их частей бассейна р.Обь на тер-рии ХМАО-Югры на 2008-2010 годы"</t>
  </si>
  <si>
    <t>Берегоукрепление р.Конда</t>
  </si>
  <si>
    <t>Итого по программе VIII:</t>
  </si>
  <si>
    <t>Объекты, не включенные в план 2009 года на финансирование:</t>
  </si>
  <si>
    <t>Программа "Первоочередные меры по использованию и охране водных объектов или их частей бассейна реки Обь на территории Ханты-Мансийского автономного округа -Югры" на 2008-2010 годы"</t>
  </si>
  <si>
    <t xml:space="preserve"> - содержание заказчика</t>
  </si>
  <si>
    <t>МБ</t>
  </si>
  <si>
    <t xml:space="preserve">- капвложения </t>
  </si>
  <si>
    <t>ОБ</t>
  </si>
  <si>
    <t>Берегоукрепление р. Конда</t>
  </si>
  <si>
    <t>1,98 км</t>
  </si>
  <si>
    <t>Итого по  программе:</t>
  </si>
  <si>
    <t>всего</t>
  </si>
  <si>
    <t>V Благоустройство территории муниципального округа</t>
  </si>
  <si>
    <t>Благоустройство каре жилых домов в мкр. 3 №№ 32-38, № 51-53</t>
  </si>
  <si>
    <t>ИТОГО ПО РАЗДЕЛУ V :</t>
  </si>
  <si>
    <t>Прочие объекты строительства</t>
  </si>
  <si>
    <t>ЛК</t>
  </si>
  <si>
    <t>Прочие затраты по оформлению документов</t>
  </si>
  <si>
    <t>Реконструкция административного помещения в мкр. 3 дом 3 под жилые помещения</t>
  </si>
  <si>
    <t>490,7кв.м.</t>
  </si>
  <si>
    <t xml:space="preserve"> - капвложения</t>
  </si>
  <si>
    <t xml:space="preserve"> - содержание Заказчика</t>
  </si>
  <si>
    <t>Городской пляж</t>
  </si>
  <si>
    <t>Подготовительные работы, устр-во пляжа, перенос ВЛ -0,4 кВ, ливн. кан-я.</t>
  </si>
  <si>
    <t>Капитальный ремонт здания УО</t>
  </si>
  <si>
    <t>Реконструкция объездной автодороги (Промбаза -ДПС)</t>
  </si>
  <si>
    <t>2005-2010</t>
  </si>
  <si>
    <t>5,4 км</t>
  </si>
  <si>
    <t>- капвложения</t>
  </si>
  <si>
    <t>Благоустройство каре жилых домов в мкр. 3 № 32-38, 51-53.</t>
  </si>
  <si>
    <t>Городское кладбище</t>
  </si>
  <si>
    <t>поэтапно</t>
  </si>
  <si>
    <t>8,1 га</t>
  </si>
  <si>
    <t>Итого по  прочим:</t>
  </si>
  <si>
    <t>Всего по МУ УКС (стройка)</t>
  </si>
  <si>
    <t>Приложение 1</t>
  </si>
  <si>
    <t>к решению Думы города Урай</t>
  </si>
  <si>
    <t>"_____"_________________</t>
  </si>
  <si>
    <t xml:space="preserve">                                                                                   Приложение  </t>
  </si>
  <si>
    <t xml:space="preserve">План развития города Урай в сфере  капитального строительства, реконструкции и капитального ремонта на 2010 год                                                                             </t>
  </si>
  <si>
    <t>№ п/п</t>
  </si>
  <si>
    <t>Сметная стоимость в ценах 2001 года  (тыс.руб.)</t>
  </si>
  <si>
    <t>Капвложения на 2010 год</t>
  </si>
  <si>
    <t>в том чсиле по кварталам</t>
  </si>
  <si>
    <t>в  том числе  по источникам финансирования</t>
  </si>
  <si>
    <t>Всего капвложений по МУ УКС на 2009 год</t>
  </si>
  <si>
    <t xml:space="preserve"> ОАО "НК - "ЛУКОЙЛ"</t>
  </si>
  <si>
    <t>Реконструкция лыжной базы</t>
  </si>
  <si>
    <t>Итого по программе 1 (МТБ):</t>
  </si>
  <si>
    <t>Детский сад на 240 мест в мкр.-не Центральный</t>
  </si>
  <si>
    <t>1878,87 кв.м.</t>
  </si>
  <si>
    <t>Жилой дом по улице Механиков № 29</t>
  </si>
  <si>
    <t>979,05 кв.м.</t>
  </si>
  <si>
    <t>7650,001 в целом</t>
  </si>
  <si>
    <t>2010-2011</t>
  </si>
  <si>
    <t>979,23 кв.м.</t>
  </si>
  <si>
    <t>2008-2011</t>
  </si>
  <si>
    <t>3377 кв.м.</t>
  </si>
  <si>
    <t xml:space="preserve">Трехэтажный жилой дом в микрорайоне "Г". </t>
  </si>
  <si>
    <t>Инж.сети Механиков 29</t>
  </si>
  <si>
    <t>КТПН- 1 шт, наружное освещение</t>
  </si>
  <si>
    <t>3.6</t>
  </si>
  <si>
    <t>Инженерные сети малоэтажной застройки Юго-Восточного микрорайона. 2 очередь.</t>
  </si>
  <si>
    <t>Наружные инженерные сети к 16-ти квартирным жилым домам в мкр. Лесной. Сети теплоснабжения</t>
  </si>
  <si>
    <t>длина трассы - км, теплокамера - 1 шт.</t>
  </si>
  <si>
    <t>3.10</t>
  </si>
  <si>
    <t>Инженерные сети в микрорайоне Лесной . 2 очередь</t>
  </si>
  <si>
    <t>газ - 0,496 км; электроснабжение  - 0,713 км</t>
  </si>
  <si>
    <t>Магистральный хозяйственно- питьевой водовод "Горводозабор-  микрорайон "Солнечный" - АЗС.II этап. 1 очередь</t>
  </si>
  <si>
    <t>2,01 км.</t>
  </si>
  <si>
    <t>1,0 км,     0,7 км.</t>
  </si>
  <si>
    <t>"Строительство жилья детям и сиротам, оставшихся без попечения родителей, а также лицам из числа детей-сирот, оставшихся без попечения родителей"</t>
  </si>
  <si>
    <t>193,33 кв.м.</t>
  </si>
  <si>
    <t>Итого по программе:</t>
  </si>
  <si>
    <t>VII. Прочие объекты</t>
  </si>
  <si>
    <t>Реконструкция объездной  автомобильная дорога г. Урай, искусственные сооружения, наружные инженерные сети</t>
  </si>
  <si>
    <t>2007-2011</t>
  </si>
  <si>
    <t>Капитальный ремонт кровли школы № 4</t>
  </si>
  <si>
    <t>Капитальный ремонт кровли Дома детского творчества</t>
  </si>
  <si>
    <t>Капитальный ремонт стационара с прачечной</t>
  </si>
  <si>
    <t>1,89 км</t>
  </si>
  <si>
    <t>Устройство проезда от ул. Ленина до ул. Береговая с благоустройством территории жилых домов №№ 32,33,37,34,35,36,51,52,53 микрорайона 3, г. Урай</t>
  </si>
  <si>
    <t>4166 кв. м.</t>
  </si>
  <si>
    <t>Благоустройство каре жилых домов № 1, 2, 3, 4  в микрорайоне 3.</t>
  </si>
  <si>
    <t>12200 кв.м.</t>
  </si>
  <si>
    <t>Мемориал героям социалистического труда - жителям города Урай"</t>
  </si>
  <si>
    <t>Итого по программе V:</t>
  </si>
  <si>
    <t>Всего капвложений:</t>
  </si>
  <si>
    <t>Застройка Юго-Восточного микрорайона в г. Урае. II очередь. Сети водоснабжения</t>
  </si>
  <si>
    <t>300 м.</t>
  </si>
  <si>
    <t>КТПН- 2 шт, наружное освещение</t>
  </si>
  <si>
    <t>5.4</t>
  </si>
  <si>
    <t>Реконструкция административного помещения ОВД, расположенного по   по адресу: микрорайон "А" дом 28 "Б"</t>
  </si>
  <si>
    <t>от 23 июля 2010  № 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</si>
</sst>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/>
    </xf>
    <xf numFmtId="0" fontId="3" fillId="0" borderId="1" xfId="0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center" wrapText="1" shrinkToFit="1"/>
    </xf>
    <xf numFmtId="3" fontId="4" fillId="0" borderId="1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wrapText="1" shrinkToFit="1"/>
    </xf>
    <xf numFmtId="0" fontId="4" fillId="0" borderId="2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 wrapText="1" shrinkToFit="1"/>
    </xf>
    <xf numFmtId="0" fontId="8" fillId="0" borderId="4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left" wrapText="1" shrinkToFi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horizontal="left" wrapText="1" shrinkToFit="1"/>
    </xf>
    <xf numFmtId="3" fontId="7" fillId="0" borderId="1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 wrapText="1" shrinkToFit="1"/>
    </xf>
    <xf numFmtId="3" fontId="3" fillId="0" borderId="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 shrinkToFit="1"/>
    </xf>
    <xf numFmtId="0" fontId="7" fillId="0" borderId="6" xfId="0" applyFont="1" applyFill="1" applyBorder="1" applyAlignment="1">
      <alignment horizontal="center" wrapText="1" shrinkToFit="1"/>
    </xf>
    <xf numFmtId="3" fontId="7" fillId="0" borderId="6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left" vertical="center" wrapText="1" shrinkToFit="1"/>
    </xf>
    <xf numFmtId="3" fontId="7" fillId="0" borderId="1" xfId="0" applyNumberFormat="1" applyFont="1" applyFill="1" applyBorder="1" applyAlignment="1">
      <alignment horizontal="left" vertical="center" wrapText="1" shrinkToFit="1"/>
    </xf>
    <xf numFmtId="3" fontId="4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center" wrapText="1" shrinkToFit="1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 shrinkToFit="1"/>
    </xf>
    <xf numFmtId="49" fontId="4" fillId="0" borderId="4" xfId="0" applyNumberFormat="1" applyFont="1" applyFill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3" fontId="4" fillId="0" borderId="12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3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wrapText="1" shrinkToFit="1"/>
    </xf>
    <xf numFmtId="0" fontId="4" fillId="0" borderId="2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5"/>
  <sheetViews>
    <sheetView tabSelected="1" workbookViewId="0" topLeftCell="A5">
      <selection activeCell="M8" sqref="M8"/>
    </sheetView>
  </sheetViews>
  <sheetFormatPr defaultColWidth="9.140625" defaultRowHeight="12.75"/>
  <cols>
    <col min="1" max="1" width="4.7109375" style="1" customWidth="1"/>
    <col min="2" max="2" width="38.57421875" style="2" customWidth="1"/>
    <col min="3" max="3" width="7.28125" style="2" hidden="1" customWidth="1"/>
    <col min="4" max="4" width="10.00390625" style="1" customWidth="1"/>
    <col min="5" max="5" width="12.140625" style="1" customWidth="1"/>
    <col min="6" max="6" width="12.421875" style="1" customWidth="1"/>
    <col min="7" max="7" width="14.7109375" style="1" hidden="1" customWidth="1"/>
    <col min="8" max="8" width="15.7109375" style="3" customWidth="1"/>
    <col min="9" max="9" width="13.7109375" style="3" hidden="1" customWidth="1"/>
    <col min="10" max="10" width="14.00390625" style="3" hidden="1" customWidth="1"/>
    <col min="11" max="12" width="14.7109375" style="3" hidden="1" customWidth="1"/>
    <col min="13" max="13" width="12.57421875" style="4" customWidth="1"/>
    <col min="14" max="14" width="11.57421875" style="4" customWidth="1"/>
    <col min="15" max="15" width="13.57421875" style="4" customWidth="1"/>
    <col min="16" max="16" width="14.7109375" style="4" hidden="1" customWidth="1"/>
    <col min="17" max="17" width="15.00390625" style="8" hidden="1" customWidth="1"/>
    <col min="18" max="18" width="9.140625" style="7" hidden="1" customWidth="1"/>
    <col min="19" max="19" width="10.421875" style="7" hidden="1" customWidth="1"/>
    <col min="20" max="20" width="16.140625" style="7" hidden="1" customWidth="1"/>
    <col min="21" max="21" width="0.85546875" style="6" hidden="1" customWidth="1"/>
    <col min="22" max="22" width="9.7109375" style="7" customWidth="1"/>
    <col min="23" max="23" width="10.421875" style="7" customWidth="1"/>
    <col min="24" max="16384" width="9.140625" style="7" customWidth="1"/>
  </cols>
  <sheetData>
    <row r="1" spans="15:20" ht="15.75" customHeight="1" hidden="1">
      <c r="O1" s="151" t="s">
        <v>179</v>
      </c>
      <c r="P1" s="151"/>
      <c r="Q1" s="151"/>
      <c r="R1" s="151"/>
      <c r="S1" s="151"/>
      <c r="T1" s="151"/>
    </row>
    <row r="2" spans="15:20" ht="15.75" customHeight="1" hidden="1">
      <c r="O2" s="151" t="s">
        <v>180</v>
      </c>
      <c r="P2" s="151"/>
      <c r="Q2" s="151"/>
      <c r="R2" s="151"/>
      <c r="S2" s="151"/>
      <c r="T2" s="151"/>
    </row>
    <row r="3" spans="15:20" ht="15.75" customHeight="1" hidden="1">
      <c r="O3" s="151" t="s">
        <v>181</v>
      </c>
      <c r="P3" s="151"/>
      <c r="Q3" s="151"/>
      <c r="R3" s="151"/>
      <c r="S3" s="151"/>
      <c r="T3" s="151"/>
    </row>
    <row r="4" ht="15.75" hidden="1"/>
    <row r="5" spans="1:15" ht="15.75">
      <c r="A5" s="152"/>
      <c r="B5" s="152"/>
      <c r="F5" s="9"/>
      <c r="M5" s="187" t="s">
        <v>182</v>
      </c>
      <c r="N5" s="187"/>
      <c r="O5" s="187"/>
    </row>
    <row r="6" spans="13:15" ht="15.75">
      <c r="M6" s="187" t="s">
        <v>180</v>
      </c>
      <c r="N6" s="187"/>
      <c r="O6" s="187"/>
    </row>
    <row r="7" spans="13:15" ht="15.75">
      <c r="M7" s="187" t="s">
        <v>237</v>
      </c>
      <c r="N7" s="187"/>
      <c r="O7" s="187"/>
    </row>
    <row r="8" spans="13:14" ht="15.75">
      <c r="M8" s="5"/>
      <c r="N8" s="5"/>
    </row>
    <row r="9" spans="1:21" s="10" customFormat="1" ht="17.25" customHeight="1">
      <c r="A9" s="153" t="s">
        <v>183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17" ht="15.7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21" ht="15.75" customHeight="1">
      <c r="A11" s="155" t="s">
        <v>184</v>
      </c>
      <c r="B11" s="155" t="s">
        <v>0</v>
      </c>
      <c r="C11" s="155" t="s">
        <v>38</v>
      </c>
      <c r="D11" s="155" t="s">
        <v>39</v>
      </c>
      <c r="E11" s="155" t="s">
        <v>40</v>
      </c>
      <c r="F11" s="155" t="s">
        <v>185</v>
      </c>
      <c r="G11" s="155" t="s">
        <v>41</v>
      </c>
      <c r="H11" s="164" t="s">
        <v>186</v>
      </c>
      <c r="I11" s="143" t="s">
        <v>187</v>
      </c>
      <c r="J11" s="144"/>
      <c r="K11" s="144"/>
      <c r="L11" s="145"/>
      <c r="M11" s="158" t="s">
        <v>188</v>
      </c>
      <c r="N11" s="159"/>
      <c r="O11" s="160"/>
      <c r="P11" s="164" t="s">
        <v>42</v>
      </c>
      <c r="Q11" s="155" t="s">
        <v>189</v>
      </c>
      <c r="R11" s="167" t="s">
        <v>43</v>
      </c>
      <c r="S11" s="168"/>
      <c r="T11" s="155" t="s">
        <v>44</v>
      </c>
      <c r="U11" s="164" t="s">
        <v>45</v>
      </c>
    </row>
    <row r="12" spans="1:21" ht="15.75" customHeight="1">
      <c r="A12" s="156"/>
      <c r="B12" s="156"/>
      <c r="C12" s="156"/>
      <c r="D12" s="156"/>
      <c r="E12" s="156"/>
      <c r="F12" s="156"/>
      <c r="G12" s="156"/>
      <c r="H12" s="165"/>
      <c r="I12" s="164" t="s">
        <v>46</v>
      </c>
      <c r="J12" s="164" t="s">
        <v>47</v>
      </c>
      <c r="K12" s="164" t="s">
        <v>48</v>
      </c>
      <c r="L12" s="164" t="s">
        <v>49</v>
      </c>
      <c r="M12" s="161"/>
      <c r="N12" s="162"/>
      <c r="O12" s="163"/>
      <c r="P12" s="165"/>
      <c r="Q12" s="156"/>
      <c r="R12" s="155" t="s">
        <v>50</v>
      </c>
      <c r="S12" s="155" t="s">
        <v>51</v>
      </c>
      <c r="T12" s="156"/>
      <c r="U12" s="165"/>
    </row>
    <row r="13" spans="1:21" ht="50.25" customHeight="1">
      <c r="A13" s="157"/>
      <c r="B13" s="157"/>
      <c r="C13" s="157"/>
      <c r="D13" s="157"/>
      <c r="E13" s="157"/>
      <c r="F13" s="157"/>
      <c r="G13" s="157"/>
      <c r="H13" s="166"/>
      <c r="I13" s="166"/>
      <c r="J13" s="166"/>
      <c r="K13" s="166"/>
      <c r="L13" s="166"/>
      <c r="M13" s="11" t="s">
        <v>52</v>
      </c>
      <c r="N13" s="11" t="s">
        <v>53</v>
      </c>
      <c r="O13" s="11" t="s">
        <v>190</v>
      </c>
      <c r="P13" s="166"/>
      <c r="Q13" s="157"/>
      <c r="R13" s="157"/>
      <c r="S13" s="157"/>
      <c r="T13" s="157"/>
      <c r="U13" s="166"/>
    </row>
    <row r="14" spans="1:21" s="8" customFormat="1" ht="17.25" customHeight="1">
      <c r="A14" s="12">
        <v>1</v>
      </c>
      <c r="B14" s="12">
        <v>2</v>
      </c>
      <c r="C14" s="12">
        <v>3</v>
      </c>
      <c r="D14" s="12">
        <v>3</v>
      </c>
      <c r="E14" s="12">
        <v>4</v>
      </c>
      <c r="F14" s="12">
        <v>5</v>
      </c>
      <c r="G14" s="12">
        <v>6</v>
      </c>
      <c r="H14" s="13">
        <v>6</v>
      </c>
      <c r="I14" s="13">
        <v>5</v>
      </c>
      <c r="J14" s="13">
        <v>6</v>
      </c>
      <c r="K14" s="13">
        <v>7</v>
      </c>
      <c r="L14" s="13">
        <v>8</v>
      </c>
      <c r="M14" s="13">
        <v>7</v>
      </c>
      <c r="N14" s="13">
        <v>8</v>
      </c>
      <c r="O14" s="13">
        <v>9</v>
      </c>
      <c r="P14" s="14">
        <v>10</v>
      </c>
      <c r="Q14" s="12">
        <v>10</v>
      </c>
      <c r="R14" s="12">
        <v>12</v>
      </c>
      <c r="S14" s="12">
        <v>13</v>
      </c>
      <c r="T14" s="15">
        <v>14</v>
      </c>
      <c r="U14" s="13">
        <v>12</v>
      </c>
    </row>
    <row r="15" spans="1:23" s="1" customFormat="1" ht="36" customHeight="1">
      <c r="A15" s="16">
        <v>1</v>
      </c>
      <c r="B15" s="146" t="s">
        <v>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9"/>
      <c r="Q15" s="12"/>
      <c r="R15" s="20"/>
      <c r="S15" s="20"/>
      <c r="T15" s="21"/>
      <c r="U15" s="22"/>
      <c r="V15" s="23"/>
      <c r="W15" s="23"/>
    </row>
    <row r="16" spans="1:21" s="1" customFormat="1" ht="35.25" customHeight="1">
      <c r="A16" s="24" t="s">
        <v>3</v>
      </c>
      <c r="B16" s="149" t="s">
        <v>54</v>
      </c>
      <c r="C16" s="150"/>
      <c r="D16" s="150"/>
      <c r="E16" s="150"/>
      <c r="F16" s="169"/>
      <c r="G16" s="26"/>
      <c r="H16" s="27">
        <f aca="true" t="shared" si="0" ref="H16:Q16">H17+H18+H19</f>
        <v>49676000</v>
      </c>
      <c r="I16" s="27" t="e">
        <f t="shared" si="0"/>
        <v>#REF!</v>
      </c>
      <c r="J16" s="27" t="e">
        <f t="shared" si="0"/>
        <v>#REF!</v>
      </c>
      <c r="K16" s="27" t="e">
        <f t="shared" si="0"/>
        <v>#REF!</v>
      </c>
      <c r="L16" s="27" t="e">
        <f t="shared" si="0"/>
        <v>#REF!</v>
      </c>
      <c r="M16" s="27">
        <f>M17+M18+M19</f>
        <v>49676000</v>
      </c>
      <c r="N16" s="27">
        <f t="shared" si="0"/>
        <v>0</v>
      </c>
      <c r="O16" s="27">
        <f t="shared" si="0"/>
        <v>0</v>
      </c>
      <c r="P16" s="14" t="e">
        <f t="shared" si="0"/>
        <v>#REF!</v>
      </c>
      <c r="Q16" s="13">
        <f t="shared" si="0"/>
        <v>49676000</v>
      </c>
      <c r="R16" s="20"/>
      <c r="S16" s="20"/>
      <c r="T16" s="28" t="e">
        <f>#REF!+#REF!</f>
        <v>#REF!</v>
      </c>
      <c r="U16" s="22">
        <f>U17+U18+U19</f>
        <v>0</v>
      </c>
    </row>
    <row r="17" spans="1:21" ht="99.75" customHeight="1">
      <c r="A17" s="29" t="s">
        <v>4</v>
      </c>
      <c r="B17" s="30" t="s">
        <v>5</v>
      </c>
      <c r="C17" s="31"/>
      <c r="D17" s="31" t="s">
        <v>55</v>
      </c>
      <c r="E17" s="31" t="s">
        <v>56</v>
      </c>
      <c r="F17" s="31">
        <v>92971</v>
      </c>
      <c r="G17" s="31" t="s">
        <v>57</v>
      </c>
      <c r="H17" s="32">
        <f>M17+N17+O17</f>
        <v>49676000</v>
      </c>
      <c r="I17" s="32" t="e">
        <f>#REF!+#REF!</f>
        <v>#REF!</v>
      </c>
      <c r="J17" s="32" t="e">
        <f>#REF!+#REF!</f>
        <v>#REF!</v>
      </c>
      <c r="K17" s="32" t="e">
        <f>#REF!+#REF!</f>
        <v>#REF!</v>
      </c>
      <c r="L17" s="32" t="e">
        <f>#REF!+#REF!</f>
        <v>#REF!</v>
      </c>
      <c r="M17" s="32">
        <f>21737000+27939000</f>
        <v>49676000</v>
      </c>
      <c r="N17" s="32"/>
      <c r="O17" s="32"/>
      <c r="P17" s="33"/>
      <c r="Q17" s="22">
        <f>H17</f>
        <v>49676000</v>
      </c>
      <c r="R17" s="34"/>
      <c r="S17" s="34"/>
      <c r="T17" s="35">
        <f>Q17+R17+S17</f>
        <v>49676000</v>
      </c>
      <c r="U17" s="36"/>
    </row>
    <row r="18" spans="1:21" ht="37.5" customHeight="1" hidden="1">
      <c r="A18" s="29" t="s">
        <v>58</v>
      </c>
      <c r="B18" s="31" t="s">
        <v>59</v>
      </c>
      <c r="C18" s="31"/>
      <c r="D18" s="31" t="s">
        <v>55</v>
      </c>
      <c r="E18" s="31" t="s">
        <v>60</v>
      </c>
      <c r="F18" s="31">
        <v>93329</v>
      </c>
      <c r="G18" s="31">
        <v>219371</v>
      </c>
      <c r="H18" s="32">
        <f>M18+N18+O18</f>
        <v>0</v>
      </c>
      <c r="I18" s="32" t="e">
        <f>#REF!+#REF!</f>
        <v>#REF!</v>
      </c>
      <c r="J18" s="32" t="e">
        <f>#REF!+#REF!</f>
        <v>#REF!</v>
      </c>
      <c r="K18" s="32" t="e">
        <f>#REF!+#REF!</f>
        <v>#REF!</v>
      </c>
      <c r="L18" s="32" t="e">
        <f>#REF!+#REF!</f>
        <v>#REF!</v>
      </c>
      <c r="M18" s="32"/>
      <c r="N18" s="32"/>
      <c r="O18" s="32"/>
      <c r="P18" s="33"/>
      <c r="Q18" s="22">
        <f>P18+H18</f>
        <v>0</v>
      </c>
      <c r="R18" s="34"/>
      <c r="S18" s="34"/>
      <c r="T18" s="35">
        <f>Q18+R18+S18</f>
        <v>0</v>
      </c>
      <c r="U18" s="36"/>
    </row>
    <row r="19" spans="1:21" ht="35.25" customHeight="1" hidden="1">
      <c r="A19" s="29" t="s">
        <v>61</v>
      </c>
      <c r="B19" s="31" t="s">
        <v>62</v>
      </c>
      <c r="C19" s="31"/>
      <c r="D19" s="31" t="s">
        <v>63</v>
      </c>
      <c r="E19" s="31" t="s">
        <v>64</v>
      </c>
      <c r="F19" s="170" t="s">
        <v>65</v>
      </c>
      <c r="G19" s="171"/>
      <c r="H19" s="32"/>
      <c r="I19" s="32" t="e">
        <f>#REF!+#REF!</f>
        <v>#REF!</v>
      </c>
      <c r="J19" s="32" t="e">
        <f>#REF!+#REF!</f>
        <v>#REF!</v>
      </c>
      <c r="K19" s="32" t="e">
        <f>#REF!+#REF!</f>
        <v>#REF!</v>
      </c>
      <c r="L19" s="32" t="e">
        <f>#REF!+#REF!</f>
        <v>#REF!</v>
      </c>
      <c r="M19" s="32"/>
      <c r="N19" s="32"/>
      <c r="O19" s="32"/>
      <c r="P19" s="33" t="e">
        <f>#REF!+#REF!</f>
        <v>#REF!</v>
      </c>
      <c r="Q19" s="22"/>
      <c r="R19" s="34"/>
      <c r="S19" s="34"/>
      <c r="T19" s="35" t="e">
        <f>#REF!+#REF!</f>
        <v>#REF!</v>
      </c>
      <c r="U19" s="36"/>
    </row>
    <row r="20" spans="1:21" s="1" customFormat="1" ht="35.25" customHeight="1">
      <c r="A20" s="16">
        <v>2</v>
      </c>
      <c r="B20" s="149" t="s">
        <v>66</v>
      </c>
      <c r="C20" s="150"/>
      <c r="D20" s="150"/>
      <c r="E20" s="169"/>
      <c r="F20" s="26"/>
      <c r="G20" s="26"/>
      <c r="H20" s="27">
        <f aca="true" t="shared" si="1" ref="H20:Q20">H21+H22+H23+H24</f>
        <v>385393</v>
      </c>
      <c r="I20" s="27" t="e">
        <f t="shared" si="1"/>
        <v>#REF!</v>
      </c>
      <c r="J20" s="27" t="e">
        <f t="shared" si="1"/>
        <v>#REF!</v>
      </c>
      <c r="K20" s="27" t="e">
        <f t="shared" si="1"/>
        <v>#REF!</v>
      </c>
      <c r="L20" s="27" t="e">
        <f t="shared" si="1"/>
        <v>#REF!</v>
      </c>
      <c r="M20" s="27">
        <f t="shared" si="1"/>
        <v>0</v>
      </c>
      <c r="N20" s="27">
        <f t="shared" si="1"/>
        <v>385393</v>
      </c>
      <c r="O20" s="27">
        <f t="shared" si="1"/>
        <v>0</v>
      </c>
      <c r="P20" s="14" t="e">
        <f t="shared" si="1"/>
        <v>#REF!</v>
      </c>
      <c r="Q20" s="13">
        <f t="shared" si="1"/>
        <v>385393</v>
      </c>
      <c r="R20" s="20"/>
      <c r="S20" s="20"/>
      <c r="T20" s="28" t="e">
        <f>#REF!+#REF!</f>
        <v>#REF!</v>
      </c>
      <c r="U20" s="13">
        <f>U21+U22+U23+U24</f>
        <v>0</v>
      </c>
    </row>
    <row r="21" spans="1:21" ht="50.25" customHeight="1">
      <c r="A21" s="29" t="s">
        <v>7</v>
      </c>
      <c r="B21" s="38" t="s">
        <v>67</v>
      </c>
      <c r="C21" s="31"/>
      <c r="D21" s="31" t="s">
        <v>55</v>
      </c>
      <c r="E21" s="31" t="s">
        <v>69</v>
      </c>
      <c r="F21" s="31">
        <v>34187</v>
      </c>
      <c r="G21" s="31">
        <v>107795</v>
      </c>
      <c r="H21" s="32">
        <f>M21+N21+O21</f>
        <v>385393</v>
      </c>
      <c r="I21" s="32" t="e">
        <f>#REF!+#REF!</f>
        <v>#REF!</v>
      </c>
      <c r="J21" s="32">
        <v>15000000</v>
      </c>
      <c r="K21" s="32">
        <v>6807000</v>
      </c>
      <c r="L21" s="32" t="e">
        <f>#REF!+#REF!</f>
        <v>#REF!</v>
      </c>
      <c r="M21" s="32"/>
      <c r="N21" s="32">
        <v>385393</v>
      </c>
      <c r="O21" s="32"/>
      <c r="P21" s="33"/>
      <c r="Q21" s="22">
        <f>H21</f>
        <v>385393</v>
      </c>
      <c r="R21" s="34"/>
      <c r="S21" s="34"/>
      <c r="T21" s="35" t="e">
        <f>#REF!+#REF!</f>
        <v>#REF!</v>
      </c>
      <c r="U21" s="36"/>
    </row>
    <row r="22" spans="1:21" ht="33" customHeight="1" hidden="1">
      <c r="A22" s="29" t="s">
        <v>70</v>
      </c>
      <c r="B22" s="31" t="s">
        <v>71</v>
      </c>
      <c r="C22" s="31"/>
      <c r="D22" s="31" t="s">
        <v>72</v>
      </c>
      <c r="E22" s="31" t="s">
        <v>73</v>
      </c>
      <c r="F22" s="170" t="s">
        <v>65</v>
      </c>
      <c r="G22" s="171"/>
      <c r="H22" s="32"/>
      <c r="I22" s="32" t="e">
        <f>#REF!+#REF!</f>
        <v>#REF!</v>
      </c>
      <c r="J22" s="32" t="e">
        <f>#REF!+#REF!</f>
        <v>#REF!</v>
      </c>
      <c r="K22" s="32" t="e">
        <f>#REF!+#REF!</f>
        <v>#REF!</v>
      </c>
      <c r="L22" s="32" t="e">
        <f>#REF!+#REF!</f>
        <v>#REF!</v>
      </c>
      <c r="M22" s="32"/>
      <c r="N22" s="32"/>
      <c r="O22" s="32"/>
      <c r="P22" s="33" t="e">
        <f>#REF!+#REF!</f>
        <v>#REF!</v>
      </c>
      <c r="Q22" s="22"/>
      <c r="R22" s="34"/>
      <c r="S22" s="34"/>
      <c r="T22" s="35" t="e">
        <f>#REF!+#REF!</f>
        <v>#REF!</v>
      </c>
      <c r="U22" s="36"/>
    </row>
    <row r="23" spans="1:21" ht="36.75" customHeight="1" hidden="1">
      <c r="A23" s="29" t="s">
        <v>74</v>
      </c>
      <c r="B23" s="31" t="s">
        <v>75</v>
      </c>
      <c r="C23" s="31"/>
      <c r="D23" s="31" t="s">
        <v>76</v>
      </c>
      <c r="E23" s="31" t="s">
        <v>77</v>
      </c>
      <c r="F23" s="170" t="s">
        <v>65</v>
      </c>
      <c r="G23" s="171"/>
      <c r="H23" s="32">
        <f>M23+N23+O23</f>
        <v>0</v>
      </c>
      <c r="I23" s="32" t="e">
        <f>#REF!+#REF!</f>
        <v>#REF!</v>
      </c>
      <c r="J23" s="32" t="e">
        <f>#REF!+#REF!</f>
        <v>#REF!</v>
      </c>
      <c r="K23" s="32" t="e">
        <f>#REF!+#REF!</f>
        <v>#REF!</v>
      </c>
      <c r="L23" s="32" t="e">
        <f>#REF!+#REF!</f>
        <v>#REF!</v>
      </c>
      <c r="M23" s="32"/>
      <c r="N23" s="32"/>
      <c r="O23" s="32"/>
      <c r="P23" s="33" t="e">
        <f>#REF!+#REF!</f>
        <v>#REF!</v>
      </c>
      <c r="Q23" s="22">
        <f>H23</f>
        <v>0</v>
      </c>
      <c r="R23" s="34"/>
      <c r="S23" s="34"/>
      <c r="T23" s="35" t="e">
        <f>#REF!+#REF!+#REF!</f>
        <v>#REF!</v>
      </c>
      <c r="U23" s="36"/>
    </row>
    <row r="24" spans="1:21" ht="11.25" customHeight="1" hidden="1">
      <c r="A24" s="29" t="s">
        <v>78</v>
      </c>
      <c r="B24" s="31" t="s">
        <v>191</v>
      </c>
      <c r="C24" s="31"/>
      <c r="D24" s="31" t="s">
        <v>79</v>
      </c>
      <c r="E24" s="31" t="s">
        <v>80</v>
      </c>
      <c r="F24" s="170" t="s">
        <v>65</v>
      </c>
      <c r="G24" s="171"/>
      <c r="H24" s="32">
        <f>M24+N24+O24</f>
        <v>0</v>
      </c>
      <c r="I24" s="32" t="e">
        <f>#REF!+#REF!</f>
        <v>#REF!</v>
      </c>
      <c r="J24" s="32" t="e">
        <f>#REF!+#REF!</f>
        <v>#REF!</v>
      </c>
      <c r="K24" s="32" t="e">
        <f>#REF!+#REF!</f>
        <v>#REF!</v>
      </c>
      <c r="L24" s="32" t="e">
        <f>#REF!+#REF!</f>
        <v>#REF!</v>
      </c>
      <c r="M24" s="32"/>
      <c r="N24" s="32"/>
      <c r="O24" s="32"/>
      <c r="P24" s="33" t="e">
        <f>#REF!+#REF!</f>
        <v>#REF!</v>
      </c>
      <c r="Q24" s="22">
        <f>H24</f>
        <v>0</v>
      </c>
      <c r="R24" s="34"/>
      <c r="S24" s="34"/>
      <c r="T24" s="35" t="e">
        <f>#REF!+#REF!</f>
        <v>#REF!</v>
      </c>
      <c r="U24" s="36"/>
    </row>
    <row r="25" spans="1:21" s="40" customFormat="1" ht="21.75" customHeight="1">
      <c r="A25" s="24"/>
      <c r="B25" s="39" t="s">
        <v>192</v>
      </c>
      <c r="C25" s="26"/>
      <c r="D25" s="26"/>
      <c r="E25" s="16"/>
      <c r="F25" s="16"/>
      <c r="G25" s="16"/>
      <c r="H25" s="27">
        <f>H16+H20</f>
        <v>50061393</v>
      </c>
      <c r="I25" s="27" t="e">
        <f aca="true" t="shared" si="2" ref="I25:T25">I16+I20</f>
        <v>#REF!</v>
      </c>
      <c r="J25" s="27" t="e">
        <f t="shared" si="2"/>
        <v>#REF!</v>
      </c>
      <c r="K25" s="27" t="e">
        <f t="shared" si="2"/>
        <v>#REF!</v>
      </c>
      <c r="L25" s="27" t="e">
        <f t="shared" si="2"/>
        <v>#REF!</v>
      </c>
      <c r="M25" s="27">
        <f t="shared" si="2"/>
        <v>49676000</v>
      </c>
      <c r="N25" s="27">
        <f t="shared" si="2"/>
        <v>385393</v>
      </c>
      <c r="O25" s="27">
        <f t="shared" si="2"/>
        <v>0</v>
      </c>
      <c r="P25" s="14" t="e">
        <f t="shared" si="2"/>
        <v>#REF!</v>
      </c>
      <c r="Q25" s="13">
        <f t="shared" si="2"/>
        <v>50061393</v>
      </c>
      <c r="R25" s="13">
        <f t="shared" si="2"/>
        <v>0</v>
      </c>
      <c r="S25" s="13">
        <f t="shared" si="2"/>
        <v>0</v>
      </c>
      <c r="T25" s="13" t="e">
        <f t="shared" si="2"/>
        <v>#REF!</v>
      </c>
      <c r="U25" s="13" t="e">
        <f>U16+U20+#REF!</f>
        <v>#REF!</v>
      </c>
    </row>
    <row r="26" spans="1:21" s="40" customFormat="1" ht="38.25" customHeight="1">
      <c r="A26" s="16">
        <v>2</v>
      </c>
      <c r="B26" s="149" t="s">
        <v>81</v>
      </c>
      <c r="C26" s="150"/>
      <c r="D26" s="150"/>
      <c r="E26" s="150"/>
      <c r="F26" s="169"/>
      <c r="G26" s="26"/>
      <c r="H26" s="11">
        <f aca="true" t="shared" si="3" ref="H26:Q26">H27+H29</f>
        <v>164240000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164240000</v>
      </c>
      <c r="P26" s="41" t="e">
        <f t="shared" si="3"/>
        <v>#REF!</v>
      </c>
      <c r="Q26" s="42">
        <f t="shared" si="3"/>
        <v>0</v>
      </c>
      <c r="R26" s="13">
        <f>Q26+I26</f>
        <v>0</v>
      </c>
      <c r="S26" s="13">
        <f>R26+J26</f>
        <v>0</v>
      </c>
      <c r="T26" s="13">
        <f>S26+K26</f>
        <v>0</v>
      </c>
      <c r="U26" s="13" t="e">
        <f>U27+U28+U29+U30</f>
        <v>#REF!</v>
      </c>
    </row>
    <row r="27" spans="1:21" ht="38.25" customHeight="1">
      <c r="A27" s="29" t="s">
        <v>7</v>
      </c>
      <c r="B27" s="38" t="s">
        <v>83</v>
      </c>
      <c r="C27" s="31"/>
      <c r="D27" s="31" t="s">
        <v>72</v>
      </c>
      <c r="E27" s="31" t="s">
        <v>85</v>
      </c>
      <c r="F27" s="31">
        <v>83162</v>
      </c>
      <c r="G27" s="31">
        <v>371412</v>
      </c>
      <c r="H27" s="32">
        <f>M27+N27+O27</f>
        <v>164240000</v>
      </c>
      <c r="I27" s="32"/>
      <c r="J27" s="32"/>
      <c r="K27" s="32"/>
      <c r="L27" s="32"/>
      <c r="M27" s="32"/>
      <c r="N27" s="32"/>
      <c r="O27" s="32">
        <f>169500000-5260000</f>
        <v>164240000</v>
      </c>
      <c r="P27" s="33" t="e">
        <f>#REF!+#REF!</f>
        <v>#REF!</v>
      </c>
      <c r="Q27" s="22"/>
      <c r="R27" s="22" t="e">
        <f>#REF!+#REF!</f>
        <v>#REF!</v>
      </c>
      <c r="S27" s="22" t="e">
        <f>#REF!+#REF!</f>
        <v>#REF!</v>
      </c>
      <c r="T27" s="22" t="e">
        <f>#REF!+#REF!</f>
        <v>#REF!</v>
      </c>
      <c r="U27" s="22" t="e">
        <f>#REF!+#REF!</f>
        <v>#REF!</v>
      </c>
    </row>
    <row r="28" spans="1:21" ht="31.5" hidden="1">
      <c r="A28" s="29" t="s">
        <v>19</v>
      </c>
      <c r="B28" s="31" t="s">
        <v>82</v>
      </c>
      <c r="C28" s="43"/>
      <c r="D28" s="31">
        <v>2009</v>
      </c>
      <c r="E28" s="31"/>
      <c r="F28" s="31">
        <v>2320</v>
      </c>
      <c r="G28" s="31">
        <v>10000</v>
      </c>
      <c r="H28" s="32"/>
      <c r="I28" s="32"/>
      <c r="J28" s="32"/>
      <c r="K28" s="32"/>
      <c r="L28" s="32"/>
      <c r="M28" s="32"/>
      <c r="N28" s="32"/>
      <c r="O28" s="32"/>
      <c r="P28" s="33" t="e">
        <f>#REF!+#REF!</f>
        <v>#REF!</v>
      </c>
      <c r="Q28" s="22"/>
      <c r="R28" s="22" t="e">
        <f>#REF!+#REF!</f>
        <v>#REF!</v>
      </c>
      <c r="S28" s="22" t="e">
        <f>#REF!+#REF!</f>
        <v>#REF!</v>
      </c>
      <c r="T28" s="22" t="e">
        <f>#REF!+#REF!</f>
        <v>#REF!</v>
      </c>
      <c r="U28" s="22" t="e">
        <f>#REF!+#REF!</f>
        <v>#REF!</v>
      </c>
    </row>
    <row r="29" spans="1:21" ht="31.5" hidden="1">
      <c r="A29" s="29" t="s">
        <v>19</v>
      </c>
      <c r="B29" s="31" t="s">
        <v>193</v>
      </c>
      <c r="C29" s="31"/>
      <c r="D29" s="31" t="s">
        <v>84</v>
      </c>
      <c r="E29" s="31" t="s">
        <v>85</v>
      </c>
      <c r="F29" s="31">
        <v>68232</v>
      </c>
      <c r="G29" s="31">
        <v>310725</v>
      </c>
      <c r="H29" s="32">
        <f>M29+N29+O29</f>
        <v>0</v>
      </c>
      <c r="I29" s="32"/>
      <c r="J29" s="32"/>
      <c r="K29" s="32"/>
      <c r="L29" s="32"/>
      <c r="M29" s="32"/>
      <c r="N29" s="32"/>
      <c r="O29" s="32"/>
      <c r="P29" s="33" t="e">
        <f>#REF!+#REF!</f>
        <v>#REF!</v>
      </c>
      <c r="Q29" s="22">
        <f>H29</f>
        <v>0</v>
      </c>
      <c r="R29" s="22" t="e">
        <f>#REF!+#REF!</f>
        <v>#REF!</v>
      </c>
      <c r="S29" s="22" t="e">
        <f>#REF!+#REF!</f>
        <v>#REF!</v>
      </c>
      <c r="T29" s="22" t="e">
        <f>#REF!+#REF!</f>
        <v>#REF!</v>
      </c>
      <c r="U29" s="22" t="e">
        <f>#REF!+#REF!</f>
        <v>#REF!</v>
      </c>
    </row>
    <row r="30" spans="1:21" ht="30.75" customHeight="1" hidden="1">
      <c r="A30" s="29" t="s">
        <v>86</v>
      </c>
      <c r="B30" s="31" t="s">
        <v>87</v>
      </c>
      <c r="C30" s="43"/>
      <c r="D30" s="31">
        <v>2009</v>
      </c>
      <c r="E30" s="31"/>
      <c r="F30" s="31">
        <v>4640</v>
      </c>
      <c r="G30" s="31">
        <v>20000</v>
      </c>
      <c r="H30" s="32"/>
      <c r="I30" s="44"/>
      <c r="J30" s="44"/>
      <c r="K30" s="44"/>
      <c r="L30" s="44"/>
      <c r="M30" s="32"/>
      <c r="N30" s="32"/>
      <c r="O30" s="32"/>
      <c r="P30" s="33"/>
      <c r="Q30" s="22"/>
      <c r="R30" s="22" t="e">
        <f>#REF!+#REF!</f>
        <v>#REF!</v>
      </c>
      <c r="S30" s="22" t="e">
        <f>#REF!+#REF!</f>
        <v>#REF!</v>
      </c>
      <c r="T30" s="22" t="e">
        <f>#REF!+#REF!</f>
        <v>#REF!</v>
      </c>
      <c r="U30" s="22" t="e">
        <f>#REF!+#REF!</f>
        <v>#REF!</v>
      </c>
    </row>
    <row r="31" spans="1:21" s="40" customFormat="1" ht="19.5" customHeight="1">
      <c r="A31" s="16"/>
      <c r="B31" s="45" t="s">
        <v>88</v>
      </c>
      <c r="C31" s="26"/>
      <c r="D31" s="26"/>
      <c r="E31" s="16"/>
      <c r="F31" s="16"/>
      <c r="G31" s="16"/>
      <c r="H31" s="27">
        <f>H26</f>
        <v>164240000</v>
      </c>
      <c r="I31" s="27">
        <f aca="true" t="shared" si="4" ref="I31:U31">I26</f>
        <v>0</v>
      </c>
      <c r="J31" s="27">
        <f t="shared" si="4"/>
        <v>0</v>
      </c>
      <c r="K31" s="27">
        <f t="shared" si="4"/>
        <v>0</v>
      </c>
      <c r="L31" s="27">
        <f t="shared" si="4"/>
        <v>0</v>
      </c>
      <c r="M31" s="27">
        <f t="shared" si="4"/>
        <v>0</v>
      </c>
      <c r="N31" s="27">
        <f t="shared" si="4"/>
        <v>0</v>
      </c>
      <c r="O31" s="27">
        <f t="shared" si="4"/>
        <v>164240000</v>
      </c>
      <c r="P31" s="14" t="e">
        <f t="shared" si="4"/>
        <v>#REF!</v>
      </c>
      <c r="Q31" s="13">
        <f t="shared" si="4"/>
        <v>0</v>
      </c>
      <c r="R31" s="13">
        <f t="shared" si="4"/>
        <v>0</v>
      </c>
      <c r="S31" s="13">
        <f t="shared" si="4"/>
        <v>0</v>
      </c>
      <c r="T31" s="13">
        <f t="shared" si="4"/>
        <v>0</v>
      </c>
      <c r="U31" s="13" t="e">
        <f t="shared" si="4"/>
        <v>#REF!</v>
      </c>
    </row>
    <row r="32" spans="1:21" ht="34.5" customHeight="1">
      <c r="A32" s="16">
        <v>3</v>
      </c>
      <c r="B32" s="149" t="s">
        <v>9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69"/>
      <c r="P32" s="46"/>
      <c r="Q32" s="47"/>
      <c r="U32" s="36"/>
    </row>
    <row r="33" spans="1:21" ht="48.75" customHeight="1">
      <c r="A33" s="24" t="s">
        <v>10</v>
      </c>
      <c r="B33" s="149" t="s">
        <v>11</v>
      </c>
      <c r="C33" s="150"/>
      <c r="D33" s="150"/>
      <c r="E33" s="150"/>
      <c r="F33" s="169"/>
      <c r="G33" s="26"/>
      <c r="H33" s="27">
        <f>H34+H35+H36+H37+H38+H39+H40+H41+H42+H43</f>
        <v>53759612</v>
      </c>
      <c r="I33" s="27" t="e">
        <f aca="true" t="shared" si="5" ref="I33:Q33">I34+I35+I36+I37+I38+I39+I40</f>
        <v>#REF!</v>
      </c>
      <c r="J33" s="27" t="e">
        <f t="shared" si="5"/>
        <v>#REF!</v>
      </c>
      <c r="K33" s="27" t="e">
        <f t="shared" si="5"/>
        <v>#REF!</v>
      </c>
      <c r="L33" s="27" t="e">
        <f t="shared" si="5"/>
        <v>#REF!</v>
      </c>
      <c r="M33" s="27">
        <f>M34+M35+M36+M37+M38+M39+M40+M41+M42+M43</f>
        <v>48267700</v>
      </c>
      <c r="N33" s="27">
        <f>N34+N35+N36+N37+N38+N39+N40+N41+N42+N43</f>
        <v>5491912</v>
      </c>
      <c r="O33" s="27">
        <f>O34+O35+O36+O37+O38+O39+O40+O41</f>
        <v>0</v>
      </c>
      <c r="P33" s="14" t="e">
        <f t="shared" si="5"/>
        <v>#REF!</v>
      </c>
      <c r="Q33" s="13">
        <f t="shared" si="5"/>
        <v>23842418</v>
      </c>
      <c r="R33" s="13">
        <f>R34+R35+R36+R37</f>
        <v>0</v>
      </c>
      <c r="S33" s="13">
        <f>S34+S35+S36+S37</f>
        <v>0</v>
      </c>
      <c r="T33" s="13" t="e">
        <f>T34+T35+T36+T37</f>
        <v>#REF!</v>
      </c>
      <c r="U33" s="13">
        <f>U34+U35+U36+U37</f>
        <v>5209000</v>
      </c>
    </row>
    <row r="34" spans="1:21" ht="31.5" hidden="1">
      <c r="A34" s="29" t="s">
        <v>3</v>
      </c>
      <c r="B34" s="31" t="s">
        <v>89</v>
      </c>
      <c r="C34" s="31"/>
      <c r="D34" s="31">
        <v>2009</v>
      </c>
      <c r="E34" s="48" t="s">
        <v>90</v>
      </c>
      <c r="F34" s="48">
        <f>10369.2*2</f>
        <v>20738.4</v>
      </c>
      <c r="G34" s="48">
        <v>54000</v>
      </c>
      <c r="H34" s="32">
        <f aca="true" t="shared" si="6" ref="H34:H49">M34+N34+O34</f>
        <v>0</v>
      </c>
      <c r="I34" s="32" t="e">
        <f>#REF!+#REF!</f>
        <v>#REF!</v>
      </c>
      <c r="J34" s="32" t="e">
        <f>#REF!+#REF!</f>
        <v>#REF!</v>
      </c>
      <c r="K34" s="32" t="e">
        <f>#REF!+#REF!</f>
        <v>#REF!</v>
      </c>
      <c r="L34" s="32" t="e">
        <f>#REF!+#REF!</f>
        <v>#REF!</v>
      </c>
      <c r="M34" s="32"/>
      <c r="N34" s="32"/>
      <c r="O34" s="32"/>
      <c r="P34" s="33"/>
      <c r="Q34" s="22">
        <f>H34</f>
        <v>0</v>
      </c>
      <c r="R34" s="34"/>
      <c r="S34" s="34"/>
      <c r="T34" s="35" t="e">
        <f>#REF!+#REF!</f>
        <v>#REF!</v>
      </c>
      <c r="U34" s="36"/>
    </row>
    <row r="35" spans="1:21" ht="36.75" customHeight="1">
      <c r="A35" s="29" t="s">
        <v>12</v>
      </c>
      <c r="B35" s="38" t="s">
        <v>13</v>
      </c>
      <c r="C35" s="31"/>
      <c r="D35" s="31" t="s">
        <v>112</v>
      </c>
      <c r="E35" s="49" t="s">
        <v>194</v>
      </c>
      <c r="F35" s="49">
        <v>22873.03</v>
      </c>
      <c r="G35" s="49">
        <v>97854</v>
      </c>
      <c r="H35" s="32">
        <f t="shared" si="6"/>
        <v>23842418</v>
      </c>
      <c r="I35" s="32" t="e">
        <f>#REF!+#REF!</f>
        <v>#REF!</v>
      </c>
      <c r="J35" s="32" t="e">
        <f>#REF!+#REF!</f>
        <v>#REF!</v>
      </c>
      <c r="K35" s="32" t="e">
        <f>#REF!+#REF!</f>
        <v>#REF!</v>
      </c>
      <c r="L35" s="32" t="e">
        <f>#REF!+#REF!</f>
        <v>#REF!</v>
      </c>
      <c r="M35" s="32">
        <f>1037177+20421000</f>
        <v>21458177</v>
      </c>
      <c r="N35" s="32">
        <f>115241+2269000</f>
        <v>2384241</v>
      </c>
      <c r="O35" s="32"/>
      <c r="P35" s="33"/>
      <c r="Q35" s="22">
        <f>H35</f>
        <v>23842418</v>
      </c>
      <c r="R35" s="34"/>
      <c r="S35" s="34"/>
      <c r="T35" s="35" t="e">
        <f>#REF!+#REF!</f>
        <v>#REF!</v>
      </c>
      <c r="U35" s="36"/>
    </row>
    <row r="36" spans="1:21" ht="31.5" hidden="1">
      <c r="A36" s="29" t="s">
        <v>58</v>
      </c>
      <c r="B36" s="31" t="s">
        <v>92</v>
      </c>
      <c r="C36" s="31"/>
      <c r="D36" s="31" t="s">
        <v>68</v>
      </c>
      <c r="E36" s="48" t="s">
        <v>93</v>
      </c>
      <c r="F36" s="48">
        <v>24212.39</v>
      </c>
      <c r="G36" s="48">
        <v>50335</v>
      </c>
      <c r="H36" s="32">
        <f t="shared" si="6"/>
        <v>0</v>
      </c>
      <c r="I36" s="32"/>
      <c r="J36" s="32"/>
      <c r="K36" s="32"/>
      <c r="L36" s="32"/>
      <c r="M36" s="32"/>
      <c r="N36" s="32"/>
      <c r="O36" s="32"/>
      <c r="P36" s="33"/>
      <c r="Q36" s="22">
        <f>H36</f>
        <v>0</v>
      </c>
      <c r="R36" s="22">
        <f>I36+Q36</f>
        <v>0</v>
      </c>
      <c r="S36" s="22">
        <f>J36+R36</f>
        <v>0</v>
      </c>
      <c r="T36" s="22">
        <f>K36+S36</f>
        <v>0</v>
      </c>
      <c r="U36" s="22">
        <v>4391000</v>
      </c>
    </row>
    <row r="37" spans="1:21" ht="31.5" hidden="1">
      <c r="A37" s="29" t="s">
        <v>61</v>
      </c>
      <c r="B37" s="31" t="s">
        <v>94</v>
      </c>
      <c r="C37" s="31"/>
      <c r="D37" s="31" t="s">
        <v>95</v>
      </c>
      <c r="E37" s="48" t="s">
        <v>96</v>
      </c>
      <c r="F37" s="48"/>
      <c r="G37" s="48"/>
      <c r="H37" s="32">
        <f t="shared" si="6"/>
        <v>0</v>
      </c>
      <c r="I37" s="32"/>
      <c r="J37" s="32"/>
      <c r="K37" s="32"/>
      <c r="L37" s="32"/>
      <c r="M37" s="32"/>
      <c r="N37" s="32"/>
      <c r="O37" s="32"/>
      <c r="P37" s="33" t="e">
        <f>#REF!+#REF!</f>
        <v>#REF!</v>
      </c>
      <c r="Q37" s="22">
        <v>0</v>
      </c>
      <c r="R37" s="34"/>
      <c r="S37" s="34"/>
      <c r="T37" s="35" t="e">
        <f>#REF!</f>
        <v>#REF!</v>
      </c>
      <c r="U37" s="22">
        <v>818000</v>
      </c>
    </row>
    <row r="38" spans="1:21" ht="15.75" hidden="1">
      <c r="A38" s="29" t="s">
        <v>97</v>
      </c>
      <c r="B38" s="31" t="s">
        <v>98</v>
      </c>
      <c r="C38" s="31"/>
      <c r="D38" s="31">
        <v>2009</v>
      </c>
      <c r="E38" s="48" t="s">
        <v>99</v>
      </c>
      <c r="F38" s="48"/>
      <c r="G38" s="48"/>
      <c r="H38" s="32">
        <f t="shared" si="6"/>
        <v>0</v>
      </c>
      <c r="I38" s="32"/>
      <c r="J38" s="32"/>
      <c r="K38" s="32"/>
      <c r="L38" s="32"/>
      <c r="M38" s="32"/>
      <c r="N38" s="32"/>
      <c r="O38" s="32"/>
      <c r="P38" s="33"/>
      <c r="Q38" s="22">
        <f>H38</f>
        <v>0</v>
      </c>
      <c r="R38" s="34"/>
      <c r="S38" s="34"/>
      <c r="T38" s="35"/>
      <c r="U38" s="22"/>
    </row>
    <row r="39" spans="1:21" ht="31.5" hidden="1">
      <c r="A39" s="29" t="s">
        <v>100</v>
      </c>
      <c r="B39" s="31" t="s">
        <v>195</v>
      </c>
      <c r="C39" s="31"/>
      <c r="D39" s="31"/>
      <c r="E39" s="31" t="s">
        <v>194</v>
      </c>
      <c r="F39" s="31">
        <v>22873.03</v>
      </c>
      <c r="G39" s="31"/>
      <c r="H39" s="32">
        <f t="shared" si="6"/>
        <v>0</v>
      </c>
      <c r="I39" s="32"/>
      <c r="J39" s="32"/>
      <c r="K39" s="32"/>
      <c r="L39" s="32"/>
      <c r="M39" s="32"/>
      <c r="N39" s="32"/>
      <c r="O39" s="32"/>
      <c r="P39" s="33"/>
      <c r="Q39" s="22">
        <f>H39</f>
        <v>0</v>
      </c>
      <c r="R39" s="34"/>
      <c r="S39" s="34"/>
      <c r="T39" s="35"/>
      <c r="U39" s="36"/>
    </row>
    <row r="40" spans="1:21" ht="31.5" hidden="1">
      <c r="A40" s="29" t="s">
        <v>101</v>
      </c>
      <c r="B40" s="50" t="s">
        <v>102</v>
      </c>
      <c r="C40" s="31"/>
      <c r="D40" s="31" t="s">
        <v>91</v>
      </c>
      <c r="E40" s="31"/>
      <c r="F40" s="31"/>
      <c r="G40" s="31"/>
      <c r="H40" s="32">
        <f t="shared" si="6"/>
        <v>0</v>
      </c>
      <c r="I40" s="32"/>
      <c r="J40" s="32"/>
      <c r="K40" s="32"/>
      <c r="L40" s="32"/>
      <c r="M40" s="32"/>
      <c r="N40" s="32"/>
      <c r="O40" s="32"/>
      <c r="P40" s="33"/>
      <c r="Q40" s="22">
        <f>H40</f>
        <v>0</v>
      </c>
      <c r="R40" s="34"/>
      <c r="S40" s="34"/>
      <c r="T40" s="35"/>
      <c r="U40" s="36"/>
    </row>
    <row r="41" spans="1:21" ht="32.25" customHeight="1" hidden="1">
      <c r="A41" s="29" t="s">
        <v>14</v>
      </c>
      <c r="B41" s="51" t="s">
        <v>15</v>
      </c>
      <c r="C41" s="52"/>
      <c r="D41" s="31" t="s">
        <v>84</v>
      </c>
      <c r="E41" s="31" t="s">
        <v>196</v>
      </c>
      <c r="F41" s="37" t="s">
        <v>197</v>
      </c>
      <c r="G41" s="31"/>
      <c r="H41" s="32">
        <f t="shared" si="6"/>
        <v>0</v>
      </c>
      <c r="I41" s="32"/>
      <c r="J41" s="32"/>
      <c r="K41" s="32"/>
      <c r="L41" s="32"/>
      <c r="M41" s="32"/>
      <c r="N41" s="32">
        <v>0</v>
      </c>
      <c r="O41" s="32"/>
      <c r="P41" s="33"/>
      <c r="Q41" s="22"/>
      <c r="R41" s="34"/>
      <c r="S41" s="34"/>
      <c r="T41" s="35"/>
      <c r="U41" s="36"/>
    </row>
    <row r="42" spans="1:21" ht="34.5" customHeight="1">
      <c r="A42" s="29" t="s">
        <v>14</v>
      </c>
      <c r="B42" s="51" t="s">
        <v>17</v>
      </c>
      <c r="C42" s="52"/>
      <c r="D42" s="31" t="s">
        <v>198</v>
      </c>
      <c r="E42" s="31" t="s">
        <v>199</v>
      </c>
      <c r="F42" s="37" t="s">
        <v>197</v>
      </c>
      <c r="G42" s="31"/>
      <c r="H42" s="53">
        <f t="shared" si="6"/>
        <v>29788358</v>
      </c>
      <c r="I42" s="32"/>
      <c r="J42" s="32"/>
      <c r="K42" s="32"/>
      <c r="L42" s="32"/>
      <c r="M42" s="32">
        <v>26809523</v>
      </c>
      <c r="N42" s="53">
        <f>928000+2050835</f>
        <v>2978835</v>
      </c>
      <c r="O42" s="32"/>
      <c r="P42" s="33"/>
      <c r="Q42" s="22"/>
      <c r="R42" s="34"/>
      <c r="S42" s="34"/>
      <c r="T42" s="35"/>
      <c r="U42" s="36"/>
    </row>
    <row r="43" spans="1:21" ht="52.5" customHeight="1">
      <c r="A43" s="29" t="s">
        <v>16</v>
      </c>
      <c r="B43" s="51" t="s">
        <v>18</v>
      </c>
      <c r="C43" s="52"/>
      <c r="D43" s="31" t="s">
        <v>200</v>
      </c>
      <c r="E43" s="31" t="s">
        <v>201</v>
      </c>
      <c r="F43" s="37"/>
      <c r="G43" s="31"/>
      <c r="H43" s="32">
        <f t="shared" si="6"/>
        <v>128836</v>
      </c>
      <c r="I43" s="32"/>
      <c r="J43" s="32"/>
      <c r="K43" s="32"/>
      <c r="L43" s="32"/>
      <c r="M43" s="32"/>
      <c r="N43" s="32">
        <v>128836</v>
      </c>
      <c r="O43" s="32"/>
      <c r="P43" s="33"/>
      <c r="Q43" s="22"/>
      <c r="R43" s="34"/>
      <c r="S43" s="34"/>
      <c r="T43" s="35"/>
      <c r="U43" s="36"/>
    </row>
    <row r="44" spans="1:21" ht="51.75" customHeight="1">
      <c r="A44" s="24" t="s">
        <v>19</v>
      </c>
      <c r="B44" s="149" t="s">
        <v>20</v>
      </c>
      <c r="C44" s="150"/>
      <c r="D44" s="150"/>
      <c r="E44" s="150"/>
      <c r="F44" s="169"/>
      <c r="G44" s="26"/>
      <c r="H44" s="27">
        <f>M44+N44+O44</f>
        <v>14178333</v>
      </c>
      <c r="I44" s="27" t="e">
        <f>I45+I47+#REF!+#REF!</f>
        <v>#REF!</v>
      </c>
      <c r="J44" s="27" t="e">
        <f>J45+J47+#REF!+#REF!</f>
        <v>#REF!</v>
      </c>
      <c r="K44" s="27" t="e">
        <f>K45+K47+#REF!+#REF!</f>
        <v>#REF!</v>
      </c>
      <c r="L44" s="27" t="e">
        <f>L45+L47+#REF!+#REF!</f>
        <v>#REF!</v>
      </c>
      <c r="M44" s="54">
        <f>M45+M47+M48+M49+M46</f>
        <v>12760500</v>
      </c>
      <c r="N44" s="54">
        <f>N45+N47+N48+N49+N46</f>
        <v>1417833</v>
      </c>
      <c r="O44" s="27">
        <f>O45+O47+O48+O49</f>
        <v>0</v>
      </c>
      <c r="P44" s="14" t="e">
        <f>P45+P47+P48+P49</f>
        <v>#REF!</v>
      </c>
      <c r="Q44" s="13">
        <f>Q45+Q47+Q48+Q49</f>
        <v>14178333</v>
      </c>
      <c r="R44" s="55" t="e">
        <f>#REF!+#REF!</f>
        <v>#REF!</v>
      </c>
      <c r="S44" s="55" t="e">
        <f>#REF!+#REF!</f>
        <v>#REF!</v>
      </c>
      <c r="T44" s="56" t="e">
        <f>#REF!+#REF!</f>
        <v>#REF!</v>
      </c>
      <c r="U44" s="57">
        <f>U45+U47</f>
        <v>0</v>
      </c>
    </row>
    <row r="45" spans="1:21" ht="36.75" customHeight="1">
      <c r="A45" s="29" t="s">
        <v>21</v>
      </c>
      <c r="B45" s="38" t="s">
        <v>13</v>
      </c>
      <c r="C45" s="31"/>
      <c r="D45" s="31" t="s">
        <v>198</v>
      </c>
      <c r="E45" s="49" t="s">
        <v>194</v>
      </c>
      <c r="F45" s="49">
        <v>22873.03</v>
      </c>
      <c r="G45" s="49">
        <v>97854</v>
      </c>
      <c r="H45" s="32">
        <f t="shared" si="6"/>
        <v>14178333</v>
      </c>
      <c r="I45" s="32" t="e">
        <f>#REF!+#REF!</f>
        <v>#REF!</v>
      </c>
      <c r="J45" s="32" t="e">
        <f>#REF!+#REF!</f>
        <v>#REF!</v>
      </c>
      <c r="K45" s="32" t="e">
        <f>#REF!+#REF!</f>
        <v>#REF!</v>
      </c>
      <c r="L45" s="32" t="e">
        <f>#REF!+#REF!</f>
        <v>#REF!</v>
      </c>
      <c r="M45" s="32">
        <v>12760500</v>
      </c>
      <c r="N45" s="32">
        <v>1417833</v>
      </c>
      <c r="O45" s="32"/>
      <c r="P45" s="33"/>
      <c r="Q45" s="22">
        <f>H45</f>
        <v>14178333</v>
      </c>
      <c r="R45" s="34"/>
      <c r="S45" s="34"/>
      <c r="T45" s="35" t="e">
        <f>#REF!+#REF!</f>
        <v>#REF!</v>
      </c>
      <c r="U45" s="36"/>
    </row>
    <row r="46" spans="1:21" ht="36.75" customHeight="1" hidden="1">
      <c r="A46" s="29" t="s">
        <v>104</v>
      </c>
      <c r="B46" s="38" t="s">
        <v>202</v>
      </c>
      <c r="C46" s="31"/>
      <c r="D46" s="31"/>
      <c r="E46" s="49"/>
      <c r="F46" s="49"/>
      <c r="G46" s="49"/>
      <c r="H46" s="32">
        <f t="shared" si="6"/>
        <v>0</v>
      </c>
      <c r="I46" s="32"/>
      <c r="J46" s="32"/>
      <c r="K46" s="32"/>
      <c r="L46" s="32"/>
      <c r="M46" s="32"/>
      <c r="N46" s="32"/>
      <c r="O46" s="32"/>
      <c r="P46" s="33"/>
      <c r="Q46" s="22"/>
      <c r="R46" s="34"/>
      <c r="S46" s="34"/>
      <c r="T46" s="35"/>
      <c r="U46" s="36"/>
    </row>
    <row r="47" spans="1:21" ht="31.5" hidden="1">
      <c r="A47" s="29" t="s">
        <v>70</v>
      </c>
      <c r="B47" s="31" t="s">
        <v>94</v>
      </c>
      <c r="C47" s="31"/>
      <c r="D47" s="31" t="s">
        <v>95</v>
      </c>
      <c r="E47" s="31" t="s">
        <v>103</v>
      </c>
      <c r="F47" s="31"/>
      <c r="G47" s="31"/>
      <c r="H47" s="32">
        <f t="shared" si="6"/>
        <v>0</v>
      </c>
      <c r="I47" s="32">
        <v>2454000</v>
      </c>
      <c r="J47" s="32">
        <v>2454000</v>
      </c>
      <c r="K47" s="32">
        <v>1180000</v>
      </c>
      <c r="L47" s="32">
        <v>980000</v>
      </c>
      <c r="M47" s="32"/>
      <c r="N47" s="32"/>
      <c r="O47" s="32"/>
      <c r="P47" s="33" t="e">
        <f>#REF!</f>
        <v>#REF!</v>
      </c>
      <c r="Q47" s="22">
        <f>H47</f>
        <v>0</v>
      </c>
      <c r="R47" s="34" t="e">
        <f>#REF!</f>
        <v>#REF!</v>
      </c>
      <c r="S47" s="34" t="e">
        <f>#REF!</f>
        <v>#REF!</v>
      </c>
      <c r="T47" s="35" t="e">
        <f>#REF!</f>
        <v>#REF!</v>
      </c>
      <c r="U47" s="36"/>
    </row>
    <row r="48" spans="1:21" ht="32.25" customHeight="1" hidden="1">
      <c r="A48" s="29" t="s">
        <v>74</v>
      </c>
      <c r="B48" s="31" t="s">
        <v>92</v>
      </c>
      <c r="C48" s="31"/>
      <c r="D48" s="31"/>
      <c r="E48" s="31"/>
      <c r="F48" s="31">
        <v>24212.39</v>
      </c>
      <c r="G48" s="31"/>
      <c r="H48" s="32">
        <f t="shared" si="6"/>
        <v>0</v>
      </c>
      <c r="I48" s="32"/>
      <c r="J48" s="32"/>
      <c r="K48" s="32"/>
      <c r="L48" s="32"/>
      <c r="M48" s="32"/>
      <c r="N48" s="32"/>
      <c r="O48" s="32"/>
      <c r="P48" s="33"/>
      <c r="Q48" s="22">
        <f>H48</f>
        <v>0</v>
      </c>
      <c r="R48" s="34"/>
      <c r="S48" s="34"/>
      <c r="T48" s="35"/>
      <c r="U48" s="36"/>
    </row>
    <row r="49" spans="1:21" ht="31.5" hidden="1">
      <c r="A49" s="29" t="s">
        <v>78</v>
      </c>
      <c r="B49" s="31" t="s">
        <v>98</v>
      </c>
      <c r="C49" s="31"/>
      <c r="D49" s="31"/>
      <c r="E49" s="31" t="s">
        <v>194</v>
      </c>
      <c r="F49" s="31">
        <v>22873.03</v>
      </c>
      <c r="G49" s="31"/>
      <c r="H49" s="32">
        <f t="shared" si="6"/>
        <v>0</v>
      </c>
      <c r="I49" s="32"/>
      <c r="J49" s="32"/>
      <c r="K49" s="32"/>
      <c r="L49" s="32"/>
      <c r="M49" s="32"/>
      <c r="N49" s="32"/>
      <c r="O49" s="32"/>
      <c r="P49" s="33"/>
      <c r="Q49" s="22">
        <f>H49</f>
        <v>0</v>
      </c>
      <c r="R49" s="34"/>
      <c r="S49" s="34"/>
      <c r="T49" s="35"/>
      <c r="U49" s="36"/>
    </row>
    <row r="50" spans="1:21" s="40" customFormat="1" ht="31.5" customHeight="1">
      <c r="A50" s="24" t="s">
        <v>22</v>
      </c>
      <c r="B50" s="146" t="s">
        <v>23</v>
      </c>
      <c r="C50" s="147"/>
      <c r="D50" s="147"/>
      <c r="E50" s="147"/>
      <c r="F50" s="148"/>
      <c r="G50" s="58"/>
      <c r="H50" s="27">
        <f>H54+H56+H58+H53+H51+H61+H62+H63+H64+H65</f>
        <v>51950555</v>
      </c>
      <c r="I50" s="27">
        <f aca="true" t="shared" si="7" ref="I50:O50">I54+I56+I58+I53+I51+I61+I62+I63+I64+I65</f>
        <v>0</v>
      </c>
      <c r="J50" s="27">
        <f t="shared" si="7"/>
        <v>0</v>
      </c>
      <c r="K50" s="27">
        <f t="shared" si="7"/>
        <v>0</v>
      </c>
      <c r="L50" s="27">
        <f t="shared" si="7"/>
        <v>0</v>
      </c>
      <c r="M50" s="27">
        <f t="shared" si="7"/>
        <v>46755500</v>
      </c>
      <c r="N50" s="27">
        <f t="shared" si="7"/>
        <v>5195055</v>
      </c>
      <c r="O50" s="27">
        <f t="shared" si="7"/>
        <v>0</v>
      </c>
      <c r="P50" s="14" t="e">
        <f>P54+P56+P58+#REF!+P53+P51</f>
        <v>#REF!</v>
      </c>
      <c r="Q50" s="13" t="e">
        <f>Q54+Q56+Q58+#REF!+Q53+Q51</f>
        <v>#REF!</v>
      </c>
      <c r="R50" s="13" t="e">
        <f>R56+R58+#REF!+R54+R59</f>
        <v>#REF!</v>
      </c>
      <c r="S50" s="13" t="e">
        <f>S56+S58+#REF!+S54+S59</f>
        <v>#REF!</v>
      </c>
      <c r="T50" s="13" t="e">
        <f>T56+T58+#REF!+T54+T59</f>
        <v>#REF!</v>
      </c>
      <c r="U50" s="13" t="e">
        <f>U56+U58+#REF!+U54+U59</f>
        <v>#REF!</v>
      </c>
    </row>
    <row r="51" spans="1:21" ht="48.75" customHeight="1">
      <c r="A51" s="29" t="s">
        <v>32</v>
      </c>
      <c r="B51" s="38" t="s">
        <v>33</v>
      </c>
      <c r="C51" s="31"/>
      <c r="D51" s="31" t="s">
        <v>198</v>
      </c>
      <c r="E51" s="59" t="s">
        <v>118</v>
      </c>
      <c r="F51" s="59"/>
      <c r="G51" s="59">
        <v>2900</v>
      </c>
      <c r="H51" s="32">
        <f>M51+N51</f>
        <v>7674889</v>
      </c>
      <c r="I51" s="32"/>
      <c r="J51" s="32"/>
      <c r="K51" s="32"/>
      <c r="L51" s="32"/>
      <c r="M51" s="32">
        <f>9000000-2092600</f>
        <v>6907400</v>
      </c>
      <c r="N51" s="32">
        <f>1000000-232511</f>
        <v>767489</v>
      </c>
      <c r="O51" s="32"/>
      <c r="P51" s="33"/>
      <c r="Q51" s="22">
        <f>H51</f>
        <v>7674889</v>
      </c>
      <c r="R51" s="34"/>
      <c r="S51" s="34"/>
      <c r="T51" s="35" t="e">
        <f>#REF!+#REF!</f>
        <v>#REF!</v>
      </c>
      <c r="U51" s="36"/>
    </row>
    <row r="52" spans="1:21" ht="31.5" hidden="1">
      <c r="A52" s="29" t="s">
        <v>19</v>
      </c>
      <c r="B52" s="31" t="s">
        <v>203</v>
      </c>
      <c r="C52" s="31"/>
      <c r="D52" s="31" t="s">
        <v>106</v>
      </c>
      <c r="E52" s="59" t="s">
        <v>118</v>
      </c>
      <c r="F52" s="59">
        <v>3599</v>
      </c>
      <c r="G52" s="59">
        <v>12209</v>
      </c>
      <c r="H52" s="32"/>
      <c r="I52" s="32"/>
      <c r="J52" s="32"/>
      <c r="K52" s="32"/>
      <c r="L52" s="32"/>
      <c r="M52" s="32"/>
      <c r="N52" s="32"/>
      <c r="O52" s="32"/>
      <c r="P52" s="33"/>
      <c r="Q52" s="22">
        <f>H52</f>
        <v>0</v>
      </c>
      <c r="R52" s="34"/>
      <c r="S52" s="34"/>
      <c r="T52" s="35" t="e">
        <f>#REF!+#REF!</f>
        <v>#REF!</v>
      </c>
      <c r="U52" s="36"/>
    </row>
    <row r="53" spans="1:21" ht="63" hidden="1">
      <c r="A53" s="29" t="s">
        <v>22</v>
      </c>
      <c r="B53" s="60" t="s">
        <v>105</v>
      </c>
      <c r="C53" s="31"/>
      <c r="D53" s="59" t="s">
        <v>106</v>
      </c>
      <c r="E53" s="59" t="s">
        <v>107</v>
      </c>
      <c r="F53" s="59" t="s">
        <v>108</v>
      </c>
      <c r="G53" s="59">
        <v>24056</v>
      </c>
      <c r="H53" s="32"/>
      <c r="I53" s="32"/>
      <c r="J53" s="32"/>
      <c r="K53" s="32"/>
      <c r="L53" s="32"/>
      <c r="M53" s="32"/>
      <c r="N53" s="32"/>
      <c r="O53" s="32"/>
      <c r="P53" s="33"/>
      <c r="Q53" s="22">
        <f>H53</f>
        <v>0</v>
      </c>
      <c r="R53" s="34"/>
      <c r="S53" s="34"/>
      <c r="T53" s="35" t="e">
        <f>#REF!+#REF!</f>
        <v>#REF!</v>
      </c>
      <c r="U53" s="36"/>
    </row>
    <row r="54" spans="1:21" ht="63" hidden="1">
      <c r="A54" s="29" t="s">
        <v>86</v>
      </c>
      <c r="B54" s="60" t="s">
        <v>36</v>
      </c>
      <c r="C54" s="31"/>
      <c r="D54" s="59" t="s">
        <v>106</v>
      </c>
      <c r="E54" s="59" t="s">
        <v>204</v>
      </c>
      <c r="F54" s="59"/>
      <c r="G54" s="59">
        <v>7000</v>
      </c>
      <c r="H54" s="32"/>
      <c r="I54" s="32"/>
      <c r="J54" s="32"/>
      <c r="K54" s="32"/>
      <c r="L54" s="32"/>
      <c r="M54" s="32"/>
      <c r="N54" s="32"/>
      <c r="O54" s="32"/>
      <c r="P54" s="33"/>
      <c r="Q54" s="22">
        <f>H54</f>
        <v>0</v>
      </c>
      <c r="R54" s="34"/>
      <c r="S54" s="34"/>
      <c r="T54" s="35" t="e">
        <f>#REF!+#REF!</f>
        <v>#REF!</v>
      </c>
      <c r="U54" s="36"/>
    </row>
    <row r="55" spans="1:21" ht="47.25" hidden="1">
      <c r="A55" s="29" t="s">
        <v>111</v>
      </c>
      <c r="B55" s="61" t="s">
        <v>109</v>
      </c>
      <c r="C55" s="31"/>
      <c r="D55" s="31" t="s">
        <v>106</v>
      </c>
      <c r="E55" s="59" t="s">
        <v>110</v>
      </c>
      <c r="F55" s="59">
        <v>26860</v>
      </c>
      <c r="G55" s="59">
        <v>66000</v>
      </c>
      <c r="H55" s="32"/>
      <c r="I55" s="32"/>
      <c r="J55" s="32"/>
      <c r="K55" s="32"/>
      <c r="L55" s="32"/>
      <c r="M55" s="32"/>
      <c r="N55" s="32"/>
      <c r="O55" s="32"/>
      <c r="P55" s="33" t="e">
        <f>#REF!</f>
        <v>#REF!</v>
      </c>
      <c r="Q55" s="22"/>
      <c r="R55" s="22" t="e">
        <f>#REF!</f>
        <v>#REF!</v>
      </c>
      <c r="S55" s="22" t="e">
        <f>#REF!</f>
        <v>#REF!</v>
      </c>
      <c r="T55" s="22" t="e">
        <f>#REF!</f>
        <v>#REF!</v>
      </c>
      <c r="U55" s="22">
        <v>5596200</v>
      </c>
    </row>
    <row r="56" spans="1:21" ht="63" hidden="1">
      <c r="A56" s="29" t="s">
        <v>205</v>
      </c>
      <c r="B56" s="31" t="s">
        <v>206</v>
      </c>
      <c r="C56" s="31"/>
      <c r="D56" s="31" t="s">
        <v>112</v>
      </c>
      <c r="E56" s="59" t="s">
        <v>113</v>
      </c>
      <c r="F56" s="59">
        <v>624760</v>
      </c>
      <c r="G56" s="59">
        <v>98000</v>
      </c>
      <c r="H56" s="32"/>
      <c r="I56" s="32"/>
      <c r="J56" s="32"/>
      <c r="K56" s="32"/>
      <c r="L56" s="32"/>
      <c r="M56" s="32"/>
      <c r="N56" s="32"/>
      <c r="O56" s="32"/>
      <c r="P56" s="33"/>
      <c r="Q56" s="22">
        <f>H56</f>
        <v>0</v>
      </c>
      <c r="R56" s="34"/>
      <c r="S56" s="34"/>
      <c r="T56" s="35" t="e">
        <f>#REF!</f>
        <v>#REF!</v>
      </c>
      <c r="U56" s="36"/>
    </row>
    <row r="57" spans="1:21" ht="31.5" customHeight="1" hidden="1">
      <c r="A57" s="29" t="s">
        <v>114</v>
      </c>
      <c r="B57" s="43" t="s">
        <v>115</v>
      </c>
      <c r="C57" s="31"/>
      <c r="D57" s="31"/>
      <c r="E57" s="59"/>
      <c r="F57" s="172" t="s">
        <v>116</v>
      </c>
      <c r="G57" s="173"/>
      <c r="H57" s="32"/>
      <c r="I57" s="32"/>
      <c r="J57" s="32"/>
      <c r="K57" s="32"/>
      <c r="L57" s="32"/>
      <c r="M57" s="32"/>
      <c r="N57" s="32"/>
      <c r="O57" s="32"/>
      <c r="P57" s="33"/>
      <c r="Q57" s="22"/>
      <c r="U57" s="22">
        <v>403000</v>
      </c>
    </row>
    <row r="58" spans="1:21" ht="78.75" hidden="1">
      <c r="A58" s="29" t="s">
        <v>117</v>
      </c>
      <c r="B58" s="31" t="s">
        <v>207</v>
      </c>
      <c r="C58" s="31"/>
      <c r="D58" s="31">
        <v>2009</v>
      </c>
      <c r="E58" s="59" t="s">
        <v>208</v>
      </c>
      <c r="F58" s="59"/>
      <c r="G58" s="59"/>
      <c r="H58" s="32"/>
      <c r="I58" s="32"/>
      <c r="J58" s="32"/>
      <c r="K58" s="32"/>
      <c r="L58" s="32"/>
      <c r="M58" s="32"/>
      <c r="N58" s="32"/>
      <c r="O58" s="32"/>
      <c r="P58" s="62"/>
      <c r="Q58" s="63">
        <f>H58</f>
        <v>0</v>
      </c>
      <c r="U58" s="63"/>
    </row>
    <row r="59" spans="1:255" ht="78.75" hidden="1">
      <c r="A59" s="29" t="s">
        <v>209</v>
      </c>
      <c r="B59" s="31" t="s">
        <v>210</v>
      </c>
      <c r="C59" s="32"/>
      <c r="D59" s="61" t="s">
        <v>112</v>
      </c>
      <c r="E59" s="61" t="s">
        <v>211</v>
      </c>
      <c r="F59" s="32"/>
      <c r="G59" s="32"/>
      <c r="H59" s="32">
        <f aca="true" t="shared" si="8" ref="H59:H64">M59+N59+O59</f>
        <v>0</v>
      </c>
      <c r="I59" s="32"/>
      <c r="J59" s="32"/>
      <c r="K59" s="32"/>
      <c r="L59" s="32"/>
      <c r="M59" s="32"/>
      <c r="N59" s="32"/>
      <c r="O59" s="32"/>
      <c r="P59" s="64"/>
      <c r="Q59" s="65">
        <f>H59</f>
        <v>0</v>
      </c>
      <c r="R59" s="65"/>
      <c r="S59" s="65"/>
      <c r="T59" s="65"/>
      <c r="U59" s="65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</row>
    <row r="60" spans="1:255" ht="15.75" hidden="1">
      <c r="A60" s="48"/>
      <c r="B60" s="48"/>
      <c r="C60" s="48"/>
      <c r="D60" s="48"/>
      <c r="E60" s="48"/>
      <c r="F60" s="48"/>
      <c r="G60" s="48"/>
      <c r="H60" s="32">
        <f t="shared" si="8"/>
        <v>0</v>
      </c>
      <c r="I60" s="27"/>
      <c r="J60" s="27"/>
      <c r="K60" s="27"/>
      <c r="L60" s="27"/>
      <c r="M60" s="32"/>
      <c r="N60" s="32"/>
      <c r="O60" s="32"/>
      <c r="R60" s="22"/>
      <c r="S60" s="22"/>
      <c r="T60" s="22"/>
      <c r="U60" s="22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</row>
    <row r="61" spans="1:255" ht="51" customHeight="1">
      <c r="A61" s="29" t="s">
        <v>24</v>
      </c>
      <c r="B61" s="38" t="s">
        <v>119</v>
      </c>
      <c r="C61" s="48"/>
      <c r="D61" s="48" t="s">
        <v>198</v>
      </c>
      <c r="E61" s="48" t="s">
        <v>116</v>
      </c>
      <c r="F61" s="48"/>
      <c r="G61" s="48"/>
      <c r="H61" s="32">
        <f t="shared" si="8"/>
        <v>7107176</v>
      </c>
      <c r="I61" s="27"/>
      <c r="J61" s="27"/>
      <c r="K61" s="27"/>
      <c r="L61" s="27"/>
      <c r="M61" s="32">
        <v>6396459</v>
      </c>
      <c r="N61" s="32">
        <v>710717</v>
      </c>
      <c r="O61" s="32"/>
      <c r="R61" s="22"/>
      <c r="S61" s="22"/>
      <c r="T61" s="22"/>
      <c r="U61" s="22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</row>
    <row r="62" spans="1:255" ht="64.5" customHeight="1">
      <c r="A62" s="29" t="s">
        <v>25</v>
      </c>
      <c r="B62" s="38" t="s">
        <v>212</v>
      </c>
      <c r="C62" s="48"/>
      <c r="D62" s="48" t="s">
        <v>198</v>
      </c>
      <c r="E62" s="48" t="s">
        <v>213</v>
      </c>
      <c r="F62" s="48">
        <v>8887.984</v>
      </c>
      <c r="G62" s="48"/>
      <c r="H62" s="32">
        <f t="shared" si="8"/>
        <v>27013816</v>
      </c>
      <c r="I62" s="27"/>
      <c r="J62" s="27"/>
      <c r="K62" s="27"/>
      <c r="L62" s="27"/>
      <c r="M62" s="32">
        <v>24312435</v>
      </c>
      <c r="N62" s="32">
        <v>2701381</v>
      </c>
      <c r="O62" s="32"/>
      <c r="R62" s="22"/>
      <c r="S62" s="22"/>
      <c r="T62" s="22"/>
      <c r="U62" s="22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</row>
    <row r="63" spans="1:255" ht="50.25" customHeight="1" hidden="1">
      <c r="A63" s="29" t="s">
        <v>34</v>
      </c>
      <c r="B63" s="38" t="s">
        <v>26</v>
      </c>
      <c r="C63" s="48"/>
      <c r="D63" s="48" t="s">
        <v>198</v>
      </c>
      <c r="E63" s="59" t="s">
        <v>214</v>
      </c>
      <c r="F63" s="59">
        <v>6052.45</v>
      </c>
      <c r="G63" s="48"/>
      <c r="H63" s="32">
        <f t="shared" si="8"/>
        <v>0</v>
      </c>
      <c r="I63" s="27"/>
      <c r="J63" s="27"/>
      <c r="K63" s="27"/>
      <c r="L63" s="27"/>
      <c r="M63" s="32">
        <v>0</v>
      </c>
      <c r="N63" s="32">
        <v>0</v>
      </c>
      <c r="O63" s="32"/>
      <c r="R63" s="22"/>
      <c r="S63" s="22"/>
      <c r="T63" s="22"/>
      <c r="U63" s="22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</row>
    <row r="64" spans="1:255" ht="61.5" customHeight="1">
      <c r="A64" s="29" t="s">
        <v>34</v>
      </c>
      <c r="B64" s="38" t="s">
        <v>232</v>
      </c>
      <c r="C64" s="48"/>
      <c r="D64" s="59">
        <v>2010</v>
      </c>
      <c r="E64" s="59" t="s">
        <v>233</v>
      </c>
      <c r="F64" s="59">
        <v>407.267</v>
      </c>
      <c r="G64" s="48"/>
      <c r="H64" s="32">
        <f t="shared" si="8"/>
        <v>1444207</v>
      </c>
      <c r="I64" s="27"/>
      <c r="J64" s="27"/>
      <c r="K64" s="27"/>
      <c r="L64" s="27"/>
      <c r="M64" s="32">
        <v>1299787</v>
      </c>
      <c r="N64" s="32">
        <v>144420</v>
      </c>
      <c r="O64" s="32"/>
      <c r="R64" s="22"/>
      <c r="S64" s="22"/>
      <c r="T64" s="22"/>
      <c r="U64" s="22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</row>
    <row r="65" spans="1:255" ht="61.5" customHeight="1">
      <c r="A65" s="29" t="s">
        <v>35</v>
      </c>
      <c r="B65" s="38" t="s">
        <v>36</v>
      </c>
      <c r="C65" s="48"/>
      <c r="D65" s="59" t="s">
        <v>72</v>
      </c>
      <c r="E65" s="59" t="s">
        <v>234</v>
      </c>
      <c r="F65" s="59"/>
      <c r="G65" s="48"/>
      <c r="H65" s="32">
        <f>M65+N65+O65</f>
        <v>8710467</v>
      </c>
      <c r="I65" s="27"/>
      <c r="J65" s="27"/>
      <c r="K65" s="27"/>
      <c r="L65" s="27"/>
      <c r="M65" s="32">
        <v>7839419</v>
      </c>
      <c r="N65" s="32">
        <v>871048</v>
      </c>
      <c r="O65" s="32"/>
      <c r="R65" s="22"/>
      <c r="S65" s="22"/>
      <c r="T65" s="22"/>
      <c r="U65" s="22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</row>
    <row r="66" spans="1:21" s="40" customFormat="1" ht="18.75" customHeight="1">
      <c r="A66" s="24"/>
      <c r="B66" s="45" t="s">
        <v>120</v>
      </c>
      <c r="C66" s="26"/>
      <c r="D66" s="26"/>
      <c r="E66" s="67"/>
      <c r="F66" s="67"/>
      <c r="G66" s="67"/>
      <c r="H66" s="27">
        <f>H33+H44+H50</f>
        <v>119888500</v>
      </c>
      <c r="I66" s="27" t="e">
        <f aca="true" t="shared" si="9" ref="I66:U66">I33+I44+I50</f>
        <v>#REF!</v>
      </c>
      <c r="J66" s="27" t="e">
        <f t="shared" si="9"/>
        <v>#REF!</v>
      </c>
      <c r="K66" s="27" t="e">
        <f t="shared" si="9"/>
        <v>#REF!</v>
      </c>
      <c r="L66" s="27" t="e">
        <f t="shared" si="9"/>
        <v>#REF!</v>
      </c>
      <c r="M66" s="27">
        <f t="shared" si="9"/>
        <v>107783700</v>
      </c>
      <c r="N66" s="27">
        <f t="shared" si="9"/>
        <v>12104800</v>
      </c>
      <c r="O66" s="27">
        <f t="shared" si="9"/>
        <v>0</v>
      </c>
      <c r="P66" s="14" t="e">
        <f t="shared" si="9"/>
        <v>#REF!</v>
      </c>
      <c r="Q66" s="13" t="e">
        <f t="shared" si="9"/>
        <v>#REF!</v>
      </c>
      <c r="R66" s="13" t="e">
        <f t="shared" si="9"/>
        <v>#REF!</v>
      </c>
      <c r="S66" s="13" t="e">
        <f t="shared" si="9"/>
        <v>#REF!</v>
      </c>
      <c r="T66" s="13" t="e">
        <f t="shared" si="9"/>
        <v>#REF!</v>
      </c>
      <c r="U66" s="13" t="e">
        <f t="shared" si="9"/>
        <v>#REF!</v>
      </c>
    </row>
    <row r="67" spans="1:21" ht="36.75" customHeight="1" hidden="1">
      <c r="A67" s="167" t="s">
        <v>121</v>
      </c>
      <c r="B67" s="174"/>
      <c r="C67" s="174"/>
      <c r="D67" s="174"/>
      <c r="E67" s="168"/>
      <c r="F67" s="26"/>
      <c r="G67" s="26"/>
      <c r="H67" s="27">
        <f>M67+N67+O67</f>
        <v>0</v>
      </c>
      <c r="I67" s="27" t="e">
        <f>I68+#REF!+#REF!</f>
        <v>#REF!</v>
      </c>
      <c r="J67" s="27" t="e">
        <f>J68+#REF!+#REF!</f>
        <v>#REF!</v>
      </c>
      <c r="K67" s="27" t="e">
        <f>K68+#REF!+#REF!</f>
        <v>#REF!</v>
      </c>
      <c r="L67" s="27" t="e">
        <f>L68+#REF!+#REF!</f>
        <v>#REF!</v>
      </c>
      <c r="M67" s="27">
        <f>M68</f>
        <v>0</v>
      </c>
      <c r="N67" s="27">
        <f>N68</f>
        <v>0</v>
      </c>
      <c r="O67" s="27">
        <f>O68</f>
        <v>0</v>
      </c>
      <c r="P67" s="14">
        <f>P68</f>
        <v>0</v>
      </c>
      <c r="Q67" s="13">
        <f>H67</f>
        <v>0</v>
      </c>
      <c r="R67" s="13" t="e">
        <f>R68</f>
        <v>#REF!</v>
      </c>
      <c r="S67" s="13" t="e">
        <f>S68</f>
        <v>#REF!</v>
      </c>
      <c r="T67" s="13" t="e">
        <f>T68</f>
        <v>#REF!</v>
      </c>
      <c r="U67" s="13">
        <f>U68</f>
        <v>37000000</v>
      </c>
    </row>
    <row r="68" spans="1:21" ht="31.5" hidden="1">
      <c r="A68" s="29" t="s">
        <v>28</v>
      </c>
      <c r="B68" s="31" t="s">
        <v>122</v>
      </c>
      <c r="C68" s="48"/>
      <c r="D68" s="31" t="s">
        <v>123</v>
      </c>
      <c r="E68" s="31" t="s">
        <v>124</v>
      </c>
      <c r="F68" s="31" t="s">
        <v>125</v>
      </c>
      <c r="G68" s="31">
        <v>142000</v>
      </c>
      <c r="H68" s="32"/>
      <c r="I68" s="32" t="e">
        <f>#REF!+#REF!</f>
        <v>#REF!</v>
      </c>
      <c r="J68" s="32" t="e">
        <f>#REF!+#REF!</f>
        <v>#REF!</v>
      </c>
      <c r="K68" s="32" t="e">
        <f>#REF!+#REF!</f>
        <v>#REF!</v>
      </c>
      <c r="L68" s="32" t="e">
        <f>#REF!+#REF!</f>
        <v>#REF!</v>
      </c>
      <c r="M68" s="32"/>
      <c r="N68" s="32"/>
      <c r="O68" s="32"/>
      <c r="P68" s="33"/>
      <c r="Q68" s="22"/>
      <c r="R68" s="36" t="e">
        <f>#REF!+#REF!</f>
        <v>#REF!</v>
      </c>
      <c r="S68" s="36" t="e">
        <f>#REF!+#REF!</f>
        <v>#REF!</v>
      </c>
      <c r="T68" s="35" t="e">
        <f>#REF!+#REF!</f>
        <v>#REF!</v>
      </c>
      <c r="U68" s="36">
        <v>37000000</v>
      </c>
    </row>
    <row r="69" spans="1:21" ht="15.75" hidden="1">
      <c r="A69" s="29"/>
      <c r="B69" s="26" t="s">
        <v>126</v>
      </c>
      <c r="C69" s="26"/>
      <c r="D69" s="26"/>
      <c r="E69" s="31"/>
      <c r="F69" s="31"/>
      <c r="G69" s="31"/>
      <c r="H69" s="27">
        <f>H67</f>
        <v>0</v>
      </c>
      <c r="I69" s="27" t="e">
        <f aca="true" t="shared" si="10" ref="I69:U69">I67</f>
        <v>#REF!</v>
      </c>
      <c r="J69" s="27" t="e">
        <f t="shared" si="10"/>
        <v>#REF!</v>
      </c>
      <c r="K69" s="27" t="e">
        <f t="shared" si="10"/>
        <v>#REF!</v>
      </c>
      <c r="L69" s="27" t="e">
        <f t="shared" si="10"/>
        <v>#REF!</v>
      </c>
      <c r="M69" s="27">
        <f t="shared" si="10"/>
        <v>0</v>
      </c>
      <c r="N69" s="27">
        <f t="shared" si="10"/>
        <v>0</v>
      </c>
      <c r="O69" s="27">
        <f t="shared" si="10"/>
        <v>0</v>
      </c>
      <c r="P69" s="14">
        <f t="shared" si="10"/>
        <v>0</v>
      </c>
      <c r="Q69" s="13">
        <f t="shared" si="10"/>
        <v>0</v>
      </c>
      <c r="R69" s="13" t="e">
        <f t="shared" si="10"/>
        <v>#REF!</v>
      </c>
      <c r="S69" s="13" t="e">
        <f t="shared" si="10"/>
        <v>#REF!</v>
      </c>
      <c r="T69" s="13" t="e">
        <f t="shared" si="10"/>
        <v>#REF!</v>
      </c>
      <c r="U69" s="13">
        <f t="shared" si="10"/>
        <v>37000000</v>
      </c>
    </row>
    <row r="70" spans="1:21" s="40" customFormat="1" ht="51" customHeight="1">
      <c r="A70" s="16">
        <v>4</v>
      </c>
      <c r="B70" s="146" t="s">
        <v>215</v>
      </c>
      <c r="C70" s="147"/>
      <c r="D70" s="147"/>
      <c r="E70" s="147"/>
      <c r="F70" s="148"/>
      <c r="G70" s="58"/>
      <c r="H70" s="27">
        <f aca="true" t="shared" si="11" ref="H70:H75">M70+N70+O70</f>
        <v>6824900</v>
      </c>
      <c r="I70" s="27" t="e">
        <f>#REF!+#REF!</f>
        <v>#REF!</v>
      </c>
      <c r="J70" s="27" t="e">
        <f>#REF!+#REF!</f>
        <v>#REF!</v>
      </c>
      <c r="K70" s="27" t="e">
        <f>#REF!+#REF!</f>
        <v>#REF!</v>
      </c>
      <c r="L70" s="27" t="e">
        <f>#REF!+#REF!</f>
        <v>#REF!</v>
      </c>
      <c r="M70" s="27">
        <f>M71+M72+M73+M74+M75</f>
        <v>6824900</v>
      </c>
      <c r="N70" s="27">
        <f>N71+N75</f>
        <v>0</v>
      </c>
      <c r="O70" s="27">
        <f>O75</f>
        <v>0</v>
      </c>
      <c r="P70" s="14">
        <f>P71</f>
        <v>0</v>
      </c>
      <c r="Q70" s="13">
        <f>H70</f>
        <v>6824900</v>
      </c>
      <c r="R70" s="13" t="e">
        <f>#REF!+#REF!</f>
        <v>#REF!</v>
      </c>
      <c r="S70" s="13" t="e">
        <f>#REF!+#REF!</f>
        <v>#REF!</v>
      </c>
      <c r="T70" s="28" t="e">
        <f>#REF!+#REF!</f>
        <v>#REF!</v>
      </c>
      <c r="U70" s="57"/>
    </row>
    <row r="71" spans="1:21" ht="31.5" customHeight="1" hidden="1">
      <c r="A71" s="29" t="s">
        <v>28</v>
      </c>
      <c r="B71" s="38" t="s">
        <v>29</v>
      </c>
      <c r="C71" s="26"/>
      <c r="D71" s="31">
        <v>2010</v>
      </c>
      <c r="E71" s="49" t="s">
        <v>216</v>
      </c>
      <c r="F71" s="48"/>
      <c r="G71" s="48">
        <v>12936</v>
      </c>
      <c r="H71" s="32">
        <f t="shared" si="11"/>
        <v>0</v>
      </c>
      <c r="I71" s="27"/>
      <c r="J71" s="32" t="e">
        <f>#REF!</f>
        <v>#REF!</v>
      </c>
      <c r="K71" s="27"/>
      <c r="L71" s="27"/>
      <c r="M71" s="32"/>
      <c r="N71" s="32"/>
      <c r="O71" s="32"/>
      <c r="P71" s="33"/>
      <c r="Q71" s="13">
        <f>H71</f>
        <v>0</v>
      </c>
      <c r="U71" s="36"/>
    </row>
    <row r="72" spans="1:21" ht="15.75" customHeight="1" hidden="1">
      <c r="A72" s="29" t="s">
        <v>31</v>
      </c>
      <c r="B72" s="31"/>
      <c r="C72" s="26"/>
      <c r="D72" s="31"/>
      <c r="E72" s="48"/>
      <c r="F72" s="31"/>
      <c r="G72" s="48"/>
      <c r="H72" s="32">
        <f t="shared" si="11"/>
        <v>0</v>
      </c>
      <c r="I72" s="27"/>
      <c r="J72" s="32"/>
      <c r="K72" s="27"/>
      <c r="L72" s="27"/>
      <c r="M72" s="32"/>
      <c r="N72" s="32"/>
      <c r="O72" s="32"/>
      <c r="P72" s="33"/>
      <c r="Q72" s="13">
        <f>H72</f>
        <v>0</v>
      </c>
      <c r="U72" s="36"/>
    </row>
    <row r="73" spans="1:21" ht="15.75" customHeight="1" hidden="1">
      <c r="A73" s="29" t="s">
        <v>129</v>
      </c>
      <c r="B73" s="31"/>
      <c r="C73" s="26"/>
      <c r="D73" s="31"/>
      <c r="E73" s="48"/>
      <c r="F73" s="31"/>
      <c r="G73" s="48"/>
      <c r="H73" s="32">
        <f t="shared" si="11"/>
        <v>0</v>
      </c>
      <c r="I73" s="32">
        <f>N73+O73+P73</f>
        <v>0</v>
      </c>
      <c r="J73" s="32">
        <f>O73+P73+Q73</f>
        <v>0</v>
      </c>
      <c r="K73" s="32">
        <f>P73+Q73+R73</f>
        <v>0</v>
      </c>
      <c r="L73" s="32">
        <f>Q73+R73+S73</f>
        <v>0</v>
      </c>
      <c r="M73" s="32"/>
      <c r="N73" s="32"/>
      <c r="O73" s="32"/>
      <c r="P73" s="33"/>
      <c r="Q73" s="13">
        <f>H73</f>
        <v>0</v>
      </c>
      <c r="U73" s="36"/>
    </row>
    <row r="74" spans="1:21" ht="15.75" customHeight="1" hidden="1">
      <c r="A74" s="29"/>
      <c r="B74" s="31"/>
      <c r="C74" s="26"/>
      <c r="D74" s="31"/>
      <c r="E74" s="48"/>
      <c r="F74" s="31"/>
      <c r="G74" s="48"/>
      <c r="H74" s="32">
        <f t="shared" si="11"/>
        <v>0</v>
      </c>
      <c r="I74" s="27"/>
      <c r="J74" s="32"/>
      <c r="K74" s="27"/>
      <c r="L74" s="27"/>
      <c r="M74" s="32"/>
      <c r="N74" s="32"/>
      <c r="O74" s="32"/>
      <c r="P74" s="33"/>
      <c r="Q74" s="13"/>
      <c r="U74" s="36"/>
    </row>
    <row r="75" spans="1:21" ht="36" customHeight="1">
      <c r="A75" s="29" t="s">
        <v>28</v>
      </c>
      <c r="B75" s="51" t="s">
        <v>17</v>
      </c>
      <c r="C75" s="52"/>
      <c r="D75" s="31" t="s">
        <v>198</v>
      </c>
      <c r="E75" s="31" t="s">
        <v>196</v>
      </c>
      <c r="F75" s="37" t="s">
        <v>197</v>
      </c>
      <c r="G75" s="48"/>
      <c r="H75" s="32">
        <f t="shared" si="11"/>
        <v>6824900</v>
      </c>
      <c r="I75" s="27"/>
      <c r="J75" s="32"/>
      <c r="K75" s="27"/>
      <c r="L75" s="27"/>
      <c r="M75" s="32">
        <v>6824900</v>
      </c>
      <c r="N75" s="32"/>
      <c r="O75" s="32"/>
      <c r="P75" s="33"/>
      <c r="Q75" s="13"/>
      <c r="U75" s="36"/>
    </row>
    <row r="76" spans="1:21" s="40" customFormat="1" ht="18" customHeight="1">
      <c r="A76" s="68"/>
      <c r="B76" s="45" t="s">
        <v>217</v>
      </c>
      <c r="C76" s="26"/>
      <c r="D76" s="26"/>
      <c r="E76" s="16"/>
      <c r="F76" s="16"/>
      <c r="G76" s="16"/>
      <c r="H76" s="27">
        <f>H70</f>
        <v>6824900</v>
      </c>
      <c r="I76" s="27" t="e">
        <f aca="true" t="shared" si="12" ref="I76:U76">I70</f>
        <v>#REF!</v>
      </c>
      <c r="J76" s="27" t="e">
        <f t="shared" si="12"/>
        <v>#REF!</v>
      </c>
      <c r="K76" s="27" t="e">
        <f t="shared" si="12"/>
        <v>#REF!</v>
      </c>
      <c r="L76" s="27" t="e">
        <f t="shared" si="12"/>
        <v>#REF!</v>
      </c>
      <c r="M76" s="27">
        <f>M70</f>
        <v>6824900</v>
      </c>
      <c r="N76" s="27">
        <f t="shared" si="12"/>
        <v>0</v>
      </c>
      <c r="O76" s="27">
        <f t="shared" si="12"/>
        <v>0</v>
      </c>
      <c r="P76" s="14">
        <f t="shared" si="12"/>
        <v>0</v>
      </c>
      <c r="Q76" s="13">
        <f t="shared" si="12"/>
        <v>6824900</v>
      </c>
      <c r="R76" s="13" t="e">
        <f t="shared" si="12"/>
        <v>#REF!</v>
      </c>
      <c r="S76" s="13" t="e">
        <f t="shared" si="12"/>
        <v>#REF!</v>
      </c>
      <c r="T76" s="13" t="e">
        <f t="shared" si="12"/>
        <v>#REF!</v>
      </c>
      <c r="U76" s="13">
        <f t="shared" si="12"/>
        <v>0</v>
      </c>
    </row>
    <row r="77" spans="1:21" s="40" customFormat="1" ht="47.25" hidden="1">
      <c r="A77" s="68" t="s">
        <v>130</v>
      </c>
      <c r="B77" s="39" t="s">
        <v>131</v>
      </c>
      <c r="C77" s="26"/>
      <c r="D77" s="26"/>
      <c r="E77" s="16"/>
      <c r="F77" s="16"/>
      <c r="G77" s="16"/>
      <c r="H77" s="27">
        <f>H78</f>
        <v>0</v>
      </c>
      <c r="I77" s="27">
        <f aca="true" t="shared" si="13" ref="I77:P77">I78</f>
        <v>0</v>
      </c>
      <c r="J77" s="27">
        <f t="shared" si="13"/>
        <v>0</v>
      </c>
      <c r="K77" s="27">
        <f t="shared" si="13"/>
        <v>0</v>
      </c>
      <c r="L77" s="27">
        <f t="shared" si="13"/>
        <v>0</v>
      </c>
      <c r="M77" s="27">
        <f t="shared" si="13"/>
        <v>0</v>
      </c>
      <c r="N77" s="27">
        <f t="shared" si="13"/>
        <v>0</v>
      </c>
      <c r="O77" s="27">
        <f t="shared" si="13"/>
        <v>0</v>
      </c>
      <c r="P77" s="14">
        <f t="shared" si="13"/>
        <v>0</v>
      </c>
      <c r="Q77" s="13">
        <f>Q78</f>
        <v>0</v>
      </c>
      <c r="R77" s="55"/>
      <c r="S77" s="55"/>
      <c r="T77" s="69"/>
      <c r="U77" s="57"/>
    </row>
    <row r="78" spans="1:21" ht="33" customHeight="1" hidden="1">
      <c r="A78" s="70" t="s">
        <v>132</v>
      </c>
      <c r="B78" s="71" t="s">
        <v>133</v>
      </c>
      <c r="C78" s="26"/>
      <c r="D78" s="31" t="s">
        <v>91</v>
      </c>
      <c r="E78" s="31" t="s">
        <v>134</v>
      </c>
      <c r="F78" s="48">
        <v>41180.64</v>
      </c>
      <c r="G78" s="48"/>
      <c r="H78" s="32">
        <f>M78+N78+O78</f>
        <v>0</v>
      </c>
      <c r="I78" s="27"/>
      <c r="J78" s="27"/>
      <c r="K78" s="27"/>
      <c r="L78" s="27"/>
      <c r="M78" s="32"/>
      <c r="N78" s="32"/>
      <c r="O78" s="32"/>
      <c r="P78" s="33"/>
      <c r="Q78" s="22">
        <f>H78</f>
        <v>0</v>
      </c>
      <c r="R78" s="34"/>
      <c r="S78" s="34"/>
      <c r="T78" s="72"/>
      <c r="U78" s="36"/>
    </row>
    <row r="79" spans="1:21" s="40" customFormat="1" ht="16.5" customHeight="1" hidden="1">
      <c r="A79" s="68"/>
      <c r="B79" s="39" t="s">
        <v>135</v>
      </c>
      <c r="C79" s="26"/>
      <c r="D79" s="26"/>
      <c r="E79" s="16"/>
      <c r="F79" s="16"/>
      <c r="G79" s="16"/>
      <c r="H79" s="27">
        <f>H78</f>
        <v>0</v>
      </c>
      <c r="I79" s="27">
        <f aca="true" t="shared" si="14" ref="I79:Q79">I78</f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14">
        <f t="shared" si="14"/>
        <v>0</v>
      </c>
      <c r="Q79" s="13">
        <f t="shared" si="14"/>
        <v>0</v>
      </c>
      <c r="R79" s="55"/>
      <c r="S79" s="55"/>
      <c r="T79" s="69"/>
      <c r="U79" s="57"/>
    </row>
    <row r="80" spans="1:23" s="40" customFormat="1" ht="16.5" customHeight="1" hidden="1">
      <c r="A80" s="68"/>
      <c r="B80" s="39" t="s">
        <v>218</v>
      </c>
      <c r="C80" s="26"/>
      <c r="D80" s="26"/>
      <c r="E80" s="16"/>
      <c r="F80" s="16"/>
      <c r="G80" s="16"/>
      <c r="H80" s="27">
        <f aca="true" t="shared" si="15" ref="H80:W80">H81+H82+H83+H84+H85+H86+H87</f>
        <v>0</v>
      </c>
      <c r="I80" s="27">
        <f t="shared" si="15"/>
        <v>0</v>
      </c>
      <c r="J80" s="27">
        <f t="shared" si="15"/>
        <v>0</v>
      </c>
      <c r="K80" s="27">
        <f t="shared" si="15"/>
        <v>0</v>
      </c>
      <c r="L80" s="27">
        <f t="shared" si="15"/>
        <v>0</v>
      </c>
      <c r="M80" s="27">
        <f t="shared" si="15"/>
        <v>0</v>
      </c>
      <c r="N80" s="27">
        <f t="shared" si="15"/>
        <v>0</v>
      </c>
      <c r="O80" s="27">
        <f t="shared" si="15"/>
        <v>0</v>
      </c>
      <c r="P80" s="14">
        <f t="shared" si="15"/>
        <v>0</v>
      </c>
      <c r="Q80" s="13">
        <f t="shared" si="15"/>
        <v>0</v>
      </c>
      <c r="R80" s="13">
        <f t="shared" si="15"/>
        <v>0</v>
      </c>
      <c r="S80" s="13">
        <f t="shared" si="15"/>
        <v>0</v>
      </c>
      <c r="T80" s="13">
        <f t="shared" si="15"/>
        <v>0</v>
      </c>
      <c r="U80" s="13">
        <f t="shared" si="15"/>
        <v>0</v>
      </c>
      <c r="V80" s="13">
        <f t="shared" si="15"/>
        <v>0</v>
      </c>
      <c r="W80" s="13">
        <f t="shared" si="15"/>
        <v>0</v>
      </c>
    </row>
    <row r="81" spans="1:21" ht="47.25" hidden="1">
      <c r="A81" s="70" t="s">
        <v>1</v>
      </c>
      <c r="B81" s="71" t="s">
        <v>137</v>
      </c>
      <c r="C81" s="26"/>
      <c r="D81" s="31">
        <v>2009</v>
      </c>
      <c r="E81" s="48"/>
      <c r="F81" s="48"/>
      <c r="G81" s="48"/>
      <c r="H81" s="32">
        <f aca="true" t="shared" si="16" ref="H81:H87">M81+N81+O81</f>
        <v>0</v>
      </c>
      <c r="I81" s="27"/>
      <c r="J81" s="27"/>
      <c r="K81" s="27"/>
      <c r="L81" s="27"/>
      <c r="M81" s="32"/>
      <c r="N81" s="32"/>
      <c r="O81" s="32"/>
      <c r="P81" s="33"/>
      <c r="Q81" s="13">
        <f aca="true" t="shared" si="17" ref="Q81:Q88">H81</f>
        <v>0</v>
      </c>
      <c r="R81" s="34"/>
      <c r="S81" s="34"/>
      <c r="T81" s="72"/>
      <c r="U81" s="36"/>
    </row>
    <row r="82" spans="1:21" ht="47.25" hidden="1">
      <c r="A82" s="70" t="s">
        <v>6</v>
      </c>
      <c r="B82" s="38" t="s">
        <v>127</v>
      </c>
      <c r="C82" s="26"/>
      <c r="D82" s="31">
        <v>2009</v>
      </c>
      <c r="E82" s="48" t="s">
        <v>138</v>
      </c>
      <c r="F82" s="31" t="s">
        <v>128</v>
      </c>
      <c r="G82" s="48"/>
      <c r="H82" s="32">
        <f t="shared" si="16"/>
        <v>0</v>
      </c>
      <c r="I82" s="27"/>
      <c r="J82" s="27"/>
      <c r="K82" s="27"/>
      <c r="L82" s="27"/>
      <c r="M82" s="32"/>
      <c r="N82" s="32"/>
      <c r="O82" s="32"/>
      <c r="P82" s="33"/>
      <c r="Q82" s="13">
        <f t="shared" si="17"/>
        <v>0</v>
      </c>
      <c r="R82" s="34"/>
      <c r="S82" s="34"/>
      <c r="T82" s="72"/>
      <c r="U82" s="36"/>
    </row>
    <row r="83" spans="1:21" ht="31.5" hidden="1">
      <c r="A83" s="70" t="s">
        <v>8</v>
      </c>
      <c r="B83" s="38" t="s">
        <v>139</v>
      </c>
      <c r="C83" s="26"/>
      <c r="D83" s="31">
        <v>2009</v>
      </c>
      <c r="E83" s="48"/>
      <c r="F83" s="31"/>
      <c r="G83" s="48"/>
      <c r="H83" s="32">
        <f t="shared" si="16"/>
        <v>0</v>
      </c>
      <c r="I83" s="27"/>
      <c r="J83" s="27"/>
      <c r="K83" s="27"/>
      <c r="L83" s="27"/>
      <c r="M83" s="32"/>
      <c r="N83" s="32"/>
      <c r="O83" s="32"/>
      <c r="P83" s="33"/>
      <c r="Q83" s="13">
        <f t="shared" si="17"/>
        <v>0</v>
      </c>
      <c r="R83" s="34"/>
      <c r="S83" s="34"/>
      <c r="T83" s="72"/>
      <c r="U83" s="36"/>
    </row>
    <row r="84" spans="1:21" ht="63" hidden="1">
      <c r="A84" s="70" t="s">
        <v>27</v>
      </c>
      <c r="B84" s="38" t="s">
        <v>219</v>
      </c>
      <c r="C84" s="26"/>
      <c r="D84" s="31" t="s">
        <v>220</v>
      </c>
      <c r="E84" s="48" t="s">
        <v>171</v>
      </c>
      <c r="F84" s="31"/>
      <c r="G84" s="48"/>
      <c r="H84" s="32">
        <f>M84+N84+O84</f>
        <v>0</v>
      </c>
      <c r="I84" s="27"/>
      <c r="J84" s="27"/>
      <c r="K84" s="27"/>
      <c r="L84" s="27"/>
      <c r="M84" s="32"/>
      <c r="N84" s="32"/>
      <c r="O84" s="32"/>
      <c r="P84" s="33"/>
      <c r="Q84" s="13">
        <f t="shared" si="17"/>
        <v>0</v>
      </c>
      <c r="R84" s="34"/>
      <c r="S84" s="34"/>
      <c r="T84" s="72"/>
      <c r="U84" s="36"/>
    </row>
    <row r="85" spans="1:21" ht="31.5" hidden="1">
      <c r="A85" s="70" t="s">
        <v>136</v>
      </c>
      <c r="B85" s="38" t="s">
        <v>221</v>
      </c>
      <c r="C85" s="26"/>
      <c r="D85" s="31">
        <v>2009</v>
      </c>
      <c r="E85" s="48"/>
      <c r="F85" s="31"/>
      <c r="G85" s="48"/>
      <c r="H85" s="32">
        <f t="shared" si="16"/>
        <v>0</v>
      </c>
      <c r="I85" s="27"/>
      <c r="J85" s="27"/>
      <c r="K85" s="27"/>
      <c r="L85" s="27"/>
      <c r="M85" s="32"/>
      <c r="N85" s="32"/>
      <c r="O85" s="32"/>
      <c r="P85" s="33"/>
      <c r="Q85" s="13">
        <f t="shared" si="17"/>
        <v>0</v>
      </c>
      <c r="R85" s="34"/>
      <c r="S85" s="34"/>
      <c r="T85" s="72"/>
      <c r="U85" s="36"/>
    </row>
    <row r="86" spans="1:21" ht="31.5" hidden="1">
      <c r="A86" s="70" t="s">
        <v>130</v>
      </c>
      <c r="B86" s="38" t="s">
        <v>222</v>
      </c>
      <c r="C86" s="26"/>
      <c r="D86" s="31">
        <v>2009</v>
      </c>
      <c r="E86" s="48"/>
      <c r="F86" s="31"/>
      <c r="G86" s="48"/>
      <c r="H86" s="32">
        <f t="shared" si="16"/>
        <v>0</v>
      </c>
      <c r="I86" s="27"/>
      <c r="J86" s="27"/>
      <c r="K86" s="27"/>
      <c r="L86" s="27"/>
      <c r="M86" s="32"/>
      <c r="N86" s="32"/>
      <c r="O86" s="32"/>
      <c r="P86" s="33"/>
      <c r="Q86" s="13">
        <f t="shared" si="17"/>
        <v>0</v>
      </c>
      <c r="R86" s="34"/>
      <c r="S86" s="34"/>
      <c r="T86" s="72"/>
      <c r="U86" s="36"/>
    </row>
    <row r="87" spans="1:21" ht="31.5" hidden="1">
      <c r="A87" s="70" t="s">
        <v>140</v>
      </c>
      <c r="B87" s="38" t="s">
        <v>92</v>
      </c>
      <c r="C87" s="26"/>
      <c r="D87" s="31"/>
      <c r="E87" s="48">
        <v>1787.6</v>
      </c>
      <c r="F87" s="31">
        <v>24212.39</v>
      </c>
      <c r="G87" s="48"/>
      <c r="H87" s="32">
        <f t="shared" si="16"/>
        <v>0</v>
      </c>
      <c r="I87" s="27"/>
      <c r="J87" s="27"/>
      <c r="K87" s="27"/>
      <c r="L87" s="27"/>
      <c r="M87" s="32"/>
      <c r="N87" s="32"/>
      <c r="O87" s="32"/>
      <c r="P87" s="33"/>
      <c r="Q87" s="13">
        <f t="shared" si="17"/>
        <v>0</v>
      </c>
      <c r="R87" s="34"/>
      <c r="S87" s="34"/>
      <c r="T87" s="72"/>
      <c r="U87" s="36"/>
    </row>
    <row r="88" spans="1:21" ht="31.5" hidden="1">
      <c r="A88" s="70" t="s">
        <v>141</v>
      </c>
      <c r="B88" s="38" t="s">
        <v>223</v>
      </c>
      <c r="C88" s="26"/>
      <c r="D88" s="31" t="s">
        <v>72</v>
      </c>
      <c r="E88" s="48"/>
      <c r="F88" s="31">
        <v>90000</v>
      </c>
      <c r="G88" s="48"/>
      <c r="H88" s="32">
        <f>M88+N88+O88</f>
        <v>0</v>
      </c>
      <c r="I88" s="27"/>
      <c r="J88" s="27"/>
      <c r="K88" s="27"/>
      <c r="L88" s="27"/>
      <c r="M88" s="32"/>
      <c r="N88" s="32"/>
      <c r="O88" s="32"/>
      <c r="P88" s="33"/>
      <c r="Q88" s="13">
        <f t="shared" si="17"/>
        <v>0</v>
      </c>
      <c r="R88" s="34"/>
      <c r="S88" s="34"/>
      <c r="T88" s="72"/>
      <c r="U88" s="36"/>
    </row>
    <row r="89" spans="1:23" s="40" customFormat="1" ht="15.75" customHeight="1" hidden="1">
      <c r="A89" s="68"/>
      <c r="B89" s="39" t="s">
        <v>142</v>
      </c>
      <c r="C89" s="26"/>
      <c r="D89" s="26"/>
      <c r="E89" s="16"/>
      <c r="F89" s="16"/>
      <c r="G89" s="16"/>
      <c r="H89" s="27">
        <f>H81+H82+H83+H84+H85+H86+H87+H88</f>
        <v>0</v>
      </c>
      <c r="I89" s="27">
        <f aca="true" t="shared" si="18" ref="I89:Q89">I81+I82+I83+I84+I85+I86+I87+I88</f>
        <v>0</v>
      </c>
      <c r="J89" s="27">
        <f t="shared" si="18"/>
        <v>0</v>
      </c>
      <c r="K89" s="27">
        <f t="shared" si="18"/>
        <v>0</v>
      </c>
      <c r="L89" s="27">
        <f t="shared" si="18"/>
        <v>0</v>
      </c>
      <c r="M89" s="27">
        <f t="shared" si="18"/>
        <v>0</v>
      </c>
      <c r="N89" s="27">
        <f t="shared" si="18"/>
        <v>0</v>
      </c>
      <c r="O89" s="27">
        <f t="shared" si="18"/>
        <v>0</v>
      </c>
      <c r="P89" s="14">
        <f t="shared" si="18"/>
        <v>0</v>
      </c>
      <c r="Q89" s="13">
        <f t="shared" si="18"/>
        <v>0</v>
      </c>
      <c r="R89" s="13">
        <f aca="true" t="shared" si="19" ref="R89:W89">R81</f>
        <v>0</v>
      </c>
      <c r="S89" s="13">
        <f t="shared" si="19"/>
        <v>0</v>
      </c>
      <c r="T89" s="13">
        <f t="shared" si="19"/>
        <v>0</v>
      </c>
      <c r="U89" s="13">
        <f t="shared" si="19"/>
        <v>0</v>
      </c>
      <c r="V89" s="13">
        <f t="shared" si="19"/>
        <v>0</v>
      </c>
      <c r="W89" s="13">
        <f t="shared" si="19"/>
        <v>0</v>
      </c>
    </row>
    <row r="90" spans="1:23" s="40" customFormat="1" ht="63" customHeight="1" hidden="1">
      <c r="A90" s="175" t="s">
        <v>143</v>
      </c>
      <c r="B90" s="176"/>
      <c r="C90" s="26"/>
      <c r="D90" s="26"/>
      <c r="E90" s="16"/>
      <c r="F90" s="16"/>
      <c r="G90" s="16"/>
      <c r="H90" s="27">
        <f>H91</f>
        <v>0</v>
      </c>
      <c r="I90" s="27">
        <f aca="true" t="shared" si="20" ref="I90:Q90">I91</f>
        <v>0</v>
      </c>
      <c r="J90" s="27">
        <f t="shared" si="20"/>
        <v>0</v>
      </c>
      <c r="K90" s="27">
        <f t="shared" si="20"/>
        <v>0</v>
      </c>
      <c r="L90" s="27">
        <f t="shared" si="20"/>
        <v>0</v>
      </c>
      <c r="M90" s="27">
        <f t="shared" si="20"/>
        <v>0</v>
      </c>
      <c r="N90" s="27">
        <f t="shared" si="20"/>
        <v>0</v>
      </c>
      <c r="O90" s="27">
        <f t="shared" si="20"/>
        <v>0</v>
      </c>
      <c r="P90" s="14">
        <f t="shared" si="20"/>
        <v>0</v>
      </c>
      <c r="Q90" s="13">
        <f t="shared" si="20"/>
        <v>0</v>
      </c>
      <c r="R90" s="13"/>
      <c r="S90" s="13"/>
      <c r="T90" s="28"/>
      <c r="U90" s="13"/>
      <c r="V90" s="73"/>
      <c r="W90" s="73"/>
    </row>
    <row r="91" spans="1:23" s="40" customFormat="1" ht="31.5" hidden="1">
      <c r="A91" s="68"/>
      <c r="B91" s="74" t="s">
        <v>144</v>
      </c>
      <c r="C91" s="26"/>
      <c r="D91" s="31" t="s">
        <v>55</v>
      </c>
      <c r="E91" s="48" t="s">
        <v>224</v>
      </c>
      <c r="F91" s="16"/>
      <c r="G91" s="16"/>
      <c r="H91" s="32">
        <f>M91+N91+O91</f>
        <v>0</v>
      </c>
      <c r="I91" s="32"/>
      <c r="J91" s="32"/>
      <c r="K91" s="32"/>
      <c r="L91" s="32"/>
      <c r="M91" s="32"/>
      <c r="N91" s="32"/>
      <c r="O91" s="32"/>
      <c r="P91" s="33"/>
      <c r="Q91" s="22">
        <f>H91</f>
        <v>0</v>
      </c>
      <c r="R91" s="13"/>
      <c r="S91" s="13"/>
      <c r="T91" s="28"/>
      <c r="U91" s="13"/>
      <c r="V91" s="73"/>
      <c r="W91" s="73"/>
    </row>
    <row r="92" spans="1:23" s="40" customFormat="1" ht="15.75" customHeight="1" hidden="1">
      <c r="A92" s="68"/>
      <c r="B92" s="39" t="s">
        <v>145</v>
      </c>
      <c r="C92" s="26"/>
      <c r="D92" s="26"/>
      <c r="E92" s="16"/>
      <c r="F92" s="16"/>
      <c r="G92" s="16"/>
      <c r="H92" s="27">
        <f>H90</f>
        <v>0</v>
      </c>
      <c r="I92" s="27">
        <f aca="true" t="shared" si="21" ref="I92:Q92">I90</f>
        <v>0</v>
      </c>
      <c r="J92" s="27">
        <f t="shared" si="21"/>
        <v>0</v>
      </c>
      <c r="K92" s="27">
        <f t="shared" si="21"/>
        <v>0</v>
      </c>
      <c r="L92" s="27">
        <f t="shared" si="21"/>
        <v>0</v>
      </c>
      <c r="M92" s="27">
        <f t="shared" si="21"/>
        <v>0</v>
      </c>
      <c r="N92" s="27">
        <f t="shared" si="21"/>
        <v>0</v>
      </c>
      <c r="O92" s="27">
        <f t="shared" si="21"/>
        <v>0</v>
      </c>
      <c r="P92" s="14">
        <f t="shared" si="21"/>
        <v>0</v>
      </c>
      <c r="Q92" s="13">
        <f t="shared" si="21"/>
        <v>0</v>
      </c>
      <c r="R92" s="13"/>
      <c r="S92" s="13"/>
      <c r="T92" s="28"/>
      <c r="U92" s="13"/>
      <c r="V92" s="73"/>
      <c r="W92" s="73"/>
    </row>
    <row r="93" spans="1:23" s="40" customFormat="1" ht="23.25" customHeight="1">
      <c r="A93" s="24" t="s">
        <v>136</v>
      </c>
      <c r="B93" s="39" t="s">
        <v>37</v>
      </c>
      <c r="C93" s="26"/>
      <c r="D93" s="26"/>
      <c r="E93" s="16"/>
      <c r="F93" s="16"/>
      <c r="G93" s="16"/>
      <c r="H93" s="27">
        <f>M93+N93+O93</f>
        <v>44218000</v>
      </c>
      <c r="I93" s="27" t="e">
        <f>#REF!</f>
        <v>#REF!</v>
      </c>
      <c r="J93" s="27" t="e">
        <f>#REF!</f>
        <v>#REF!</v>
      </c>
      <c r="K93" s="27" t="e">
        <f>#REF!</f>
        <v>#REF!</v>
      </c>
      <c r="L93" s="27" t="e">
        <f>#REF!</f>
        <v>#REF!</v>
      </c>
      <c r="M93" s="27">
        <f>M94+M95+M96+M97</f>
        <v>1320000</v>
      </c>
      <c r="N93" s="27">
        <f aca="true" t="shared" si="22" ref="N93:U93">N94+N95+N96+N97</f>
        <v>11898000</v>
      </c>
      <c r="O93" s="27">
        <f t="shared" si="22"/>
        <v>31000000</v>
      </c>
      <c r="P93" s="27">
        <f t="shared" si="22"/>
        <v>0</v>
      </c>
      <c r="Q93" s="27">
        <f t="shared" si="22"/>
        <v>0</v>
      </c>
      <c r="R93" s="27">
        <f t="shared" si="22"/>
        <v>0</v>
      </c>
      <c r="S93" s="27">
        <f t="shared" si="22"/>
        <v>0</v>
      </c>
      <c r="T93" s="27">
        <f t="shared" si="22"/>
        <v>0</v>
      </c>
      <c r="U93" s="27">
        <f t="shared" si="22"/>
        <v>0</v>
      </c>
      <c r="V93" s="73"/>
      <c r="W93" s="73"/>
    </row>
    <row r="94" spans="1:23" s="40" customFormat="1" ht="82.5" customHeight="1">
      <c r="A94" s="29" t="s">
        <v>30</v>
      </c>
      <c r="B94" s="71" t="s">
        <v>225</v>
      </c>
      <c r="C94" s="26"/>
      <c r="D94" s="31">
        <v>2010</v>
      </c>
      <c r="E94" s="48" t="s">
        <v>226</v>
      </c>
      <c r="F94" s="48">
        <v>2388.5</v>
      </c>
      <c r="G94" s="16"/>
      <c r="H94" s="27">
        <f>M94+N94+O94</f>
        <v>31000000</v>
      </c>
      <c r="I94" s="27"/>
      <c r="J94" s="27"/>
      <c r="K94" s="27"/>
      <c r="L94" s="27"/>
      <c r="M94" s="27"/>
      <c r="N94" s="32"/>
      <c r="O94" s="32">
        <v>31000000</v>
      </c>
      <c r="P94" s="14"/>
      <c r="Q94" s="13"/>
      <c r="R94" s="13"/>
      <c r="S94" s="13"/>
      <c r="T94" s="28"/>
      <c r="U94" s="13"/>
      <c r="V94" s="73"/>
      <c r="W94" s="73"/>
    </row>
    <row r="95" spans="1:23" s="40" customFormat="1" ht="58.5" customHeight="1">
      <c r="A95" s="29" t="s">
        <v>31</v>
      </c>
      <c r="B95" s="71" t="s">
        <v>227</v>
      </c>
      <c r="C95" s="26"/>
      <c r="D95" s="31">
        <v>2010</v>
      </c>
      <c r="E95" s="48" t="s">
        <v>228</v>
      </c>
      <c r="F95" s="48">
        <v>7854.86</v>
      </c>
      <c r="G95" s="16"/>
      <c r="H95" s="27">
        <f>M95+N95+O95</f>
        <v>9898000</v>
      </c>
      <c r="I95" s="27"/>
      <c r="J95" s="27"/>
      <c r="K95" s="27"/>
      <c r="L95" s="27"/>
      <c r="M95" s="27"/>
      <c r="N95" s="32">
        <v>9898000</v>
      </c>
      <c r="O95" s="32"/>
      <c r="P95" s="14"/>
      <c r="Q95" s="13"/>
      <c r="R95" s="13"/>
      <c r="S95" s="13"/>
      <c r="T95" s="28"/>
      <c r="U95" s="13"/>
      <c r="V95" s="73"/>
      <c r="W95" s="73"/>
    </row>
    <row r="96" spans="1:23" s="40" customFormat="1" ht="45" customHeight="1">
      <c r="A96" s="29" t="s">
        <v>129</v>
      </c>
      <c r="B96" s="71" t="s">
        <v>229</v>
      </c>
      <c r="C96" s="26"/>
      <c r="D96" s="31">
        <v>2010</v>
      </c>
      <c r="E96" s="48"/>
      <c r="F96" s="48"/>
      <c r="G96" s="16"/>
      <c r="H96" s="27">
        <f>M96+N96+O96</f>
        <v>1320000</v>
      </c>
      <c r="I96" s="27"/>
      <c r="J96" s="27"/>
      <c r="K96" s="27"/>
      <c r="L96" s="27"/>
      <c r="M96" s="32">
        <v>1320000</v>
      </c>
      <c r="N96" s="32"/>
      <c r="O96" s="32"/>
      <c r="P96" s="14"/>
      <c r="Q96" s="13"/>
      <c r="R96" s="13"/>
      <c r="S96" s="13"/>
      <c r="T96" s="28"/>
      <c r="U96" s="13"/>
      <c r="V96" s="73"/>
      <c r="W96" s="73"/>
    </row>
    <row r="97" spans="1:23" s="40" customFormat="1" ht="45" customHeight="1">
      <c r="A97" s="29" t="s">
        <v>235</v>
      </c>
      <c r="B97" s="71" t="s">
        <v>236</v>
      </c>
      <c r="C97" s="26"/>
      <c r="D97" s="31">
        <v>2010</v>
      </c>
      <c r="E97" s="48"/>
      <c r="F97" s="48"/>
      <c r="G97" s="16"/>
      <c r="H97" s="27">
        <f>M97+N97+O97</f>
        <v>2000000</v>
      </c>
      <c r="I97" s="27"/>
      <c r="J97" s="27"/>
      <c r="K97" s="27"/>
      <c r="L97" s="27"/>
      <c r="M97" s="27"/>
      <c r="N97" s="32">
        <v>2000000</v>
      </c>
      <c r="O97" s="32"/>
      <c r="P97" s="14"/>
      <c r="Q97" s="13"/>
      <c r="R97" s="13"/>
      <c r="S97" s="13"/>
      <c r="T97" s="28"/>
      <c r="U97" s="13"/>
      <c r="V97" s="73"/>
      <c r="W97" s="73"/>
    </row>
    <row r="98" spans="1:23" s="40" customFormat="1" ht="18.75" customHeight="1">
      <c r="A98" s="24"/>
      <c r="B98" s="45" t="s">
        <v>230</v>
      </c>
      <c r="C98" s="26"/>
      <c r="D98" s="26"/>
      <c r="E98" s="16"/>
      <c r="F98" s="16"/>
      <c r="G98" s="16"/>
      <c r="H98" s="27">
        <f>H93</f>
        <v>44218000</v>
      </c>
      <c r="I98" s="27" t="e">
        <f>#REF!</f>
        <v>#REF!</v>
      </c>
      <c r="J98" s="27" t="e">
        <f>#REF!</f>
        <v>#REF!</v>
      </c>
      <c r="K98" s="27" t="e">
        <f>#REF!</f>
        <v>#REF!</v>
      </c>
      <c r="L98" s="27" t="e">
        <f>#REF!</f>
        <v>#REF!</v>
      </c>
      <c r="M98" s="27">
        <f>M93</f>
        <v>1320000</v>
      </c>
      <c r="N98" s="27">
        <f>N93</f>
        <v>11898000</v>
      </c>
      <c r="O98" s="27">
        <f>O93</f>
        <v>31000000</v>
      </c>
      <c r="P98" s="14"/>
      <c r="Q98" s="13"/>
      <c r="R98" s="13"/>
      <c r="S98" s="13"/>
      <c r="T98" s="28"/>
      <c r="U98" s="13"/>
      <c r="V98" s="73"/>
      <c r="W98" s="73"/>
    </row>
    <row r="99" spans="1:21" s="40" customFormat="1" ht="17.25" customHeight="1">
      <c r="A99" s="24"/>
      <c r="B99" s="39" t="s">
        <v>231</v>
      </c>
      <c r="C99" s="26"/>
      <c r="D99" s="26"/>
      <c r="E99" s="16"/>
      <c r="F99" s="16"/>
      <c r="G99" s="16"/>
      <c r="H99" s="27">
        <f>H25+H31+H66+H69+H76+H79+H89+H92+H98</f>
        <v>385232793</v>
      </c>
      <c r="I99" s="27" t="e">
        <f aca="true" t="shared" si="23" ref="I99:O99">I25+I31+I66+I69+I76+I79+I89+I92+I98</f>
        <v>#REF!</v>
      </c>
      <c r="J99" s="27" t="e">
        <f t="shared" si="23"/>
        <v>#REF!</v>
      </c>
      <c r="K99" s="27" t="e">
        <f t="shared" si="23"/>
        <v>#REF!</v>
      </c>
      <c r="L99" s="27" t="e">
        <f t="shared" si="23"/>
        <v>#REF!</v>
      </c>
      <c r="M99" s="27">
        <f>M25+M31+M66+M69+M76+M79+M89+M92+M98</f>
        <v>165604600</v>
      </c>
      <c r="N99" s="27">
        <f>N25+N31+N66+N69+N76+N79+N89+N92+N98</f>
        <v>24388193</v>
      </c>
      <c r="O99" s="27">
        <f t="shared" si="23"/>
        <v>195240000</v>
      </c>
      <c r="P99" s="14" t="e">
        <f>P25+P31+P66+P69+P76+P79+P89+P92</f>
        <v>#REF!</v>
      </c>
      <c r="Q99" s="13" t="e">
        <f>Q25+Q31+Q66+Q69+Q76+Q79+Q89+Q92</f>
        <v>#REF!</v>
      </c>
      <c r="R99" s="13" t="e">
        <f>R25+R31+R66+R69+R76+R79+R89</f>
        <v>#REF!</v>
      </c>
      <c r="S99" s="13" t="e">
        <f>S25+S31+S66+S69+S76+S79+S89</f>
        <v>#REF!</v>
      </c>
      <c r="T99" s="13" t="e">
        <f>T25+T31+T66+T69+T76+T79+T89</f>
        <v>#REF!</v>
      </c>
      <c r="U99" s="13" t="e">
        <f>U25+U31+U66+U69+U76+U79+U89</f>
        <v>#REF!</v>
      </c>
    </row>
    <row r="100" spans="1:21" s="40" customFormat="1" ht="36.75" customHeight="1" hidden="1">
      <c r="A100" s="146" t="s">
        <v>146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8"/>
    </row>
    <row r="101" spans="1:21" ht="45" customHeight="1" hidden="1">
      <c r="A101" s="149" t="s">
        <v>147</v>
      </c>
      <c r="B101" s="150"/>
      <c r="C101" s="150"/>
      <c r="D101" s="150"/>
      <c r="E101" s="169"/>
      <c r="F101" s="25"/>
      <c r="G101" s="25"/>
      <c r="H101" s="13">
        <f>M101+N101+O101</f>
        <v>0</v>
      </c>
      <c r="I101" s="13">
        <f aca="true" t="shared" si="24" ref="I101:P102">I105</f>
        <v>0</v>
      </c>
      <c r="J101" s="13">
        <f t="shared" si="24"/>
        <v>0</v>
      </c>
      <c r="K101" s="13"/>
      <c r="L101" s="13">
        <f t="shared" si="24"/>
        <v>0</v>
      </c>
      <c r="M101" s="13">
        <f t="shared" si="24"/>
        <v>0</v>
      </c>
      <c r="N101" s="13">
        <f t="shared" si="24"/>
        <v>0</v>
      </c>
      <c r="O101" s="13">
        <f t="shared" si="24"/>
        <v>0</v>
      </c>
      <c r="P101" s="13">
        <f t="shared" si="24"/>
        <v>0</v>
      </c>
      <c r="Q101" s="13">
        <f aca="true" t="shared" si="25" ref="Q101:Q107">H101+P101</f>
        <v>0</v>
      </c>
      <c r="R101" s="55">
        <f>R102+R104</f>
        <v>26000</v>
      </c>
      <c r="S101" s="55">
        <f>S102+S104</f>
        <v>0</v>
      </c>
      <c r="T101" s="56">
        <f>Q101+R101+S101</f>
        <v>26000</v>
      </c>
      <c r="U101" s="57">
        <f>U105</f>
        <v>26000000</v>
      </c>
    </row>
    <row r="102" spans="1:21" s="84" customFormat="1" ht="15.75" hidden="1">
      <c r="A102" s="75"/>
      <c r="B102" s="76" t="s">
        <v>148</v>
      </c>
      <c r="C102" s="76" t="s">
        <v>149</v>
      </c>
      <c r="D102" s="77"/>
      <c r="E102" s="78"/>
      <c r="F102" s="78"/>
      <c r="G102" s="78"/>
      <c r="H102" s="79">
        <f>H106</f>
        <v>0</v>
      </c>
      <c r="I102" s="79">
        <f t="shared" si="24"/>
        <v>0</v>
      </c>
      <c r="J102" s="79">
        <f t="shared" si="24"/>
        <v>0</v>
      </c>
      <c r="K102" s="79">
        <f t="shared" si="24"/>
        <v>0</v>
      </c>
      <c r="L102" s="79">
        <f t="shared" si="24"/>
        <v>0</v>
      </c>
      <c r="M102" s="79">
        <f t="shared" si="24"/>
        <v>0</v>
      </c>
      <c r="N102" s="79">
        <f>N106</f>
        <v>0</v>
      </c>
      <c r="O102" s="80">
        <f t="shared" si="24"/>
        <v>0</v>
      </c>
      <c r="P102" s="79"/>
      <c r="Q102" s="79">
        <f t="shared" si="25"/>
        <v>0</v>
      </c>
      <c r="R102" s="81"/>
      <c r="S102" s="81"/>
      <c r="T102" s="82">
        <f>Q102+R102</f>
        <v>0</v>
      </c>
      <c r="U102" s="83"/>
    </row>
    <row r="103" spans="1:21" s="89" customFormat="1" ht="15.75" hidden="1">
      <c r="A103" s="85"/>
      <c r="B103" s="86" t="s">
        <v>150</v>
      </c>
      <c r="C103" s="76" t="s">
        <v>151</v>
      </c>
      <c r="D103" s="77"/>
      <c r="E103" s="87"/>
      <c r="F103" s="87"/>
      <c r="G103" s="87"/>
      <c r="H103" s="79"/>
      <c r="I103" s="79"/>
      <c r="J103" s="79"/>
      <c r="K103" s="79"/>
      <c r="L103" s="79"/>
      <c r="M103" s="79"/>
      <c r="N103" s="79"/>
      <c r="O103" s="80"/>
      <c r="P103" s="79"/>
      <c r="Q103" s="79">
        <f t="shared" si="25"/>
        <v>0</v>
      </c>
      <c r="R103" s="81"/>
      <c r="S103" s="81"/>
      <c r="T103" s="82">
        <f>Q103+R103</f>
        <v>0</v>
      </c>
      <c r="U103" s="88"/>
    </row>
    <row r="104" spans="1:21" s="89" customFormat="1" ht="15.75" hidden="1">
      <c r="A104" s="85"/>
      <c r="B104" s="86" t="s">
        <v>150</v>
      </c>
      <c r="C104" s="76" t="s">
        <v>149</v>
      </c>
      <c r="D104" s="77"/>
      <c r="E104" s="87"/>
      <c r="F104" s="87"/>
      <c r="G104" s="87"/>
      <c r="H104" s="79">
        <f aca="true" t="shared" si="26" ref="H104:O104">H107</f>
        <v>0</v>
      </c>
      <c r="I104" s="79"/>
      <c r="J104" s="79">
        <f t="shared" si="26"/>
        <v>0</v>
      </c>
      <c r="K104" s="79">
        <f t="shared" si="26"/>
        <v>0</v>
      </c>
      <c r="L104" s="79">
        <f t="shared" si="26"/>
        <v>0</v>
      </c>
      <c r="M104" s="79">
        <f t="shared" si="26"/>
        <v>0</v>
      </c>
      <c r="N104" s="79">
        <f t="shared" si="26"/>
        <v>0</v>
      </c>
      <c r="O104" s="80">
        <f t="shared" si="26"/>
        <v>0</v>
      </c>
      <c r="P104" s="79"/>
      <c r="Q104" s="79">
        <f t="shared" si="25"/>
        <v>0</v>
      </c>
      <c r="R104" s="81">
        <f>R107</f>
        <v>26000</v>
      </c>
      <c r="S104" s="81"/>
      <c r="T104" s="82">
        <f>Q104+R104</f>
        <v>26000</v>
      </c>
      <c r="U104" s="88"/>
    </row>
    <row r="105" spans="1:21" ht="31.5" hidden="1">
      <c r="A105" s="90" t="s">
        <v>1</v>
      </c>
      <c r="B105" s="91" t="s">
        <v>152</v>
      </c>
      <c r="C105" s="91"/>
      <c r="D105" s="92" t="s">
        <v>91</v>
      </c>
      <c r="E105" s="92" t="s">
        <v>153</v>
      </c>
      <c r="F105" s="92">
        <v>128264.56</v>
      </c>
      <c r="G105" s="92">
        <v>379000</v>
      </c>
      <c r="H105" s="22">
        <f>M105+N105+O105</f>
        <v>0</v>
      </c>
      <c r="I105" s="22"/>
      <c r="J105" s="22"/>
      <c r="K105" s="22" t="e">
        <f>K106+#REF!+K107</f>
        <v>#REF!</v>
      </c>
      <c r="L105" s="22"/>
      <c r="M105" s="22">
        <f>M106+M107</f>
        <v>0</v>
      </c>
      <c r="N105" s="22">
        <f>N106+N107</f>
        <v>0</v>
      </c>
      <c r="O105" s="22">
        <f>O106+O107</f>
        <v>0</v>
      </c>
      <c r="P105" s="22">
        <f>P106+P107</f>
        <v>0</v>
      </c>
      <c r="Q105" s="22">
        <f t="shared" si="25"/>
        <v>0</v>
      </c>
      <c r="R105" s="34">
        <f>R106+R107</f>
        <v>26000</v>
      </c>
      <c r="S105" s="34">
        <f>S106+S107</f>
        <v>0</v>
      </c>
      <c r="T105" s="72">
        <f>T106+T107</f>
        <v>26000</v>
      </c>
      <c r="U105" s="36">
        <f>U107</f>
        <v>26000000</v>
      </c>
    </row>
    <row r="106" spans="1:21" ht="15.75" hidden="1">
      <c r="A106" s="90"/>
      <c r="B106" s="91" t="s">
        <v>148</v>
      </c>
      <c r="C106" s="91" t="s">
        <v>149</v>
      </c>
      <c r="D106" s="92"/>
      <c r="E106" s="31"/>
      <c r="F106" s="31"/>
      <c r="G106" s="31"/>
      <c r="H106" s="22">
        <f>M106+N106+O106</f>
        <v>0</v>
      </c>
      <c r="I106" s="22"/>
      <c r="J106" s="22"/>
      <c r="K106" s="22"/>
      <c r="L106" s="22"/>
      <c r="M106" s="22"/>
      <c r="N106" s="22"/>
      <c r="O106" s="28"/>
      <c r="P106" s="13"/>
      <c r="Q106" s="22">
        <f t="shared" si="25"/>
        <v>0</v>
      </c>
      <c r="R106" s="34"/>
      <c r="S106" s="34"/>
      <c r="T106" s="72"/>
      <c r="U106" s="36"/>
    </row>
    <row r="107" spans="1:21" ht="15.75" hidden="1">
      <c r="A107" s="90"/>
      <c r="B107" s="71" t="s">
        <v>150</v>
      </c>
      <c r="C107" s="91" t="s">
        <v>149</v>
      </c>
      <c r="D107" s="92"/>
      <c r="E107" s="31"/>
      <c r="F107" s="31"/>
      <c r="G107" s="31"/>
      <c r="H107" s="22">
        <f>M107+N107+O107</f>
        <v>0</v>
      </c>
      <c r="I107" s="22"/>
      <c r="J107" s="22"/>
      <c r="K107" s="22"/>
      <c r="L107" s="22"/>
      <c r="M107" s="22"/>
      <c r="N107" s="22"/>
      <c r="O107" s="28"/>
      <c r="P107" s="13"/>
      <c r="Q107" s="22">
        <f t="shared" si="25"/>
        <v>0</v>
      </c>
      <c r="R107" s="34">
        <v>26000</v>
      </c>
      <c r="S107" s="34"/>
      <c r="T107" s="72">
        <f>Q107+R107+S107</f>
        <v>26000</v>
      </c>
      <c r="U107" s="36">
        <v>26000000</v>
      </c>
    </row>
    <row r="108" spans="1:21" s="40" customFormat="1" ht="20.25" customHeight="1" hidden="1">
      <c r="A108" s="93"/>
      <c r="B108" s="94" t="s">
        <v>154</v>
      </c>
      <c r="C108" s="94"/>
      <c r="D108" s="95"/>
      <c r="E108" s="26"/>
      <c r="F108" s="26"/>
      <c r="G108" s="26"/>
      <c r="H108" s="13">
        <f aca="true" t="shared" si="27" ref="H108:U109">H101</f>
        <v>0</v>
      </c>
      <c r="I108" s="13">
        <f t="shared" si="27"/>
        <v>0</v>
      </c>
      <c r="J108" s="13">
        <f t="shared" si="27"/>
        <v>0</v>
      </c>
      <c r="K108" s="13">
        <f t="shared" si="27"/>
        <v>0</v>
      </c>
      <c r="L108" s="13">
        <f t="shared" si="27"/>
        <v>0</v>
      </c>
      <c r="M108" s="13">
        <f t="shared" si="27"/>
        <v>0</v>
      </c>
      <c r="N108" s="13">
        <f t="shared" si="27"/>
        <v>0</v>
      </c>
      <c r="O108" s="13">
        <f t="shared" si="27"/>
        <v>0</v>
      </c>
      <c r="P108" s="13">
        <f t="shared" si="27"/>
        <v>0</v>
      </c>
      <c r="Q108" s="13">
        <f t="shared" si="27"/>
        <v>0</v>
      </c>
      <c r="R108" s="13">
        <f t="shared" si="27"/>
        <v>26000</v>
      </c>
      <c r="S108" s="13">
        <f t="shared" si="27"/>
        <v>0</v>
      </c>
      <c r="T108" s="13">
        <f t="shared" si="27"/>
        <v>26000</v>
      </c>
      <c r="U108" s="13">
        <f t="shared" si="27"/>
        <v>26000000</v>
      </c>
    </row>
    <row r="109" spans="1:21" ht="15.75" hidden="1">
      <c r="A109" s="90"/>
      <c r="B109" s="94" t="s">
        <v>148</v>
      </c>
      <c r="C109" s="94" t="s">
        <v>149</v>
      </c>
      <c r="D109" s="95"/>
      <c r="E109" s="31"/>
      <c r="F109" s="31"/>
      <c r="G109" s="31"/>
      <c r="H109" s="13">
        <f t="shared" si="27"/>
        <v>0</v>
      </c>
      <c r="I109" s="13">
        <f t="shared" si="27"/>
        <v>0</v>
      </c>
      <c r="J109" s="13">
        <f t="shared" si="27"/>
        <v>0</v>
      </c>
      <c r="K109" s="13">
        <f t="shared" si="27"/>
        <v>0</v>
      </c>
      <c r="L109" s="13">
        <f t="shared" si="27"/>
        <v>0</v>
      </c>
      <c r="M109" s="13">
        <f t="shared" si="27"/>
        <v>0</v>
      </c>
      <c r="N109" s="13">
        <f t="shared" si="27"/>
        <v>0</v>
      </c>
      <c r="O109" s="13">
        <f t="shared" si="27"/>
        <v>0</v>
      </c>
      <c r="P109" s="13">
        <f t="shared" si="27"/>
        <v>0</v>
      </c>
      <c r="Q109" s="13">
        <f>H109+P109</f>
        <v>0</v>
      </c>
      <c r="R109" s="34"/>
      <c r="S109" s="34"/>
      <c r="T109" s="72"/>
      <c r="U109" s="36"/>
    </row>
    <row r="110" spans="1:21" s="40" customFormat="1" ht="15.75" hidden="1">
      <c r="A110" s="93"/>
      <c r="B110" s="39" t="s">
        <v>150</v>
      </c>
      <c r="C110" s="94" t="s">
        <v>155</v>
      </c>
      <c r="D110" s="95"/>
      <c r="E110" s="26"/>
      <c r="F110" s="26"/>
      <c r="G110" s="26"/>
      <c r="H110" s="13">
        <f>M110+N110+O110</f>
        <v>0</v>
      </c>
      <c r="I110" s="13">
        <f aca="true" t="shared" si="28" ref="I110:P110">I111+I112</f>
        <v>0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3">
        <f t="shared" si="28"/>
        <v>0</v>
      </c>
      <c r="O110" s="13">
        <f t="shared" si="28"/>
        <v>0</v>
      </c>
      <c r="P110" s="13">
        <f t="shared" si="28"/>
        <v>0</v>
      </c>
      <c r="Q110" s="13">
        <f>H110+P110</f>
        <v>0</v>
      </c>
      <c r="R110" s="55">
        <f>R111+R112</f>
        <v>26000</v>
      </c>
      <c r="S110" s="55">
        <f>S111+S112</f>
        <v>0</v>
      </c>
      <c r="T110" s="56">
        <f>Q110+R110+S110</f>
        <v>26000</v>
      </c>
      <c r="U110" s="57"/>
    </row>
    <row r="111" spans="1:21" s="84" customFormat="1" ht="15.75" hidden="1">
      <c r="A111" s="75"/>
      <c r="B111" s="86" t="s">
        <v>150</v>
      </c>
      <c r="C111" s="76" t="s">
        <v>151</v>
      </c>
      <c r="D111" s="77"/>
      <c r="E111" s="78"/>
      <c r="F111" s="78"/>
      <c r="G111" s="78"/>
      <c r="H111" s="79">
        <f aca="true" t="shared" si="29" ref="H111:O112">H103</f>
        <v>0</v>
      </c>
      <c r="I111" s="79">
        <f t="shared" si="29"/>
        <v>0</v>
      </c>
      <c r="J111" s="79">
        <f t="shared" si="29"/>
        <v>0</v>
      </c>
      <c r="K111" s="79">
        <f t="shared" si="29"/>
        <v>0</v>
      </c>
      <c r="L111" s="79">
        <f t="shared" si="29"/>
        <v>0</v>
      </c>
      <c r="M111" s="79">
        <f t="shared" si="29"/>
        <v>0</v>
      </c>
      <c r="N111" s="79">
        <f t="shared" si="29"/>
        <v>0</v>
      </c>
      <c r="O111" s="80">
        <f t="shared" si="29"/>
        <v>0</v>
      </c>
      <c r="P111" s="79"/>
      <c r="Q111" s="96"/>
      <c r="R111" s="97"/>
      <c r="S111" s="97"/>
      <c r="T111" s="98"/>
      <c r="U111" s="83"/>
    </row>
    <row r="112" spans="1:21" s="84" customFormat="1" ht="15.75" hidden="1">
      <c r="A112" s="75"/>
      <c r="B112" s="86" t="s">
        <v>150</v>
      </c>
      <c r="C112" s="76" t="s">
        <v>149</v>
      </c>
      <c r="D112" s="77"/>
      <c r="E112" s="78"/>
      <c r="F112" s="78"/>
      <c r="G112" s="78"/>
      <c r="H112" s="79">
        <f>M112+N112+O112</f>
        <v>0</v>
      </c>
      <c r="I112" s="79">
        <f t="shared" si="29"/>
        <v>0</v>
      </c>
      <c r="J112" s="79">
        <f t="shared" si="29"/>
        <v>0</v>
      </c>
      <c r="K112" s="79">
        <f t="shared" si="29"/>
        <v>0</v>
      </c>
      <c r="L112" s="79">
        <f t="shared" si="29"/>
        <v>0</v>
      </c>
      <c r="M112" s="79">
        <f t="shared" si="29"/>
        <v>0</v>
      </c>
      <c r="N112" s="79">
        <f>N104</f>
        <v>0</v>
      </c>
      <c r="O112" s="80">
        <f t="shared" si="29"/>
        <v>0</v>
      </c>
      <c r="P112" s="79"/>
      <c r="Q112" s="79">
        <f aca="true" t="shared" si="30" ref="Q112:Q117">H112+P112</f>
        <v>0</v>
      </c>
      <c r="R112" s="97">
        <f>R104</f>
        <v>26000</v>
      </c>
      <c r="S112" s="97"/>
      <c r="T112" s="99">
        <f aca="true" t="shared" si="31" ref="T112:T117">Q112+R112+S112</f>
        <v>26000</v>
      </c>
      <c r="U112" s="83"/>
    </row>
    <row r="113" spans="1:21" s="40" customFormat="1" ht="33.75" customHeight="1" hidden="1">
      <c r="A113" s="93"/>
      <c r="B113" s="146" t="s">
        <v>156</v>
      </c>
      <c r="C113" s="147"/>
      <c r="D113" s="147"/>
      <c r="E113" s="148"/>
      <c r="F113" s="18"/>
      <c r="G113" s="18"/>
      <c r="H113" s="13">
        <f>M113+N113+O113</f>
        <v>0</v>
      </c>
      <c r="I113" s="13"/>
      <c r="J113" s="13"/>
      <c r="K113" s="13"/>
      <c r="L113" s="13"/>
      <c r="M113" s="13">
        <f>M114+M115</f>
        <v>0</v>
      </c>
      <c r="N113" s="13">
        <f>N114+N115</f>
        <v>0</v>
      </c>
      <c r="O113" s="13">
        <f>O114+O115</f>
        <v>0</v>
      </c>
      <c r="P113" s="13">
        <f>P114+P115</f>
        <v>0</v>
      </c>
      <c r="Q113" s="13">
        <f t="shared" si="30"/>
        <v>0</v>
      </c>
      <c r="R113" s="55">
        <f>R114+R115</f>
        <v>0</v>
      </c>
      <c r="S113" s="55">
        <f>S114+S115</f>
        <v>38000</v>
      </c>
      <c r="T113" s="56">
        <f t="shared" si="31"/>
        <v>38000</v>
      </c>
      <c r="U113" s="57">
        <f>U116</f>
        <v>38000000</v>
      </c>
    </row>
    <row r="114" spans="1:21" ht="15.75" hidden="1">
      <c r="A114" s="90"/>
      <c r="B114" s="94" t="s">
        <v>148</v>
      </c>
      <c r="C114" s="17"/>
      <c r="D114" s="17"/>
      <c r="E114" s="17"/>
      <c r="F114" s="17"/>
      <c r="G114" s="17"/>
      <c r="H114" s="13"/>
      <c r="I114" s="13"/>
      <c r="J114" s="13"/>
      <c r="K114" s="13"/>
      <c r="L114" s="13"/>
      <c r="M114" s="13"/>
      <c r="N114" s="13"/>
      <c r="O114" s="28"/>
      <c r="P114" s="13"/>
      <c r="Q114" s="13">
        <f t="shared" si="30"/>
        <v>0</v>
      </c>
      <c r="R114" s="34"/>
      <c r="S114" s="34"/>
      <c r="T114" s="35">
        <f t="shared" si="31"/>
        <v>0</v>
      </c>
      <c r="U114" s="36"/>
    </row>
    <row r="115" spans="1:21" ht="15.75" hidden="1">
      <c r="A115" s="90"/>
      <c r="B115" s="39" t="s">
        <v>150</v>
      </c>
      <c r="C115" s="17"/>
      <c r="D115" s="17"/>
      <c r="E115" s="17"/>
      <c r="F115" s="17"/>
      <c r="G115" s="17"/>
      <c r="H115" s="13">
        <f aca="true" t="shared" si="32" ref="H115:P115">H117</f>
        <v>0</v>
      </c>
      <c r="I115" s="13">
        <f t="shared" si="32"/>
        <v>0</v>
      </c>
      <c r="J115" s="13">
        <f t="shared" si="32"/>
        <v>0</v>
      </c>
      <c r="K115" s="13">
        <f t="shared" si="32"/>
        <v>0</v>
      </c>
      <c r="L115" s="13">
        <f t="shared" si="32"/>
        <v>0</v>
      </c>
      <c r="M115" s="13">
        <f t="shared" si="32"/>
        <v>0</v>
      </c>
      <c r="N115" s="13">
        <f t="shared" si="32"/>
        <v>0</v>
      </c>
      <c r="O115" s="13">
        <f t="shared" si="32"/>
        <v>0</v>
      </c>
      <c r="P115" s="13">
        <f t="shared" si="32"/>
        <v>0</v>
      </c>
      <c r="Q115" s="13">
        <f t="shared" si="30"/>
        <v>0</v>
      </c>
      <c r="R115" s="34">
        <f>R117</f>
        <v>0</v>
      </c>
      <c r="S115" s="34">
        <f>S117</f>
        <v>38000</v>
      </c>
      <c r="T115" s="35">
        <f t="shared" si="31"/>
        <v>38000</v>
      </c>
      <c r="U115" s="36"/>
    </row>
    <row r="116" spans="1:21" ht="31.5" hidden="1">
      <c r="A116" s="90" t="s">
        <v>1</v>
      </c>
      <c r="B116" s="71" t="s">
        <v>157</v>
      </c>
      <c r="C116" s="94"/>
      <c r="D116" s="92">
        <v>2009</v>
      </c>
      <c r="E116" s="31"/>
      <c r="F116" s="31" t="s">
        <v>116</v>
      </c>
      <c r="G116" s="31"/>
      <c r="H116" s="13">
        <f>M116+N116+O116</f>
        <v>0</v>
      </c>
      <c r="I116" s="13"/>
      <c r="J116" s="13"/>
      <c r="K116" s="13"/>
      <c r="L116" s="13"/>
      <c r="M116" s="13">
        <f>M117</f>
        <v>0</v>
      </c>
      <c r="N116" s="13">
        <f>N117</f>
        <v>0</v>
      </c>
      <c r="O116" s="13">
        <f>O117</f>
        <v>0</v>
      </c>
      <c r="P116" s="13">
        <f>P117</f>
        <v>0</v>
      </c>
      <c r="Q116" s="13">
        <f t="shared" si="30"/>
        <v>0</v>
      </c>
      <c r="R116" s="34">
        <f>R117</f>
        <v>0</v>
      </c>
      <c r="S116" s="34">
        <f>S117</f>
        <v>38000</v>
      </c>
      <c r="T116" s="35">
        <f t="shared" si="31"/>
        <v>38000</v>
      </c>
      <c r="U116" s="36">
        <f>U117</f>
        <v>38000000</v>
      </c>
    </row>
    <row r="117" spans="1:21" ht="15.75" hidden="1">
      <c r="A117" s="90"/>
      <c r="B117" s="71" t="s">
        <v>150</v>
      </c>
      <c r="C117" s="94"/>
      <c r="D117" s="95"/>
      <c r="E117" s="31"/>
      <c r="F117" s="31"/>
      <c r="G117" s="31"/>
      <c r="H117" s="13">
        <f>M117+N117+O117</f>
        <v>0</v>
      </c>
      <c r="I117" s="13"/>
      <c r="J117" s="13"/>
      <c r="K117" s="13"/>
      <c r="L117" s="13"/>
      <c r="M117" s="13"/>
      <c r="N117" s="13"/>
      <c r="O117" s="28"/>
      <c r="P117" s="13"/>
      <c r="Q117" s="13">
        <f t="shared" si="30"/>
        <v>0</v>
      </c>
      <c r="R117" s="34"/>
      <c r="S117" s="34">
        <v>38000</v>
      </c>
      <c r="T117" s="35">
        <f t="shared" si="31"/>
        <v>38000</v>
      </c>
      <c r="U117" s="36">
        <v>38000000</v>
      </c>
    </row>
    <row r="118" spans="1:21" ht="15.75" hidden="1">
      <c r="A118" s="90"/>
      <c r="B118" s="71"/>
      <c r="C118" s="94"/>
      <c r="D118" s="95"/>
      <c r="E118" s="31"/>
      <c r="F118" s="31"/>
      <c r="G118" s="31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34"/>
      <c r="S118" s="34"/>
      <c r="T118" s="72"/>
      <c r="U118" s="36"/>
    </row>
    <row r="119" spans="1:21" ht="15.75" hidden="1">
      <c r="A119" s="90"/>
      <c r="B119" s="94" t="s">
        <v>158</v>
      </c>
      <c r="C119" s="94"/>
      <c r="D119" s="95"/>
      <c r="E119" s="31"/>
      <c r="F119" s="31"/>
      <c r="G119" s="31"/>
      <c r="H119" s="13">
        <f>H113</f>
        <v>0</v>
      </c>
      <c r="I119" s="13">
        <f aca="true" t="shared" si="33" ref="I119:P119">I113</f>
        <v>0</v>
      </c>
      <c r="J119" s="13">
        <f t="shared" si="33"/>
        <v>0</v>
      </c>
      <c r="K119" s="13">
        <f t="shared" si="33"/>
        <v>0</v>
      </c>
      <c r="L119" s="13">
        <f t="shared" si="33"/>
        <v>0</v>
      </c>
      <c r="M119" s="13">
        <f t="shared" si="33"/>
        <v>0</v>
      </c>
      <c r="N119" s="13">
        <f t="shared" si="33"/>
        <v>0</v>
      </c>
      <c r="O119" s="13">
        <f t="shared" si="33"/>
        <v>0</v>
      </c>
      <c r="P119" s="13">
        <f t="shared" si="33"/>
        <v>0</v>
      </c>
      <c r="Q119" s="13">
        <f>H119+P119</f>
        <v>0</v>
      </c>
      <c r="R119" s="13">
        <f>I119+Q119</f>
        <v>0</v>
      </c>
      <c r="S119" s="13">
        <f>J119+R119</f>
        <v>0</v>
      </c>
      <c r="T119" s="13">
        <f>K119+S119</f>
        <v>0</v>
      </c>
      <c r="U119" s="13">
        <f>U120+U121</f>
        <v>38000000</v>
      </c>
    </row>
    <row r="120" spans="1:21" ht="15.75" hidden="1">
      <c r="A120" s="90"/>
      <c r="B120" s="94" t="s">
        <v>148</v>
      </c>
      <c r="C120" s="94" t="s">
        <v>149</v>
      </c>
      <c r="D120" s="95"/>
      <c r="E120" s="31"/>
      <c r="F120" s="31"/>
      <c r="G120" s="31"/>
      <c r="H120" s="13">
        <f aca="true" t="shared" si="34" ref="H120:P121">H114</f>
        <v>0</v>
      </c>
      <c r="I120" s="13">
        <f t="shared" si="34"/>
        <v>0</v>
      </c>
      <c r="J120" s="13">
        <f t="shared" si="34"/>
        <v>0</v>
      </c>
      <c r="K120" s="13">
        <f t="shared" si="34"/>
        <v>0</v>
      </c>
      <c r="L120" s="13">
        <f t="shared" si="34"/>
        <v>0</v>
      </c>
      <c r="M120" s="13">
        <f t="shared" si="34"/>
        <v>0</v>
      </c>
      <c r="N120" s="13">
        <f t="shared" si="34"/>
        <v>0</v>
      </c>
      <c r="O120" s="13">
        <f t="shared" si="34"/>
        <v>0</v>
      </c>
      <c r="P120" s="13">
        <f t="shared" si="34"/>
        <v>0</v>
      </c>
      <c r="Q120" s="13">
        <f>H120+P120</f>
        <v>0</v>
      </c>
      <c r="R120" s="34"/>
      <c r="S120" s="34"/>
      <c r="T120" s="72"/>
      <c r="U120" s="36"/>
    </row>
    <row r="121" spans="1:21" ht="15.75" hidden="1">
      <c r="A121" s="90"/>
      <c r="B121" s="39" t="s">
        <v>150</v>
      </c>
      <c r="C121" s="94" t="s">
        <v>149</v>
      </c>
      <c r="D121" s="95"/>
      <c r="E121" s="31"/>
      <c r="F121" s="31"/>
      <c r="G121" s="31"/>
      <c r="H121" s="13">
        <f t="shared" si="34"/>
        <v>0</v>
      </c>
      <c r="I121" s="13">
        <f t="shared" si="34"/>
        <v>0</v>
      </c>
      <c r="J121" s="13">
        <f t="shared" si="34"/>
        <v>0</v>
      </c>
      <c r="K121" s="13">
        <f t="shared" si="34"/>
        <v>0</v>
      </c>
      <c r="L121" s="13">
        <f t="shared" si="34"/>
        <v>0</v>
      </c>
      <c r="M121" s="13">
        <f t="shared" si="34"/>
        <v>0</v>
      </c>
      <c r="N121" s="13">
        <f t="shared" si="34"/>
        <v>0</v>
      </c>
      <c r="O121" s="13">
        <f t="shared" si="34"/>
        <v>0</v>
      </c>
      <c r="P121" s="13">
        <f t="shared" si="34"/>
        <v>0</v>
      </c>
      <c r="Q121" s="13">
        <f>Q115</f>
        <v>0</v>
      </c>
      <c r="R121" s="13">
        <f>R115</f>
        <v>0</v>
      </c>
      <c r="S121" s="13">
        <f>S115</f>
        <v>38000</v>
      </c>
      <c r="T121" s="28">
        <f>T115</f>
        <v>38000</v>
      </c>
      <c r="U121" s="36">
        <f>U117</f>
        <v>38000000</v>
      </c>
    </row>
    <row r="122" spans="1:21" ht="36" customHeight="1" hidden="1">
      <c r="A122" s="177" t="s">
        <v>159</v>
      </c>
      <c r="B122" s="178"/>
      <c r="C122" s="178"/>
      <c r="D122" s="178"/>
      <c r="E122" s="179"/>
      <c r="F122" s="102"/>
      <c r="G122" s="102"/>
      <c r="H122" s="13">
        <f>H129+H131+H135+H142</f>
        <v>0</v>
      </c>
      <c r="I122" s="13">
        <f aca="true" t="shared" si="35" ref="I122:T122">I129+I131+I135+I142</f>
        <v>830340</v>
      </c>
      <c r="J122" s="13">
        <f t="shared" si="35"/>
        <v>0</v>
      </c>
      <c r="K122" s="13">
        <f t="shared" si="35"/>
        <v>0</v>
      </c>
      <c r="L122" s="13">
        <f t="shared" si="35"/>
        <v>0</v>
      </c>
      <c r="M122" s="13">
        <f t="shared" si="35"/>
        <v>0</v>
      </c>
      <c r="N122" s="13">
        <f t="shared" si="35"/>
        <v>0</v>
      </c>
      <c r="O122" s="13">
        <f t="shared" si="35"/>
        <v>0</v>
      </c>
      <c r="P122" s="13">
        <f t="shared" si="35"/>
        <v>0</v>
      </c>
      <c r="Q122" s="13">
        <f t="shared" si="35"/>
        <v>0</v>
      </c>
      <c r="R122" s="13">
        <f t="shared" si="35"/>
        <v>24361</v>
      </c>
      <c r="S122" s="13">
        <f t="shared" si="35"/>
        <v>0</v>
      </c>
      <c r="T122" s="13">
        <f t="shared" si="35"/>
        <v>24361</v>
      </c>
      <c r="U122" s="13">
        <f>U129+U131+U135+U142+U146+U148+U150</f>
        <v>111761000</v>
      </c>
    </row>
    <row r="123" spans="1:21" ht="15.75" customHeight="1" hidden="1">
      <c r="A123" s="94"/>
      <c r="B123" s="94" t="s">
        <v>148</v>
      </c>
      <c r="C123" s="100" t="s">
        <v>155</v>
      </c>
      <c r="D123" s="94"/>
      <c r="E123" s="94"/>
      <c r="F123" s="102"/>
      <c r="G123" s="102"/>
      <c r="H123" s="13">
        <f aca="true" t="shared" si="36" ref="H123:Q123">H124+H125</f>
        <v>0</v>
      </c>
      <c r="I123" s="13" t="e">
        <f t="shared" si="36"/>
        <v>#REF!</v>
      </c>
      <c r="J123" s="13" t="e">
        <f t="shared" si="36"/>
        <v>#REF!</v>
      </c>
      <c r="K123" s="13" t="e">
        <f t="shared" si="36"/>
        <v>#REF!</v>
      </c>
      <c r="L123" s="13" t="e">
        <f t="shared" si="36"/>
        <v>#REF!</v>
      </c>
      <c r="M123" s="13">
        <f t="shared" si="36"/>
        <v>0</v>
      </c>
      <c r="N123" s="13">
        <f t="shared" si="36"/>
        <v>0</v>
      </c>
      <c r="O123" s="13">
        <f t="shared" si="36"/>
        <v>0</v>
      </c>
      <c r="P123" s="13">
        <f t="shared" si="36"/>
        <v>0</v>
      </c>
      <c r="Q123" s="13">
        <f t="shared" si="36"/>
        <v>0</v>
      </c>
      <c r="R123" s="34">
        <f>R124+R125</f>
        <v>0</v>
      </c>
      <c r="S123" s="34">
        <f>S124+S125</f>
        <v>0</v>
      </c>
      <c r="T123" s="35">
        <f>Q123+R123+S123</f>
        <v>0</v>
      </c>
      <c r="U123" s="36"/>
    </row>
    <row r="124" spans="1:21" s="89" customFormat="1" ht="15.75" hidden="1">
      <c r="A124" s="103"/>
      <c r="B124" s="76" t="s">
        <v>148</v>
      </c>
      <c r="C124" s="104" t="s">
        <v>149</v>
      </c>
      <c r="D124" s="77"/>
      <c r="E124" s="76"/>
      <c r="F124" s="104"/>
      <c r="G124" s="104"/>
      <c r="H124" s="79"/>
      <c r="I124" s="79" t="e">
        <f>#REF!+I132+I133+#REF!+I136+I137+#REF!+I139</f>
        <v>#REF!</v>
      </c>
      <c r="J124" s="79" t="e">
        <f>#REF!+J132+J133+#REF!+J136+J137+#REF!+J139</f>
        <v>#REF!</v>
      </c>
      <c r="K124" s="79" t="e">
        <f>#REF!+K132+K133+#REF!+K136+K137+#REF!+K139</f>
        <v>#REF!</v>
      </c>
      <c r="L124" s="79" t="e">
        <f>#REF!+L132+L133+#REF!+L136+L137+#REF!+L139</f>
        <v>#REF!</v>
      </c>
      <c r="M124" s="79"/>
      <c r="N124" s="79"/>
      <c r="O124" s="79"/>
      <c r="P124" s="79"/>
      <c r="Q124" s="79"/>
      <c r="R124" s="81"/>
      <c r="S124" s="81"/>
      <c r="T124" s="105"/>
      <c r="U124" s="88"/>
    </row>
    <row r="125" spans="1:21" s="89" customFormat="1" ht="15.75" hidden="1">
      <c r="A125" s="103"/>
      <c r="B125" s="76" t="s">
        <v>148</v>
      </c>
      <c r="C125" s="104" t="s">
        <v>160</v>
      </c>
      <c r="D125" s="77"/>
      <c r="E125" s="76"/>
      <c r="F125" s="104"/>
      <c r="G125" s="104"/>
      <c r="H125" s="79"/>
      <c r="I125" s="79" t="e">
        <f>#REF!+#REF!+#REF!</f>
        <v>#REF!</v>
      </c>
      <c r="J125" s="79" t="e">
        <f>#REF!+#REF!+#REF!</f>
        <v>#REF!</v>
      </c>
      <c r="K125" s="79" t="e">
        <f>#REF!+#REF!+#REF!</f>
        <v>#REF!</v>
      </c>
      <c r="L125" s="79" t="e">
        <f>#REF!+#REF!+#REF!</f>
        <v>#REF!</v>
      </c>
      <c r="M125" s="79"/>
      <c r="N125" s="79"/>
      <c r="O125" s="79"/>
      <c r="P125" s="79"/>
      <c r="Q125" s="79">
        <f>H125+P125</f>
        <v>0</v>
      </c>
      <c r="R125" s="81"/>
      <c r="S125" s="81"/>
      <c r="T125" s="105"/>
      <c r="U125" s="88"/>
    </row>
    <row r="126" spans="1:21" s="40" customFormat="1" ht="15.75" hidden="1">
      <c r="A126" s="100"/>
      <c r="B126" s="39" t="s">
        <v>150</v>
      </c>
      <c r="C126" s="101" t="s">
        <v>155</v>
      </c>
      <c r="D126" s="95"/>
      <c r="E126" s="94"/>
      <c r="F126" s="101"/>
      <c r="G126" s="101"/>
      <c r="H126" s="13" t="e">
        <f aca="true" t="shared" si="37" ref="H126:Q126">H127+H128</f>
        <v>#REF!</v>
      </c>
      <c r="I126" s="13" t="e">
        <f t="shared" si="37"/>
        <v>#REF!</v>
      </c>
      <c r="J126" s="13" t="e">
        <f t="shared" si="37"/>
        <v>#REF!</v>
      </c>
      <c r="K126" s="13" t="e">
        <f t="shared" si="37"/>
        <v>#REF!</v>
      </c>
      <c r="L126" s="13" t="e">
        <f t="shared" si="37"/>
        <v>#REF!</v>
      </c>
      <c r="M126" s="13">
        <f t="shared" si="37"/>
        <v>0</v>
      </c>
      <c r="N126" s="13" t="e">
        <f t="shared" si="37"/>
        <v>#REF!</v>
      </c>
      <c r="O126" s="13">
        <f t="shared" si="37"/>
        <v>0</v>
      </c>
      <c r="P126" s="13">
        <f t="shared" si="37"/>
        <v>0</v>
      </c>
      <c r="Q126" s="13" t="e">
        <f t="shared" si="37"/>
        <v>#REF!</v>
      </c>
      <c r="R126" s="55" t="e">
        <f>R127+R128</f>
        <v>#REF!</v>
      </c>
      <c r="S126" s="55" t="e">
        <f>S127+S128</f>
        <v>#REF!</v>
      </c>
      <c r="T126" s="56" t="e">
        <f>Q126+R126+S126</f>
        <v>#REF!</v>
      </c>
      <c r="U126" s="57" t="e">
        <f>U127+U128</f>
        <v>#REF!</v>
      </c>
    </row>
    <row r="127" spans="1:21" s="84" customFormat="1" ht="15.75" hidden="1">
      <c r="A127" s="106"/>
      <c r="B127" s="107" t="s">
        <v>150</v>
      </c>
      <c r="C127" s="108" t="s">
        <v>149</v>
      </c>
      <c r="D127" s="109"/>
      <c r="E127" s="110"/>
      <c r="F127" s="108"/>
      <c r="G127" s="108"/>
      <c r="H127" s="111" t="e">
        <f>M127+N127+O127</f>
        <v>#REF!</v>
      </c>
      <c r="I127" s="111" t="e">
        <f>I130+I140+I138+#REF!+#REF!+#REF!+#REF!+#REF!+#REF!+#REF!+I141+#REF!</f>
        <v>#REF!</v>
      </c>
      <c r="J127" s="111" t="e">
        <f>J130+J140+J138+#REF!+#REF!+#REF!+#REF!+#REF!+#REF!+#REF!+J141+#REF!</f>
        <v>#REF!</v>
      </c>
      <c r="K127" s="111" t="e">
        <f>K130+K140+K138+#REF!+#REF!+#REF!+#REF!+#REF!+#REF!+#REF!+K141+#REF!</f>
        <v>#REF!</v>
      </c>
      <c r="L127" s="111" t="e">
        <f>L130+L140+L138+#REF!+#REF!+#REF!+#REF!+#REF!+#REF!+#REF!+L141+#REF!</f>
        <v>#REF!</v>
      </c>
      <c r="M127" s="111"/>
      <c r="N127" s="111" t="e">
        <f>N130+N132+N134+N136+N138+N140+#REF!+#REF!+#REF!+#REF!+#REF!+#REF!+#REF!+N141</f>
        <v>#REF!</v>
      </c>
      <c r="O127" s="111"/>
      <c r="P127" s="111"/>
      <c r="Q127" s="111" t="e">
        <f>P127+H127</f>
        <v>#REF!</v>
      </c>
      <c r="R127" s="97" t="e">
        <f>R130+R132+R134+R136+R138+R140+#REF!+#REF!+#REF!+#REF!+#REF!+#REF!+#REF!+R141</f>
        <v>#REF!</v>
      </c>
      <c r="S127" s="97" t="e">
        <f>S130+S132+S134+S136+S138+S140+#REF!+#REF!+#REF!+#REF!+#REF!+#REF!+#REF!+S141</f>
        <v>#REF!</v>
      </c>
      <c r="T127" s="99" t="e">
        <f>Q127+R127+S127</f>
        <v>#REF!</v>
      </c>
      <c r="U127" s="83" t="e">
        <f>U130+U132+U134+U136+U138+U140+#REF!+#REF!+#REF!+#REF!+#REF!+#REF!+U141+U143+U145</f>
        <v>#REF!</v>
      </c>
    </row>
    <row r="128" spans="1:21" s="84" customFormat="1" ht="15.75" hidden="1">
      <c r="A128" s="106"/>
      <c r="B128" s="107" t="s">
        <v>150</v>
      </c>
      <c r="C128" s="108" t="s">
        <v>160</v>
      </c>
      <c r="D128" s="109"/>
      <c r="E128" s="110"/>
      <c r="F128" s="108"/>
      <c r="G128" s="108"/>
      <c r="H128" s="111">
        <f>M128+N128+O128</f>
        <v>0</v>
      </c>
      <c r="I128" s="111" t="e">
        <f>#REF!+#REF!+#REF!</f>
        <v>#REF!</v>
      </c>
      <c r="J128" s="111" t="e">
        <f>#REF!+#REF!+#REF!</f>
        <v>#REF!</v>
      </c>
      <c r="K128" s="111" t="e">
        <f>#REF!+#REF!+#REF!</f>
        <v>#REF!</v>
      </c>
      <c r="L128" s="111" t="e">
        <f>#REF!+#REF!+#REF!</f>
        <v>#REF!</v>
      </c>
      <c r="M128" s="111"/>
      <c r="N128" s="111"/>
      <c r="O128" s="111"/>
      <c r="P128" s="111"/>
      <c r="Q128" s="111">
        <f>P128+H128</f>
        <v>0</v>
      </c>
      <c r="R128" s="97"/>
      <c r="S128" s="97"/>
      <c r="T128" s="98"/>
      <c r="U128" s="83"/>
    </row>
    <row r="129" spans="1:21" ht="32.25" customHeight="1" hidden="1">
      <c r="A129" s="90" t="s">
        <v>1</v>
      </c>
      <c r="B129" s="91" t="s">
        <v>161</v>
      </c>
      <c r="C129" s="91"/>
      <c r="D129" s="92"/>
      <c r="E129" s="31"/>
      <c r="F129" s="31"/>
      <c r="G129" s="31">
        <v>7000</v>
      </c>
      <c r="H129" s="22">
        <f>M129+N129+O129</f>
        <v>0</v>
      </c>
      <c r="I129" s="22"/>
      <c r="J129" s="22"/>
      <c r="K129" s="22"/>
      <c r="L129" s="22"/>
      <c r="M129" s="22">
        <f>M130</f>
        <v>0</v>
      </c>
      <c r="N129" s="22">
        <f>N130</f>
        <v>0</v>
      </c>
      <c r="O129" s="22">
        <f>O130</f>
        <v>0</v>
      </c>
      <c r="P129" s="22">
        <f>P130</f>
        <v>0</v>
      </c>
      <c r="Q129" s="22">
        <f>P129+H129</f>
        <v>0</v>
      </c>
      <c r="R129" s="36">
        <f>R130</f>
        <v>7000</v>
      </c>
      <c r="S129" s="36">
        <f>S130</f>
        <v>0</v>
      </c>
      <c r="T129" s="35">
        <f>T130</f>
        <v>7000</v>
      </c>
      <c r="U129" s="36">
        <f>U130</f>
        <v>7000000</v>
      </c>
    </row>
    <row r="130" spans="1:21" s="84" customFormat="1" ht="15.75" customHeight="1" hidden="1">
      <c r="A130" s="75"/>
      <c r="B130" s="107" t="s">
        <v>150</v>
      </c>
      <c r="C130" s="110" t="s">
        <v>149</v>
      </c>
      <c r="D130" s="109"/>
      <c r="E130" s="78"/>
      <c r="F130" s="78"/>
      <c r="G130" s="78"/>
      <c r="H130" s="111">
        <f>M130+N130+O130</f>
        <v>0</v>
      </c>
      <c r="I130" s="111"/>
      <c r="J130" s="111"/>
      <c r="K130" s="111"/>
      <c r="L130" s="111"/>
      <c r="M130" s="111"/>
      <c r="N130" s="111"/>
      <c r="O130" s="112"/>
      <c r="P130" s="111"/>
      <c r="Q130" s="111">
        <f>H130+P130</f>
        <v>0</v>
      </c>
      <c r="R130" s="97">
        <v>7000</v>
      </c>
      <c r="S130" s="97"/>
      <c r="T130" s="99">
        <f>Q130+R130</f>
        <v>7000</v>
      </c>
      <c r="U130" s="83">
        <v>7000000</v>
      </c>
    </row>
    <row r="131" spans="1:21" ht="48.75" customHeight="1" hidden="1">
      <c r="A131" s="113" t="s">
        <v>6</v>
      </c>
      <c r="B131" s="91" t="s">
        <v>162</v>
      </c>
      <c r="C131" s="114"/>
      <c r="D131" s="115">
        <v>2009</v>
      </c>
      <c r="E131" s="115" t="s">
        <v>163</v>
      </c>
      <c r="F131" s="180" t="s">
        <v>116</v>
      </c>
      <c r="G131" s="181"/>
      <c r="H131" s="22"/>
      <c r="I131" s="65">
        <f>I132</f>
        <v>0</v>
      </c>
      <c r="J131" s="65"/>
      <c r="K131" s="65"/>
      <c r="L131" s="65"/>
      <c r="M131" s="65"/>
      <c r="N131" s="65"/>
      <c r="O131" s="116"/>
      <c r="P131" s="22"/>
      <c r="Q131" s="22">
        <f aca="true" t="shared" si="38" ref="Q131:Q139">P131+H131</f>
        <v>0</v>
      </c>
      <c r="R131" s="34">
        <f>R132</f>
        <v>7361</v>
      </c>
      <c r="S131" s="34">
        <f>S132</f>
        <v>0</v>
      </c>
      <c r="T131" s="35">
        <f aca="true" t="shared" si="39" ref="T131:T137">Q131+R131+S131</f>
        <v>7361</v>
      </c>
      <c r="U131" s="36">
        <f>U132</f>
        <v>7361000</v>
      </c>
    </row>
    <row r="132" spans="1:21" s="84" customFormat="1" ht="15.75" hidden="1">
      <c r="A132" s="117"/>
      <c r="B132" s="110" t="s">
        <v>164</v>
      </c>
      <c r="C132" s="118" t="s">
        <v>149</v>
      </c>
      <c r="D132" s="119">
        <v>2009</v>
      </c>
      <c r="E132" s="119"/>
      <c r="F132" s="119"/>
      <c r="G132" s="119"/>
      <c r="H132" s="111"/>
      <c r="I132" s="120"/>
      <c r="J132" s="120"/>
      <c r="K132" s="120"/>
      <c r="L132" s="120"/>
      <c r="M132" s="120"/>
      <c r="N132" s="120"/>
      <c r="O132" s="121"/>
      <c r="P132" s="111"/>
      <c r="Q132" s="111">
        <f t="shared" si="38"/>
        <v>0</v>
      </c>
      <c r="R132" s="97">
        <v>7361</v>
      </c>
      <c r="S132" s="97"/>
      <c r="T132" s="99">
        <f t="shared" si="39"/>
        <v>7361</v>
      </c>
      <c r="U132" s="83">
        <v>7361000</v>
      </c>
    </row>
    <row r="133" spans="1:21" s="84" customFormat="1" ht="15.75" customHeight="1" hidden="1">
      <c r="A133" s="117"/>
      <c r="B133" s="110" t="s">
        <v>165</v>
      </c>
      <c r="C133" s="118" t="s">
        <v>149</v>
      </c>
      <c r="D133" s="109"/>
      <c r="E133" s="78"/>
      <c r="F133" s="122"/>
      <c r="G133" s="122"/>
      <c r="H133" s="111"/>
      <c r="I133" s="120"/>
      <c r="J133" s="120"/>
      <c r="K133" s="120"/>
      <c r="L133" s="120"/>
      <c r="M133" s="120"/>
      <c r="N133" s="120"/>
      <c r="O133" s="121"/>
      <c r="P133" s="111"/>
      <c r="Q133" s="111">
        <f t="shared" si="38"/>
        <v>0</v>
      </c>
      <c r="R133" s="97"/>
      <c r="S133" s="97"/>
      <c r="T133" s="99">
        <f t="shared" si="39"/>
        <v>0</v>
      </c>
      <c r="U133" s="83"/>
    </row>
    <row r="134" spans="1:21" s="84" customFormat="1" ht="15.75" customHeight="1" hidden="1">
      <c r="A134" s="117"/>
      <c r="B134" s="107" t="s">
        <v>150</v>
      </c>
      <c r="C134" s="118" t="s">
        <v>149</v>
      </c>
      <c r="D134" s="109"/>
      <c r="E134" s="78"/>
      <c r="F134" s="122"/>
      <c r="G134" s="122"/>
      <c r="H134" s="111"/>
      <c r="I134" s="120"/>
      <c r="J134" s="120"/>
      <c r="K134" s="120"/>
      <c r="L134" s="120"/>
      <c r="M134" s="120"/>
      <c r="N134" s="120"/>
      <c r="O134" s="121"/>
      <c r="P134" s="111"/>
      <c r="Q134" s="111">
        <f t="shared" si="38"/>
        <v>0</v>
      </c>
      <c r="R134" s="97"/>
      <c r="S134" s="97">
        <v>3000</v>
      </c>
      <c r="T134" s="99">
        <f t="shared" si="39"/>
        <v>3000</v>
      </c>
      <c r="U134" s="83">
        <v>3000000</v>
      </c>
    </row>
    <row r="135" spans="1:21" ht="141.75" hidden="1">
      <c r="A135" s="113" t="s">
        <v>8</v>
      </c>
      <c r="B135" s="91" t="s">
        <v>166</v>
      </c>
      <c r="C135" s="114"/>
      <c r="D135" s="115" t="s">
        <v>68</v>
      </c>
      <c r="E135" s="123" t="s">
        <v>167</v>
      </c>
      <c r="F135" s="20">
        <v>4443.002</v>
      </c>
      <c r="G135" s="20">
        <v>18000</v>
      </c>
      <c r="H135" s="22">
        <f>M135+N135+O135</f>
        <v>0</v>
      </c>
      <c r="I135" s="65">
        <v>830340</v>
      </c>
      <c r="J135" s="65"/>
      <c r="K135" s="65"/>
      <c r="L135" s="65"/>
      <c r="M135" s="65">
        <f>M136</f>
        <v>0</v>
      </c>
      <c r="N135" s="65">
        <f>N136</f>
        <v>0</v>
      </c>
      <c r="O135" s="65">
        <f>O136</f>
        <v>0</v>
      </c>
      <c r="P135" s="22">
        <f>P136</f>
        <v>0</v>
      </c>
      <c r="Q135" s="22">
        <f t="shared" si="38"/>
        <v>0</v>
      </c>
      <c r="R135" s="34">
        <f>R136</f>
        <v>10000</v>
      </c>
      <c r="S135" s="34">
        <f>S136</f>
        <v>0</v>
      </c>
      <c r="T135" s="35">
        <f t="shared" si="39"/>
        <v>10000</v>
      </c>
      <c r="U135" s="36">
        <f>U136</f>
        <v>10000000</v>
      </c>
    </row>
    <row r="136" spans="1:21" ht="15.75" customHeight="1" hidden="1">
      <c r="A136" s="113"/>
      <c r="B136" s="71" t="s">
        <v>150</v>
      </c>
      <c r="C136" s="114" t="s">
        <v>149</v>
      </c>
      <c r="D136" s="115"/>
      <c r="E136" s="123"/>
      <c r="F136" s="123"/>
      <c r="G136" s="123"/>
      <c r="H136" s="22">
        <f>M136+N136+O136</f>
        <v>0</v>
      </c>
      <c r="I136" s="65"/>
      <c r="J136" s="65"/>
      <c r="K136" s="65"/>
      <c r="L136" s="65"/>
      <c r="M136" s="65"/>
      <c r="N136" s="65"/>
      <c r="O136" s="116"/>
      <c r="P136" s="22"/>
      <c r="Q136" s="22">
        <f t="shared" si="38"/>
        <v>0</v>
      </c>
      <c r="R136" s="34">
        <v>10000</v>
      </c>
      <c r="S136" s="34"/>
      <c r="T136" s="35">
        <f t="shared" si="39"/>
        <v>10000</v>
      </c>
      <c r="U136" s="36">
        <v>10000000</v>
      </c>
    </row>
    <row r="137" spans="1:21" ht="15.75" customHeight="1" hidden="1">
      <c r="A137" s="113"/>
      <c r="B137" s="91" t="s">
        <v>165</v>
      </c>
      <c r="C137" s="114" t="s">
        <v>149</v>
      </c>
      <c r="D137" s="115"/>
      <c r="E137" s="115"/>
      <c r="F137" s="115"/>
      <c r="G137" s="115"/>
      <c r="H137" s="22">
        <f>M137+N137+O137</f>
        <v>0</v>
      </c>
      <c r="I137" s="65"/>
      <c r="J137" s="65"/>
      <c r="K137" s="65"/>
      <c r="L137" s="65"/>
      <c r="M137" s="65"/>
      <c r="N137" s="65"/>
      <c r="O137" s="116"/>
      <c r="P137" s="22"/>
      <c r="Q137" s="22">
        <f t="shared" si="38"/>
        <v>0</v>
      </c>
      <c r="R137" s="34"/>
      <c r="S137" s="34"/>
      <c r="T137" s="35">
        <f t="shared" si="39"/>
        <v>0</v>
      </c>
      <c r="U137" s="36"/>
    </row>
    <row r="138" spans="1:21" ht="15.75" customHeight="1" hidden="1">
      <c r="A138" s="113"/>
      <c r="B138" s="71" t="s">
        <v>150</v>
      </c>
      <c r="C138" s="114"/>
      <c r="D138" s="115"/>
      <c r="E138" s="115"/>
      <c r="F138" s="115"/>
      <c r="G138" s="115"/>
      <c r="H138" s="22">
        <f>M138+N138+O138</f>
        <v>0</v>
      </c>
      <c r="I138" s="65"/>
      <c r="J138" s="65"/>
      <c r="K138" s="65"/>
      <c r="L138" s="65"/>
      <c r="M138" s="65"/>
      <c r="N138" s="65"/>
      <c r="O138" s="116"/>
      <c r="P138" s="22"/>
      <c r="Q138" s="22">
        <f t="shared" si="38"/>
        <v>0</v>
      </c>
      <c r="R138" s="34"/>
      <c r="S138" s="34">
        <v>30000</v>
      </c>
      <c r="T138" s="35">
        <f>Q138+S138</f>
        <v>30000</v>
      </c>
      <c r="U138" s="36">
        <v>30000000</v>
      </c>
    </row>
    <row r="139" spans="1:21" ht="15.75" hidden="1">
      <c r="A139" s="113"/>
      <c r="B139" s="91" t="s">
        <v>148</v>
      </c>
      <c r="C139" s="114" t="s">
        <v>149</v>
      </c>
      <c r="D139" s="115"/>
      <c r="E139" s="123"/>
      <c r="F139" s="123"/>
      <c r="G139" s="123"/>
      <c r="H139" s="22"/>
      <c r="I139" s="65">
        <f>0.02*I140</f>
        <v>0</v>
      </c>
      <c r="J139" s="65">
        <f>0.02*J140</f>
        <v>0</v>
      </c>
      <c r="K139" s="65">
        <f>0.02*K140</f>
        <v>0</v>
      </c>
      <c r="L139" s="65">
        <f>0.02*L140</f>
        <v>0</v>
      </c>
      <c r="M139" s="65"/>
      <c r="N139" s="65"/>
      <c r="O139" s="116"/>
      <c r="P139" s="22"/>
      <c r="Q139" s="22">
        <f t="shared" si="38"/>
        <v>0</v>
      </c>
      <c r="R139" s="34">
        <f>R140</f>
        <v>0</v>
      </c>
      <c r="S139" s="34"/>
      <c r="T139" s="35">
        <f>Q139+R139+S139</f>
        <v>0</v>
      </c>
      <c r="U139" s="36"/>
    </row>
    <row r="140" spans="1:21" s="84" customFormat="1" ht="15.75" hidden="1">
      <c r="A140" s="124"/>
      <c r="B140" s="107" t="s">
        <v>150</v>
      </c>
      <c r="C140" s="118" t="s">
        <v>149</v>
      </c>
      <c r="D140" s="109"/>
      <c r="E140" s="124"/>
      <c r="F140" s="124"/>
      <c r="G140" s="124"/>
      <c r="H140" s="111"/>
      <c r="I140" s="111"/>
      <c r="J140" s="111"/>
      <c r="K140" s="111"/>
      <c r="L140" s="111"/>
      <c r="M140" s="111"/>
      <c r="N140" s="111"/>
      <c r="O140" s="112"/>
      <c r="P140" s="111"/>
      <c r="Q140" s="111"/>
      <c r="R140" s="97"/>
      <c r="S140" s="97">
        <v>1000</v>
      </c>
      <c r="T140" s="99">
        <f>Q140+R140+S140</f>
        <v>1000</v>
      </c>
      <c r="U140" s="83">
        <v>1000000</v>
      </c>
    </row>
    <row r="141" spans="1:21" s="84" customFormat="1" ht="15.75" hidden="1">
      <c r="A141" s="125"/>
      <c r="B141" s="126" t="s">
        <v>150</v>
      </c>
      <c r="C141" s="127"/>
      <c r="D141" s="128"/>
      <c r="E141" s="128"/>
      <c r="F141" s="128"/>
      <c r="G141" s="128"/>
      <c r="H141" s="129">
        <f>2450980-2450980</f>
        <v>0</v>
      </c>
      <c r="I141" s="129"/>
      <c r="J141" s="129"/>
      <c r="K141" s="129"/>
      <c r="L141" s="129"/>
      <c r="M141" s="130"/>
      <c r="N141" s="130">
        <f>2450980-2450980</f>
        <v>0</v>
      </c>
      <c r="O141" s="130"/>
      <c r="P141" s="111"/>
      <c r="Q141" s="111">
        <f>H141+P141</f>
        <v>0</v>
      </c>
      <c r="R141" s="97"/>
      <c r="S141" s="97">
        <v>3700</v>
      </c>
      <c r="T141" s="99">
        <f>Q141+R141+S141</f>
        <v>3700</v>
      </c>
      <c r="U141" s="83">
        <v>3700000</v>
      </c>
    </row>
    <row r="142" spans="1:21" ht="15.75" hidden="1">
      <c r="A142" s="20">
        <v>4</v>
      </c>
      <c r="B142" s="131" t="s">
        <v>168</v>
      </c>
      <c r="C142" s="132"/>
      <c r="D142" s="20"/>
      <c r="E142" s="20"/>
      <c r="F142" s="20"/>
      <c r="G142" s="20">
        <v>28000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133"/>
      <c r="R142" s="34"/>
      <c r="S142" s="34"/>
      <c r="T142" s="35"/>
      <c r="U142" s="36">
        <f>U143</f>
        <v>14400000</v>
      </c>
    </row>
    <row r="143" spans="1:21" s="84" customFormat="1" ht="15.75" hidden="1">
      <c r="A143" s="134"/>
      <c r="B143" s="135" t="s">
        <v>150</v>
      </c>
      <c r="C143" s="127"/>
      <c r="D143" s="128"/>
      <c r="E143" s="128"/>
      <c r="F143" s="128"/>
      <c r="G143" s="128"/>
      <c r="H143" s="120"/>
      <c r="I143" s="129"/>
      <c r="J143" s="129"/>
      <c r="K143" s="129"/>
      <c r="L143" s="129"/>
      <c r="M143" s="120"/>
      <c r="N143" s="120"/>
      <c r="O143" s="120"/>
      <c r="P143" s="111"/>
      <c r="Q143" s="112"/>
      <c r="R143" s="97"/>
      <c r="S143" s="97"/>
      <c r="T143" s="99"/>
      <c r="U143" s="83">
        <v>14400000</v>
      </c>
    </row>
    <row r="144" spans="1:21" ht="15.75" hidden="1">
      <c r="A144" s="20"/>
      <c r="B144" s="131"/>
      <c r="H144" s="22"/>
      <c r="I144" s="4"/>
      <c r="J144" s="4"/>
      <c r="K144" s="4"/>
      <c r="L144" s="4"/>
      <c r="M144" s="22"/>
      <c r="N144" s="22"/>
      <c r="O144" s="22"/>
      <c r="P144" s="22"/>
      <c r="Q144" s="133"/>
      <c r="R144" s="34"/>
      <c r="S144" s="34"/>
      <c r="T144" s="35"/>
      <c r="U144" s="36">
        <f>U145</f>
        <v>0</v>
      </c>
    </row>
    <row r="145" spans="1:21" s="84" customFormat="1" ht="15.75" hidden="1">
      <c r="A145" s="124"/>
      <c r="B145" s="136"/>
      <c r="C145" s="127"/>
      <c r="D145" s="128"/>
      <c r="E145" s="128"/>
      <c r="F145" s="128"/>
      <c r="G145" s="128"/>
      <c r="H145" s="111"/>
      <c r="I145" s="129"/>
      <c r="J145" s="129"/>
      <c r="K145" s="129"/>
      <c r="L145" s="129"/>
      <c r="M145" s="111"/>
      <c r="N145" s="111"/>
      <c r="O145" s="111"/>
      <c r="P145" s="111"/>
      <c r="Q145" s="112"/>
      <c r="R145" s="97"/>
      <c r="S145" s="97"/>
      <c r="T145" s="99"/>
      <c r="U145" s="83"/>
    </row>
    <row r="146" spans="1:21" ht="31.5" hidden="1">
      <c r="A146" s="20">
        <v>5</v>
      </c>
      <c r="B146" s="131" t="s">
        <v>169</v>
      </c>
      <c r="D146" s="31" t="s">
        <v>170</v>
      </c>
      <c r="E146" s="20" t="s">
        <v>171</v>
      </c>
      <c r="F146" s="20">
        <v>85276.67</v>
      </c>
      <c r="G146" s="20">
        <v>227067</v>
      </c>
      <c r="H146" s="22"/>
      <c r="I146" s="4"/>
      <c r="J146" s="4"/>
      <c r="K146" s="4"/>
      <c r="L146" s="4"/>
      <c r="M146" s="22"/>
      <c r="N146" s="22"/>
      <c r="O146" s="22"/>
      <c r="P146" s="22"/>
      <c r="Q146" s="133"/>
      <c r="R146" s="34"/>
      <c r="S146" s="34"/>
      <c r="T146" s="35"/>
      <c r="U146" s="36">
        <f>U147</f>
        <v>30000000</v>
      </c>
    </row>
    <row r="147" spans="1:21" s="84" customFormat="1" ht="15.75" hidden="1">
      <c r="A147" s="124"/>
      <c r="B147" s="107" t="s">
        <v>172</v>
      </c>
      <c r="C147" s="127"/>
      <c r="D147" s="124"/>
      <c r="E147" s="124"/>
      <c r="F147" s="124"/>
      <c r="G147" s="124"/>
      <c r="H147" s="111"/>
      <c r="I147" s="129"/>
      <c r="J147" s="129"/>
      <c r="K147" s="129"/>
      <c r="L147" s="129"/>
      <c r="M147" s="111"/>
      <c r="N147" s="111"/>
      <c r="O147" s="111"/>
      <c r="P147" s="111"/>
      <c r="Q147" s="112"/>
      <c r="R147" s="97"/>
      <c r="S147" s="97"/>
      <c r="T147" s="99"/>
      <c r="U147" s="83">
        <v>30000000</v>
      </c>
    </row>
    <row r="148" spans="1:21" ht="31.5" customHeight="1" hidden="1">
      <c r="A148" s="20">
        <v>6</v>
      </c>
      <c r="B148" s="71" t="s">
        <v>173</v>
      </c>
      <c r="D148" s="20">
        <v>2009</v>
      </c>
      <c r="E148" s="182" t="s">
        <v>116</v>
      </c>
      <c r="F148" s="183"/>
      <c r="G148" s="184"/>
      <c r="H148" s="22"/>
      <c r="I148" s="4"/>
      <c r="J148" s="4"/>
      <c r="K148" s="4"/>
      <c r="L148" s="4"/>
      <c r="M148" s="22"/>
      <c r="N148" s="22"/>
      <c r="O148" s="22"/>
      <c r="P148" s="22"/>
      <c r="Q148" s="133"/>
      <c r="R148" s="34"/>
      <c r="S148" s="34"/>
      <c r="T148" s="35"/>
      <c r="U148" s="36">
        <f>U149</f>
        <v>38000000</v>
      </c>
    </row>
    <row r="149" spans="1:21" s="84" customFormat="1" ht="15.75" hidden="1">
      <c r="A149" s="124"/>
      <c r="B149" s="107" t="s">
        <v>172</v>
      </c>
      <c r="C149" s="127"/>
      <c r="D149" s="124"/>
      <c r="E149" s="124"/>
      <c r="F149" s="124"/>
      <c r="G149" s="124"/>
      <c r="H149" s="111"/>
      <c r="I149" s="129"/>
      <c r="J149" s="129"/>
      <c r="K149" s="129"/>
      <c r="L149" s="129"/>
      <c r="M149" s="111"/>
      <c r="N149" s="111"/>
      <c r="O149" s="111"/>
      <c r="P149" s="111"/>
      <c r="Q149" s="112"/>
      <c r="R149" s="97"/>
      <c r="S149" s="97"/>
      <c r="T149" s="99"/>
      <c r="U149" s="83">
        <v>38000000</v>
      </c>
    </row>
    <row r="150" spans="1:21" ht="15.75" hidden="1">
      <c r="A150" s="20">
        <v>7</v>
      </c>
      <c r="B150" s="71" t="s">
        <v>174</v>
      </c>
      <c r="D150" s="20" t="s">
        <v>175</v>
      </c>
      <c r="E150" s="20" t="s">
        <v>176</v>
      </c>
      <c r="F150" s="20">
        <v>16617.4</v>
      </c>
      <c r="G150" s="20">
        <v>50000</v>
      </c>
      <c r="H150" s="22"/>
      <c r="I150" s="4"/>
      <c r="J150" s="4"/>
      <c r="K150" s="4"/>
      <c r="L150" s="4"/>
      <c r="M150" s="22"/>
      <c r="N150" s="22"/>
      <c r="O150" s="22"/>
      <c r="P150" s="22"/>
      <c r="Q150" s="133"/>
      <c r="R150" s="34"/>
      <c r="S150" s="34"/>
      <c r="T150" s="35"/>
      <c r="U150" s="36">
        <f>U151</f>
        <v>5000000</v>
      </c>
    </row>
    <row r="151" spans="1:21" s="84" customFormat="1" ht="15.75" hidden="1">
      <c r="A151" s="124"/>
      <c r="B151" s="107" t="s">
        <v>172</v>
      </c>
      <c r="C151" s="127"/>
      <c r="D151" s="124"/>
      <c r="E151" s="124"/>
      <c r="F151" s="124"/>
      <c r="G151" s="124"/>
      <c r="H151" s="111"/>
      <c r="I151" s="129"/>
      <c r="J151" s="129"/>
      <c r="K151" s="129"/>
      <c r="L151" s="129"/>
      <c r="M151" s="111"/>
      <c r="N151" s="111"/>
      <c r="O151" s="111"/>
      <c r="P151" s="111"/>
      <c r="Q151" s="112"/>
      <c r="R151" s="97"/>
      <c r="S151" s="97"/>
      <c r="T151" s="99"/>
      <c r="U151" s="83">
        <v>5000000</v>
      </c>
    </row>
    <row r="152" spans="1:21" ht="24" customHeight="1" hidden="1">
      <c r="A152" s="90"/>
      <c r="B152" s="94" t="s">
        <v>177</v>
      </c>
      <c r="C152" s="94"/>
      <c r="D152" s="95"/>
      <c r="E152" s="31"/>
      <c r="F152" s="31"/>
      <c r="G152" s="31"/>
      <c r="H152" s="13">
        <f aca="true" t="shared" si="40" ref="H152:P152">H122</f>
        <v>0</v>
      </c>
      <c r="I152" s="13">
        <f t="shared" si="40"/>
        <v>830340</v>
      </c>
      <c r="J152" s="13">
        <f t="shared" si="40"/>
        <v>0</v>
      </c>
      <c r="K152" s="13">
        <f t="shared" si="40"/>
        <v>0</v>
      </c>
      <c r="L152" s="13">
        <f t="shared" si="40"/>
        <v>0</v>
      </c>
      <c r="M152" s="13">
        <f t="shared" si="40"/>
        <v>0</v>
      </c>
      <c r="N152" s="13">
        <f t="shared" si="40"/>
        <v>0</v>
      </c>
      <c r="O152" s="13">
        <f t="shared" si="40"/>
        <v>0</v>
      </c>
      <c r="P152" s="13">
        <f t="shared" si="40"/>
        <v>0</v>
      </c>
      <c r="Q152" s="28">
        <f>H152+P152</f>
        <v>0</v>
      </c>
      <c r="R152" s="55">
        <f>R122</f>
        <v>24361</v>
      </c>
      <c r="S152" s="55">
        <f>S122</f>
        <v>0</v>
      </c>
      <c r="T152" s="69">
        <f>T122</f>
        <v>24361</v>
      </c>
      <c r="U152" s="57">
        <f>U156</f>
        <v>111761000</v>
      </c>
    </row>
    <row r="153" spans="1:21" ht="15.75" hidden="1">
      <c r="A153" s="90"/>
      <c r="B153" s="94" t="s">
        <v>148</v>
      </c>
      <c r="C153" s="94" t="s">
        <v>155</v>
      </c>
      <c r="D153" s="95"/>
      <c r="E153" s="31"/>
      <c r="F153" s="31"/>
      <c r="G153" s="31"/>
      <c r="H153" s="13">
        <f aca="true" t="shared" si="41" ref="H153:Q153">H154+H155</f>
        <v>0</v>
      </c>
      <c r="I153" s="13" t="e">
        <f t="shared" si="41"/>
        <v>#REF!</v>
      </c>
      <c r="J153" s="13" t="e">
        <f t="shared" si="41"/>
        <v>#REF!</v>
      </c>
      <c r="K153" s="13" t="e">
        <f t="shared" si="41"/>
        <v>#REF!</v>
      </c>
      <c r="L153" s="13" t="e">
        <f t="shared" si="41"/>
        <v>#REF!</v>
      </c>
      <c r="M153" s="13">
        <f t="shared" si="41"/>
        <v>0</v>
      </c>
      <c r="N153" s="13">
        <f t="shared" si="41"/>
        <v>0</v>
      </c>
      <c r="O153" s="13">
        <f t="shared" si="41"/>
        <v>0</v>
      </c>
      <c r="P153" s="13">
        <f t="shared" si="41"/>
        <v>0</v>
      </c>
      <c r="Q153" s="28">
        <f t="shared" si="41"/>
        <v>0</v>
      </c>
      <c r="R153" s="55"/>
      <c r="S153" s="55"/>
      <c r="T153" s="69"/>
      <c r="U153" s="36"/>
    </row>
    <row r="154" spans="1:21" s="84" customFormat="1" ht="15.75" hidden="1">
      <c r="A154" s="75"/>
      <c r="B154" s="110" t="s">
        <v>148</v>
      </c>
      <c r="C154" s="110" t="s">
        <v>149</v>
      </c>
      <c r="D154" s="109"/>
      <c r="E154" s="78"/>
      <c r="F154" s="78"/>
      <c r="G154" s="78"/>
      <c r="H154" s="111">
        <f aca="true" t="shared" si="42" ref="H154:N155">H124</f>
        <v>0</v>
      </c>
      <c r="I154" s="111" t="e">
        <f t="shared" si="42"/>
        <v>#REF!</v>
      </c>
      <c r="J154" s="111" t="e">
        <f t="shared" si="42"/>
        <v>#REF!</v>
      </c>
      <c r="K154" s="111" t="e">
        <f t="shared" si="42"/>
        <v>#REF!</v>
      </c>
      <c r="L154" s="111" t="e">
        <f t="shared" si="42"/>
        <v>#REF!</v>
      </c>
      <c r="M154" s="111">
        <f t="shared" si="42"/>
        <v>0</v>
      </c>
      <c r="N154" s="111">
        <f t="shared" si="42"/>
        <v>0</v>
      </c>
      <c r="O154" s="111"/>
      <c r="P154" s="111">
        <f>P124</f>
        <v>0</v>
      </c>
      <c r="Q154" s="112">
        <f>P154+H154</f>
        <v>0</v>
      </c>
      <c r="R154" s="97"/>
      <c r="S154" s="97"/>
      <c r="T154" s="98"/>
      <c r="U154" s="83"/>
    </row>
    <row r="155" spans="1:21" s="84" customFormat="1" ht="15.75" hidden="1">
      <c r="A155" s="75"/>
      <c r="B155" s="110" t="s">
        <v>148</v>
      </c>
      <c r="C155" s="110" t="s">
        <v>160</v>
      </c>
      <c r="D155" s="109"/>
      <c r="E155" s="78"/>
      <c r="F155" s="78"/>
      <c r="G155" s="78"/>
      <c r="H155" s="111">
        <f t="shared" si="42"/>
        <v>0</v>
      </c>
      <c r="I155" s="111" t="e">
        <f t="shared" si="42"/>
        <v>#REF!</v>
      </c>
      <c r="J155" s="111" t="e">
        <f t="shared" si="42"/>
        <v>#REF!</v>
      </c>
      <c r="K155" s="111" t="e">
        <f t="shared" si="42"/>
        <v>#REF!</v>
      </c>
      <c r="L155" s="111" t="e">
        <f t="shared" si="42"/>
        <v>#REF!</v>
      </c>
      <c r="M155" s="111">
        <f t="shared" si="42"/>
        <v>0</v>
      </c>
      <c r="N155" s="111">
        <f t="shared" si="42"/>
        <v>0</v>
      </c>
      <c r="O155" s="111">
        <f>O125</f>
        <v>0</v>
      </c>
      <c r="P155" s="111">
        <f>P125</f>
        <v>0</v>
      </c>
      <c r="Q155" s="112">
        <f>Q125</f>
        <v>0</v>
      </c>
      <c r="R155" s="97"/>
      <c r="S155" s="97"/>
      <c r="T155" s="98"/>
      <c r="U155" s="83"/>
    </row>
    <row r="156" spans="1:21" s="40" customFormat="1" ht="15.75" hidden="1">
      <c r="A156" s="93"/>
      <c r="B156" s="39" t="s">
        <v>172</v>
      </c>
      <c r="C156" s="94" t="s">
        <v>155</v>
      </c>
      <c r="D156" s="95"/>
      <c r="E156" s="26"/>
      <c r="F156" s="26"/>
      <c r="G156" s="26"/>
      <c r="H156" s="13" t="e">
        <f aca="true" t="shared" si="43" ref="H156:Q156">H157+H158</f>
        <v>#REF!</v>
      </c>
      <c r="I156" s="13" t="e">
        <f t="shared" si="43"/>
        <v>#REF!</v>
      </c>
      <c r="J156" s="13" t="e">
        <f t="shared" si="43"/>
        <v>#REF!</v>
      </c>
      <c r="K156" s="13" t="e">
        <f t="shared" si="43"/>
        <v>#REF!</v>
      </c>
      <c r="L156" s="13" t="e">
        <f t="shared" si="43"/>
        <v>#REF!</v>
      </c>
      <c r="M156" s="13">
        <f t="shared" si="43"/>
        <v>0</v>
      </c>
      <c r="N156" s="13" t="e">
        <f t="shared" si="43"/>
        <v>#REF!</v>
      </c>
      <c r="O156" s="13">
        <f t="shared" si="43"/>
        <v>0</v>
      </c>
      <c r="P156" s="13">
        <f t="shared" si="43"/>
        <v>0</v>
      </c>
      <c r="Q156" s="28" t="e">
        <f t="shared" si="43"/>
        <v>#REF!</v>
      </c>
      <c r="R156" s="55" t="e">
        <f aca="true" t="shared" si="44" ref="R156:T158">R126</f>
        <v>#REF!</v>
      </c>
      <c r="S156" s="55" t="e">
        <f t="shared" si="44"/>
        <v>#REF!</v>
      </c>
      <c r="T156" s="69" t="e">
        <f t="shared" si="44"/>
        <v>#REF!</v>
      </c>
      <c r="U156" s="57">
        <f>U157</f>
        <v>111761000</v>
      </c>
    </row>
    <row r="157" spans="1:21" s="84" customFormat="1" ht="15.75" hidden="1">
      <c r="A157" s="75"/>
      <c r="B157" s="107" t="s">
        <v>172</v>
      </c>
      <c r="C157" s="110" t="s">
        <v>149</v>
      </c>
      <c r="D157" s="109"/>
      <c r="E157" s="78"/>
      <c r="F157" s="78"/>
      <c r="G157" s="78"/>
      <c r="H157" s="111" t="e">
        <f aca="true" t="shared" si="45" ref="H157:N158">H127</f>
        <v>#REF!</v>
      </c>
      <c r="I157" s="111" t="e">
        <f t="shared" si="45"/>
        <v>#REF!</v>
      </c>
      <c r="J157" s="111" t="e">
        <f t="shared" si="45"/>
        <v>#REF!</v>
      </c>
      <c r="K157" s="111" t="e">
        <f t="shared" si="45"/>
        <v>#REF!</v>
      </c>
      <c r="L157" s="111" t="e">
        <f t="shared" si="45"/>
        <v>#REF!</v>
      </c>
      <c r="M157" s="111">
        <f t="shared" si="45"/>
        <v>0</v>
      </c>
      <c r="N157" s="111" t="e">
        <f t="shared" si="45"/>
        <v>#REF!</v>
      </c>
      <c r="O157" s="112"/>
      <c r="P157" s="112">
        <f>P127</f>
        <v>0</v>
      </c>
      <c r="Q157" s="112" t="e">
        <f>Q127</f>
        <v>#REF!</v>
      </c>
      <c r="R157" s="81" t="e">
        <f t="shared" si="44"/>
        <v>#REF!</v>
      </c>
      <c r="S157" s="81" t="e">
        <f t="shared" si="44"/>
        <v>#REF!</v>
      </c>
      <c r="T157" s="105" t="e">
        <f t="shared" si="44"/>
        <v>#REF!</v>
      </c>
      <c r="U157" s="83">
        <f>U122</f>
        <v>111761000</v>
      </c>
    </row>
    <row r="158" spans="1:21" s="84" customFormat="1" ht="15.75" hidden="1">
      <c r="A158" s="75"/>
      <c r="B158" s="107" t="s">
        <v>172</v>
      </c>
      <c r="C158" s="110" t="s">
        <v>160</v>
      </c>
      <c r="D158" s="109"/>
      <c r="E158" s="78"/>
      <c r="F158" s="78"/>
      <c r="G158" s="78"/>
      <c r="H158" s="111">
        <f t="shared" si="45"/>
        <v>0</v>
      </c>
      <c r="I158" s="111" t="e">
        <f t="shared" si="45"/>
        <v>#REF!</v>
      </c>
      <c r="J158" s="111" t="e">
        <f t="shared" si="45"/>
        <v>#REF!</v>
      </c>
      <c r="K158" s="111" t="e">
        <f t="shared" si="45"/>
        <v>#REF!</v>
      </c>
      <c r="L158" s="111" t="e">
        <f t="shared" si="45"/>
        <v>#REF!</v>
      </c>
      <c r="M158" s="111">
        <f t="shared" si="45"/>
        <v>0</v>
      </c>
      <c r="N158" s="111">
        <f t="shared" si="45"/>
        <v>0</v>
      </c>
      <c r="O158" s="111">
        <f>O128</f>
        <v>0</v>
      </c>
      <c r="P158" s="111">
        <f>P128</f>
        <v>0</v>
      </c>
      <c r="Q158" s="112">
        <f>Q128</f>
        <v>0</v>
      </c>
      <c r="R158" s="97">
        <f t="shared" si="44"/>
        <v>0</v>
      </c>
      <c r="S158" s="97">
        <f t="shared" si="44"/>
        <v>0</v>
      </c>
      <c r="T158" s="98">
        <f t="shared" si="44"/>
        <v>0</v>
      </c>
      <c r="U158" s="83"/>
    </row>
    <row r="159" spans="1:21" s="40" customFormat="1" ht="15.75" hidden="1">
      <c r="A159" s="93"/>
      <c r="B159" s="94" t="s">
        <v>178</v>
      </c>
      <c r="C159" s="94"/>
      <c r="D159" s="95"/>
      <c r="E159" s="26"/>
      <c r="F159" s="26"/>
      <c r="G159" s="26"/>
      <c r="H159" s="13">
        <f>H99+H108+H152</f>
        <v>385232793</v>
      </c>
      <c r="I159" s="13" t="e">
        <f aca="true" t="shared" si="46" ref="I159:U159">I99+I108+I152</f>
        <v>#REF!</v>
      </c>
      <c r="J159" s="13" t="e">
        <f t="shared" si="46"/>
        <v>#REF!</v>
      </c>
      <c r="K159" s="13" t="e">
        <f t="shared" si="46"/>
        <v>#REF!</v>
      </c>
      <c r="L159" s="13" t="e">
        <f t="shared" si="46"/>
        <v>#REF!</v>
      </c>
      <c r="M159" s="13">
        <f t="shared" si="46"/>
        <v>165604600</v>
      </c>
      <c r="N159" s="13">
        <f t="shared" si="46"/>
        <v>24388193</v>
      </c>
      <c r="O159" s="13">
        <f t="shared" si="46"/>
        <v>195240000</v>
      </c>
      <c r="P159" s="13" t="e">
        <f t="shared" si="46"/>
        <v>#REF!</v>
      </c>
      <c r="Q159" s="13" t="e">
        <f t="shared" si="46"/>
        <v>#REF!</v>
      </c>
      <c r="R159" s="13" t="e">
        <f t="shared" si="46"/>
        <v>#REF!</v>
      </c>
      <c r="S159" s="13" t="e">
        <f t="shared" si="46"/>
        <v>#REF!</v>
      </c>
      <c r="T159" s="13" t="e">
        <f t="shared" si="46"/>
        <v>#REF!</v>
      </c>
      <c r="U159" s="13" t="e">
        <f t="shared" si="46"/>
        <v>#REF!</v>
      </c>
    </row>
    <row r="160" spans="1:21" s="40" customFormat="1" ht="15.75" hidden="1">
      <c r="A160" s="93"/>
      <c r="B160" s="94" t="s">
        <v>148</v>
      </c>
      <c r="C160" s="94" t="s">
        <v>155</v>
      </c>
      <c r="D160" s="95"/>
      <c r="E160" s="26"/>
      <c r="F160" s="26"/>
      <c r="G160" s="26"/>
      <c r="H160" s="13" t="e">
        <f aca="true" t="shared" si="47" ref="H160:P160">H161+H162+H163</f>
        <v>#REF!</v>
      </c>
      <c r="I160" s="13" t="e">
        <f t="shared" si="47"/>
        <v>#REF!</v>
      </c>
      <c r="J160" s="13" t="e">
        <f t="shared" si="47"/>
        <v>#REF!</v>
      </c>
      <c r="K160" s="13" t="e">
        <f t="shared" si="47"/>
        <v>#REF!</v>
      </c>
      <c r="L160" s="13" t="e">
        <f t="shared" si="47"/>
        <v>#REF!</v>
      </c>
      <c r="M160" s="13" t="e">
        <f t="shared" si="47"/>
        <v>#REF!</v>
      </c>
      <c r="N160" s="13" t="e">
        <f t="shared" si="47"/>
        <v>#REF!</v>
      </c>
      <c r="O160" s="13" t="e">
        <f t="shared" si="47"/>
        <v>#REF!</v>
      </c>
      <c r="P160" s="13">
        <f t="shared" si="47"/>
        <v>0</v>
      </c>
      <c r="Q160" s="13" t="e">
        <f aca="true" t="shared" si="48" ref="Q160:Q166">H160+P160</f>
        <v>#REF!</v>
      </c>
      <c r="R160" s="55">
        <f>R162+R161+R163</f>
        <v>8000</v>
      </c>
      <c r="S160" s="55">
        <f>S162+S161+S163</f>
        <v>0</v>
      </c>
      <c r="T160" s="57" t="e">
        <f>Q160+R160+S160</f>
        <v>#REF!</v>
      </c>
      <c r="U160" s="137"/>
    </row>
    <row r="161" spans="1:20" ht="15.75" hidden="1">
      <c r="A161" s="90"/>
      <c r="B161" s="91" t="s">
        <v>148</v>
      </c>
      <c r="C161" s="91" t="s">
        <v>151</v>
      </c>
      <c r="D161" s="92"/>
      <c r="E161" s="31"/>
      <c r="F161" s="31"/>
      <c r="G161" s="31"/>
      <c r="H161" s="22" t="e">
        <f>N161+O161+M161</f>
        <v>#REF!</v>
      </c>
      <c r="I161" s="22" t="e">
        <f>#REF!</f>
        <v>#REF!</v>
      </c>
      <c r="J161" s="22" t="e">
        <f>#REF!</f>
        <v>#REF!</v>
      </c>
      <c r="K161" s="22" t="e">
        <f>#REF!</f>
        <v>#REF!</v>
      </c>
      <c r="L161" s="22" t="e">
        <f>#REF!</f>
        <v>#REF!</v>
      </c>
      <c r="M161" s="22" t="e">
        <f>M154+M120+M109+#REF!+#REF!+#REF!</f>
        <v>#REF!</v>
      </c>
      <c r="N161" s="22"/>
      <c r="O161" s="22"/>
      <c r="P161" s="22"/>
      <c r="Q161" s="22" t="e">
        <f t="shared" si="48"/>
        <v>#REF!</v>
      </c>
      <c r="R161" s="34"/>
      <c r="S161" s="34"/>
      <c r="T161" s="34"/>
    </row>
    <row r="162" spans="1:20" ht="15.75" hidden="1">
      <c r="A162" s="90"/>
      <c r="B162" s="91" t="s">
        <v>148</v>
      </c>
      <c r="C162" s="91" t="s">
        <v>149</v>
      </c>
      <c r="D162" s="92"/>
      <c r="E162" s="31"/>
      <c r="F162" s="31"/>
      <c r="G162" s="31"/>
      <c r="H162" s="22" t="e">
        <f>N162+O162+M162</f>
        <v>#REF!</v>
      </c>
      <c r="I162" s="22" t="e">
        <f>I154+I120+#REF!</f>
        <v>#REF!</v>
      </c>
      <c r="J162" s="22" t="e">
        <f>J154+J120+#REF!</f>
        <v>#REF!</v>
      </c>
      <c r="K162" s="22" t="e">
        <f>K154+K120+#REF!</f>
        <v>#REF!</v>
      </c>
      <c r="L162" s="22" t="e">
        <f>L154+L120+#REF!</f>
        <v>#REF!</v>
      </c>
      <c r="M162" s="22"/>
      <c r="N162" s="22" t="e">
        <f>N154+N124+N109+#REF!+#REF!+#REF!</f>
        <v>#REF!</v>
      </c>
      <c r="O162" s="22"/>
      <c r="P162" s="22"/>
      <c r="Q162" s="22" t="e">
        <f t="shared" si="48"/>
        <v>#REF!</v>
      </c>
      <c r="R162" s="34">
        <v>8000</v>
      </c>
      <c r="S162" s="34"/>
      <c r="T162" s="34"/>
    </row>
    <row r="163" spans="1:20" ht="15.75" hidden="1">
      <c r="A163" s="90"/>
      <c r="B163" s="91" t="s">
        <v>148</v>
      </c>
      <c r="C163" s="91" t="s">
        <v>160</v>
      </c>
      <c r="D163" s="92"/>
      <c r="E163" s="31"/>
      <c r="F163" s="31"/>
      <c r="G163" s="31"/>
      <c r="H163" s="22" t="e">
        <f>N163+O163+M163</f>
        <v>#REF!</v>
      </c>
      <c r="I163" s="22" t="e">
        <f>I155+#REF!</f>
        <v>#REF!</v>
      </c>
      <c r="J163" s="22" t="e">
        <f>J155+#REF!</f>
        <v>#REF!</v>
      </c>
      <c r="K163" s="22" t="e">
        <f>K155+#REF!</f>
        <v>#REF!</v>
      </c>
      <c r="L163" s="22" t="e">
        <f>L155+#REF!</f>
        <v>#REF!</v>
      </c>
      <c r="M163" s="22"/>
      <c r="N163" s="22"/>
      <c r="O163" s="22" t="e">
        <f>O155+O120+O109+#REF!+#REF!+#REF!</f>
        <v>#REF!</v>
      </c>
      <c r="P163" s="22"/>
      <c r="Q163" s="22" t="e">
        <f t="shared" si="48"/>
        <v>#REF!</v>
      </c>
      <c r="R163" s="34"/>
      <c r="S163" s="34"/>
      <c r="T163" s="34"/>
    </row>
    <row r="164" spans="1:20" ht="15.75" hidden="1">
      <c r="A164" s="90"/>
      <c r="B164" s="39" t="s">
        <v>172</v>
      </c>
      <c r="C164" s="94" t="s">
        <v>155</v>
      </c>
      <c r="D164" s="95"/>
      <c r="E164" s="31"/>
      <c r="F164" s="31"/>
      <c r="G164" s="31"/>
      <c r="H164" s="13" t="e">
        <f aca="true" t="shared" si="49" ref="H164:P164">H165+H166+H167</f>
        <v>#REF!</v>
      </c>
      <c r="I164" s="13" t="e">
        <f t="shared" si="49"/>
        <v>#REF!</v>
      </c>
      <c r="J164" s="13" t="e">
        <f t="shared" si="49"/>
        <v>#REF!</v>
      </c>
      <c r="K164" s="13" t="e">
        <f t="shared" si="49"/>
        <v>#REF!</v>
      </c>
      <c r="L164" s="13" t="e">
        <f t="shared" si="49"/>
        <v>#REF!</v>
      </c>
      <c r="M164" s="13" t="e">
        <f t="shared" si="49"/>
        <v>#REF!</v>
      </c>
      <c r="N164" s="13" t="e">
        <f t="shared" si="49"/>
        <v>#REF!</v>
      </c>
      <c r="O164" s="13" t="e">
        <f t="shared" si="49"/>
        <v>#REF!</v>
      </c>
      <c r="P164" s="13">
        <f t="shared" si="49"/>
        <v>0</v>
      </c>
      <c r="Q164" s="13" t="e">
        <f t="shared" si="48"/>
        <v>#REF!</v>
      </c>
      <c r="R164" s="57" t="e">
        <f>R165+R166+R167</f>
        <v>#REF!</v>
      </c>
      <c r="S164" s="57" t="e">
        <f>S165+S166+S167</f>
        <v>#REF!</v>
      </c>
      <c r="T164" s="57" t="e">
        <f>Q164+R164+S164</f>
        <v>#REF!</v>
      </c>
    </row>
    <row r="165" spans="1:20" ht="15.75" hidden="1">
      <c r="A165" s="90"/>
      <c r="B165" s="71" t="s">
        <v>172</v>
      </c>
      <c r="C165" s="91" t="s">
        <v>160</v>
      </c>
      <c r="D165" s="92"/>
      <c r="E165" s="31"/>
      <c r="F165" s="31"/>
      <c r="G165" s="31"/>
      <c r="H165" s="22" t="e">
        <f>M165+N165+O165</f>
        <v>#REF!</v>
      </c>
      <c r="I165" s="22" t="e">
        <f>#REF!</f>
        <v>#REF!</v>
      </c>
      <c r="J165" s="22" t="e">
        <f>#REF!</f>
        <v>#REF!</v>
      </c>
      <c r="K165" s="22" t="e">
        <f>#REF!</f>
        <v>#REF!</v>
      </c>
      <c r="L165" s="22" t="e">
        <f>#REF!</f>
        <v>#REF!</v>
      </c>
      <c r="M165" s="22"/>
      <c r="N165" s="22"/>
      <c r="O165" s="22" t="e">
        <f>O158+O121+#REF!+#REF!+#REF!</f>
        <v>#REF!</v>
      </c>
      <c r="P165" s="22"/>
      <c r="Q165" s="22" t="e">
        <f t="shared" si="48"/>
        <v>#REF!</v>
      </c>
      <c r="R165" s="34"/>
      <c r="S165" s="34"/>
      <c r="T165" s="36" t="e">
        <f>Q165+R165+S165</f>
        <v>#REF!</v>
      </c>
    </row>
    <row r="166" spans="1:20" ht="15.75" hidden="1">
      <c r="A166" s="20"/>
      <c r="B166" s="71" t="s">
        <v>172</v>
      </c>
      <c r="C166" s="132" t="s">
        <v>149</v>
      </c>
      <c r="D166" s="20"/>
      <c r="E166" s="20"/>
      <c r="F166" s="20"/>
      <c r="G166" s="20"/>
      <c r="H166" s="22" t="e">
        <f>M166+N166+O166</f>
        <v>#REF!</v>
      </c>
      <c r="I166" s="22" t="e">
        <f>I157+I121+#REF!</f>
        <v>#REF!</v>
      </c>
      <c r="J166" s="22" t="e">
        <f>J157+J121+#REF!</f>
        <v>#REF!</v>
      </c>
      <c r="K166" s="22" t="e">
        <f>K157+K121+#REF!</f>
        <v>#REF!</v>
      </c>
      <c r="L166" s="22" t="e">
        <f>L157+L121+#REF!</f>
        <v>#REF!</v>
      </c>
      <c r="M166" s="22"/>
      <c r="N166" s="22" t="e">
        <f>N157+N127+N121+N112+#REF!+#REF!+#REF!</f>
        <v>#REF!</v>
      </c>
      <c r="O166" s="22"/>
      <c r="P166" s="22"/>
      <c r="Q166" s="22" t="e">
        <f t="shared" si="48"/>
        <v>#REF!</v>
      </c>
      <c r="R166" s="36" t="e">
        <f>R157+R121+R112+#REF!+#REF!+#REF!+#REF!</f>
        <v>#REF!</v>
      </c>
      <c r="S166" s="36" t="e">
        <f>S157+S121+S112+#REF!+#REF!+#REF!</f>
        <v>#REF!</v>
      </c>
      <c r="T166" s="36" t="e">
        <f>T157+T121+T112+#REF!+#REF!+#REF!+#REF!</f>
        <v>#REF!</v>
      </c>
    </row>
    <row r="167" spans="1:20" ht="15.75" hidden="1">
      <c r="A167" s="138"/>
      <c r="B167" s="139" t="s">
        <v>172</v>
      </c>
      <c r="C167" s="140" t="s">
        <v>151</v>
      </c>
      <c r="D167" s="138"/>
      <c r="E167" s="138"/>
      <c r="F167" s="138"/>
      <c r="G167" s="138"/>
      <c r="H167" s="63" t="e">
        <f>M167+N167+O167</f>
        <v>#REF!</v>
      </c>
      <c r="I167" s="63" t="e">
        <f>I158+#REF!</f>
        <v>#REF!</v>
      </c>
      <c r="J167" s="63" t="e">
        <f>J158+#REF!</f>
        <v>#REF!</v>
      </c>
      <c r="K167" s="63" t="e">
        <f>K158+#REF!</f>
        <v>#REF!</v>
      </c>
      <c r="L167" s="63" t="e">
        <f>L158+#REF!</f>
        <v>#REF!</v>
      </c>
      <c r="M167" s="63" t="e">
        <f>M157+M127+M121+M111+#REF!+#REF!+#REF!</f>
        <v>#REF!</v>
      </c>
      <c r="N167" s="63"/>
      <c r="O167" s="63"/>
      <c r="P167" s="63"/>
      <c r="Q167" s="63" t="e">
        <f>H167+P167</f>
        <v>#REF!</v>
      </c>
      <c r="R167" s="141"/>
      <c r="S167" s="141"/>
      <c r="T167" s="142" t="e">
        <f>Q167+R167+S167</f>
        <v>#REF!</v>
      </c>
    </row>
    <row r="171" spans="8:17" ht="15.75">
      <c r="H171" s="185"/>
      <c r="I171" s="185"/>
      <c r="J171" s="185"/>
      <c r="K171" s="185"/>
      <c r="L171" s="185"/>
      <c r="M171" s="185"/>
      <c r="Q171" s="1"/>
    </row>
    <row r="175" spans="1:2" ht="15.75">
      <c r="A175" s="186"/>
      <c r="B175" s="186"/>
    </row>
  </sheetData>
  <mergeCells count="54">
    <mergeCell ref="F131:G131"/>
    <mergeCell ref="E148:G148"/>
    <mergeCell ref="H171:M171"/>
    <mergeCell ref="A175:B175"/>
    <mergeCell ref="A100:U100"/>
    <mergeCell ref="A101:E101"/>
    <mergeCell ref="B113:E113"/>
    <mergeCell ref="A122:E122"/>
    <mergeCell ref="F57:G57"/>
    <mergeCell ref="A67:E67"/>
    <mergeCell ref="B70:F70"/>
    <mergeCell ref="A90:B90"/>
    <mergeCell ref="B32:O32"/>
    <mergeCell ref="B33:F33"/>
    <mergeCell ref="B44:F44"/>
    <mergeCell ref="B50:F50"/>
    <mergeCell ref="F22:G22"/>
    <mergeCell ref="F23:G23"/>
    <mergeCell ref="F24:G24"/>
    <mergeCell ref="B26:F26"/>
    <mergeCell ref="B15:O15"/>
    <mergeCell ref="B16:F16"/>
    <mergeCell ref="F19:G19"/>
    <mergeCell ref="B20:E20"/>
    <mergeCell ref="R11:S11"/>
    <mergeCell ref="T11:T13"/>
    <mergeCell ref="U11:U13"/>
    <mergeCell ref="I12:I13"/>
    <mergeCell ref="J12:J13"/>
    <mergeCell ref="K12:K13"/>
    <mergeCell ref="L12:L13"/>
    <mergeCell ref="R12:R13"/>
    <mergeCell ref="S12:S13"/>
    <mergeCell ref="I11:L11"/>
    <mergeCell ref="M11:O12"/>
    <mergeCell ref="P11:P13"/>
    <mergeCell ref="Q11:Q13"/>
    <mergeCell ref="E11:E13"/>
    <mergeCell ref="F11:F13"/>
    <mergeCell ref="G11:G13"/>
    <mergeCell ref="H11:H13"/>
    <mergeCell ref="A11:A13"/>
    <mergeCell ref="B11:B13"/>
    <mergeCell ref="C11:C13"/>
    <mergeCell ref="D11:D13"/>
    <mergeCell ref="M6:O6"/>
    <mergeCell ref="M7:O7"/>
    <mergeCell ref="A9:U9"/>
    <mergeCell ref="A10:Q10"/>
    <mergeCell ref="O1:T1"/>
    <mergeCell ref="O2:T2"/>
    <mergeCell ref="O3:T3"/>
    <mergeCell ref="A5:B5"/>
    <mergeCell ref="M5:O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duma3</cp:lastModifiedBy>
  <cp:lastPrinted>2010-07-21T11:53:37Z</cp:lastPrinted>
  <dcterms:created xsi:type="dcterms:W3CDTF">1996-10-08T23:32:33Z</dcterms:created>
  <dcterms:modified xsi:type="dcterms:W3CDTF">2010-07-21T11:53:40Z</dcterms:modified>
  <cp:category/>
  <cp:version/>
  <cp:contentType/>
  <cp:contentStatus/>
</cp:coreProperties>
</file>