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10" windowHeight="11640" activeTab="0"/>
  </bookViews>
  <sheets>
    <sheet name="1 КВ. 2021 год" sheetId="1" r:id="rId1"/>
  </sheets>
  <definedNames/>
  <calcPr fullCalcOnLoad="1"/>
</workbook>
</file>

<file path=xl/sharedStrings.xml><?xml version="1.0" encoding="utf-8"?>
<sst xmlns="http://schemas.openxmlformats.org/spreadsheetml/2006/main" count="225" uniqueCount="100">
  <si>
    <t>№</t>
  </si>
  <si>
    <t>Целевой показатель, №</t>
  </si>
  <si>
    <t>Источники финансирования</t>
  </si>
  <si>
    <t>в том числе:</t>
  </si>
  <si>
    <t>Исполнение мероприятия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</si>
  <si>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</si>
  <si>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</si>
  <si>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</si>
  <si>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</si>
  <si>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</si>
  <si>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</si>
  <si>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</si>
  <si>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</si>
  <si>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</si>
  <si>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</si>
  <si>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</si>
  <si>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</si>
  <si>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</si>
  <si>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Факт</t>
  </si>
  <si>
    <t>Исполнение, %</t>
  </si>
  <si>
    <t>всего:</t>
  </si>
  <si>
    <t>Федеральный бюджет</t>
  </si>
  <si>
    <t>Бюджет ХМАО-Югры</t>
  </si>
  <si>
    <t>Бюджет городского округа город Урай</t>
  </si>
  <si>
    <t>ВСЕГО по  программе:</t>
  </si>
  <si>
    <t>Бюджет автономного округа</t>
  </si>
  <si>
    <t>Ответственный исполнитель (соисполнитель)</t>
  </si>
  <si>
    <t>муниципальной программы:</t>
  </si>
  <si>
    <t>администрации города Урай</t>
  </si>
  <si>
    <t>специалист-эксперт сводно-аналитического отдела</t>
  </si>
  <si>
    <t>С.А. Слепова</t>
  </si>
  <si>
    <t>Исполнители:</t>
  </si>
  <si>
    <t>социальным вопросам администрации города Урай</t>
  </si>
  <si>
    <t xml:space="preserve">К.В. Ермакова </t>
  </si>
  <si>
    <t>Подпрограмма 1. Модернизация и развитие учреждений в сфере культуры.</t>
  </si>
  <si>
    <t xml:space="preserve">Подпрограмма 2. Поддержка творческих и социокультурных гражданских инициатив, способствующих самореализации населения. Вовлечение граждан в культурную деятельность. </t>
  </si>
  <si>
    <t>Согласовано:</t>
  </si>
  <si>
    <t>__________________И.В. Хусаинова</t>
  </si>
  <si>
    <t>1.1</t>
  </si>
  <si>
    <t>1, 2</t>
  </si>
  <si>
    <t>Управление по культуре и социальным вопросам администрации города Урай</t>
  </si>
  <si>
    <t>1.2</t>
  </si>
  <si>
    <t>1.3</t>
  </si>
  <si>
    <t>1.4</t>
  </si>
  <si>
    <t>Управление по культуре и социальным вопросам администрации города Урай, МКУ «УКС" города Урай»</t>
  </si>
  <si>
    <t>1.5</t>
  </si>
  <si>
    <t>1.6</t>
  </si>
  <si>
    <t>1</t>
  </si>
  <si>
    <t>2</t>
  </si>
  <si>
    <t>2.1</t>
  </si>
  <si>
    <t>2.2</t>
  </si>
  <si>
    <t>3</t>
  </si>
  <si>
    <t>3.1</t>
  </si>
  <si>
    <t>3.2</t>
  </si>
  <si>
    <t>3.3</t>
  </si>
  <si>
    <t>Тел.: 8 (34676) 23330</t>
  </si>
  <si>
    <t>У.В. Кащеева</t>
  </si>
  <si>
    <t xml:space="preserve">Председатель Комитета по финансам администрации города Урай </t>
  </si>
  <si>
    <t>Начальник управления по культуре и социальной вопросам администрации города Урай</t>
  </si>
  <si>
    <t>Тел.: 8 (34676) 23348</t>
  </si>
  <si>
    <r>
      <rPr>
        <b/>
        <sz val="10"/>
        <rFont val="Times New Roman"/>
        <family val="1"/>
      </rPr>
      <t>За счет остатков прошлых лет</t>
    </r>
    <r>
      <rPr>
        <sz val="10"/>
        <rFont val="Times New Roman"/>
        <family val="1"/>
      </rPr>
      <t xml:space="preserve"> 1.3. Создание комфортного и современного учреждения культуры (реконструкция нежилого здания под музейно-библиотечный центр по адресу мкр. 2 дом 39/1), модернизация учреждений культуры</t>
    </r>
  </si>
  <si>
    <t>Остатки 2018 года - бюджет городского округа город Урай</t>
  </si>
  <si>
    <t>Инвестиции в объекты муниципальной собственности</t>
  </si>
  <si>
    <t>Прочие расходы</t>
  </si>
  <si>
    <t>В том числе:</t>
  </si>
  <si>
    <t xml:space="preserve">Ответственный исполнитель
(Управление по культуре и социальным вопросам администрации города Урай) 
</t>
  </si>
  <si>
    <t xml:space="preserve">Соисполнитель 
(МКУ «Управление капитального строительства города Урай»)
</t>
  </si>
  <si>
    <t xml:space="preserve">Основные мероприятия муниципальной программы
(их взаимосвязь с целевыми показателями муниципальной программы)
</t>
  </si>
  <si>
    <t>Ответственный исполнитель/соисполнитель</t>
  </si>
  <si>
    <t xml:space="preserve">Финансовые затраты на реализацию 
(тыс. рублей)
</t>
  </si>
  <si>
    <t>Развитие библиотечного дела (1,2)</t>
  </si>
  <si>
    <t>Развитие музейного дела (1,2)</t>
  </si>
  <si>
    <t>Создание комфортного и современного учреждения культуры (реконструкция нежилого здания под музейно-библиотечный центр по адресу мкр. 2 дом 39/1), модернизация учреждений культуры (1)</t>
  </si>
  <si>
    <t>Укрепление материально-технической базы учреждений культуры и организаций дополнительного образования в области искусств (1)</t>
  </si>
  <si>
    <t>Обеспечение комплексной безопасности  учреждений культуры и организации дополнительного образования в области искусств (1)</t>
  </si>
  <si>
    <t>Реализация основного мероприятия «Федеральный проект «Культурная среда» (1,2)</t>
  </si>
  <si>
    <t>Стимулирование культурного разнообразия в городе Урай (3)</t>
  </si>
  <si>
    <t>Реализация социокультурных проектов (3)</t>
  </si>
  <si>
    <t>Оказание муниципальных услуг (выполнение работ) учреждениями культуры (4)</t>
  </si>
  <si>
    <t>Оказание муниципальных услуг (выполнение работ) организациями дополнительного образования в области искусств (4)</t>
  </si>
  <si>
    <r>
      <rPr>
        <b/>
        <sz val="10"/>
        <rFont val="Times New Roman"/>
        <family val="1"/>
      </rPr>
      <t xml:space="preserve">За счет остатков прошлых лет  </t>
    </r>
    <r>
      <rPr>
        <sz val="10"/>
        <rFont val="Times New Roman"/>
        <family val="1"/>
      </rPr>
      <t>1.4. Укрепление материально-технической базы учреждений культуры и организаций дополнительного образования в области искусств</t>
    </r>
  </si>
  <si>
    <t>ОТЧЕТ</t>
  </si>
  <si>
    <t xml:space="preserve">о ходе исполнения комплексного плана (сетевого графика) реализации муниципальной программы </t>
  </si>
  <si>
    <t>"_______"_______________________ 2021 г.</t>
  </si>
  <si>
    <t>Подпрограмма 3. Обеспечение муниципальной поддержки учреждений культуры и организаций дополнительного образования в области искусств. (10800,00 поставила пока сюда)</t>
  </si>
  <si>
    <t>Остатки 2020 года - бюджет городского округа город Урай</t>
  </si>
  <si>
    <t>25.01.2021 между МБУ ДО "ДШИ" и ИП Харчук В.А. был заключен гражанско-правовой договор №01873000019200005790001/02/21 на поставку пианино в количестве 8 штук. Приемка товара в количестве 5 штук была произведена силами приемочной комиссии Заказчика. Приемочная комиссия пришла к выводу, что поставленный товар не соответствует требованиям заключенного договора. В адрес поставщика была направлена претензия</t>
  </si>
  <si>
    <t>Остаток средств сложился в результате оплаты договора на оказание услуг по физической охране за счет остатка средств на лицевом счете учреждения</t>
  </si>
  <si>
    <t>Остаток субсидии окружного бюджета сложился по причине возврата документов (договор, счет) Исполнителю в связи с неверным оформлением</t>
  </si>
  <si>
    <t>Денежные средства были направлены на модернизацию библиотек города Урай: обновление электронных баз данных; подключние к сети Интернет (абонентская плата).</t>
  </si>
  <si>
    <t>Финансирование в 2021 году не предусмотрено.</t>
  </si>
  <si>
    <t>Денежные средства направлены на приобретение музыкальных инструментов (аккордеон); оборудования (мольберты напольные, зеркала для хореографического класса; витрины экспозиционные)</t>
  </si>
  <si>
    <t>Реализация мероприятия запланировано на 4 квартал 2021 года</t>
  </si>
  <si>
    <t xml:space="preserve">Денежные средства направлены на проведение общегородских праздничных мероприятий: День защитника Отечества; Международный женский день; Проводы русской зимы. В связи с неблагоприятной эпидемиологической ситуацией мероприятия состоялись в режиме онлайн. </t>
  </si>
  <si>
    <t>Денежные средства направлены на оказание муниципальных услуг и содержание имущества муниципального автономного учреждения «Культура».</t>
  </si>
  <si>
    <t>Денежные средства направлены на оказание муниципальных услуг и содержание имущества муниципального бюджетного учреждения дополнительного образования «Детская школа искусств».</t>
  </si>
  <si>
    <t>Причины отклонения  фактически исполненных расходных обязательств от запланированных</t>
  </si>
  <si>
    <t>"Культура города Урай" на 2017 - 2021 годы за 1 квартал 2021 года</t>
  </si>
  <si>
    <t>Развитие кадрового потенциала специалистов (4,5)</t>
  </si>
  <si>
    <t xml:space="preserve">вспециалист-эксперт управления по культуре и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</si>
</sst>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"/>
    <numFmt numFmtId="179" formatCode="0.00000"/>
    <numFmt numFmtId="180" formatCode="0.0000"/>
    <numFmt numFmtId="181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5" fillId="0" borderId="10" xfId="60" applyNumberFormat="1" applyFont="1" applyFill="1" applyBorder="1" applyAlignment="1">
      <alignment horizontal="center" vertical="center" wrapText="1"/>
    </xf>
    <xf numFmtId="172" fontId="6" fillId="0" borderId="10" xfId="6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173" fontId="9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5" fillId="0" borderId="11" xfId="60" applyNumberFormat="1" applyFont="1" applyFill="1" applyBorder="1" applyAlignment="1">
      <alignment horizontal="center" vertical="center" wrapText="1"/>
    </xf>
    <xf numFmtId="172" fontId="6" fillId="0" borderId="11" xfId="60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/>
    </xf>
    <xf numFmtId="172" fontId="5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173" fontId="8" fillId="0" borderId="10" xfId="0" applyNumberFormat="1" applyFont="1" applyFill="1" applyBorder="1" applyAlignment="1">
      <alignment horizontal="center" vertical="center" wrapText="1"/>
    </xf>
    <xf numFmtId="172" fontId="4" fillId="0" borderId="10" xfId="6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2" fontId="4" fillId="0" borderId="11" xfId="6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29" fillId="0" borderId="0" xfId="0" applyNumberFormat="1" applyFont="1" applyFill="1" applyAlignment="1">
      <alignment/>
    </xf>
    <xf numFmtId="0" fontId="29" fillId="0" borderId="0" xfId="0" applyFont="1" applyFill="1" applyAlignment="1">
      <alignment wrapText="1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49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49" fontId="5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left"/>
    </xf>
    <xf numFmtId="49" fontId="30" fillId="0" borderId="0" xfId="0" applyNumberFormat="1" applyFont="1" applyFill="1" applyAlignment="1">
      <alignment/>
    </xf>
    <xf numFmtId="0" fontId="30" fillId="0" borderId="0" xfId="0" applyFont="1" applyFill="1" applyAlignment="1">
      <alignment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172" fontId="4" fillId="5" borderId="10" xfId="0" applyNumberFormat="1" applyFont="1" applyFill="1" applyBorder="1" applyAlignment="1">
      <alignment horizontal="center" vertical="center"/>
    </xf>
    <xf numFmtId="172" fontId="5" fillId="5" borderId="10" xfId="0" applyNumberFormat="1" applyFont="1" applyFill="1" applyBorder="1" applyAlignment="1" applyProtection="1">
      <alignment horizontal="center" vertical="center" wrapText="1"/>
      <protection locked="0"/>
    </xf>
    <xf numFmtId="172" fontId="6" fillId="5" borderId="10" xfId="0" applyNumberFormat="1" applyFont="1" applyFill="1" applyBorder="1" applyAlignment="1" applyProtection="1">
      <alignment horizontal="center" vertical="center" wrapText="1"/>
      <protection locked="0"/>
    </xf>
    <xf numFmtId="172" fontId="6" fillId="5" borderId="10" xfId="60" applyNumberFormat="1" applyFont="1" applyFill="1" applyBorder="1" applyAlignment="1">
      <alignment horizontal="center" vertical="center" wrapText="1"/>
    </xf>
    <xf numFmtId="172" fontId="5" fillId="5" borderId="10" xfId="0" applyNumberFormat="1" applyFont="1" applyFill="1" applyBorder="1" applyAlignment="1">
      <alignment horizontal="center" vertical="center"/>
    </xf>
    <xf numFmtId="172" fontId="6" fillId="5" borderId="10" xfId="0" applyNumberFormat="1" applyFont="1" applyFill="1" applyBorder="1" applyAlignment="1">
      <alignment horizontal="center" vertical="center"/>
    </xf>
    <xf numFmtId="173" fontId="6" fillId="5" borderId="10" xfId="0" applyNumberFormat="1" applyFont="1" applyFill="1" applyBorder="1" applyAlignment="1">
      <alignment horizontal="center" vertical="center"/>
    </xf>
    <xf numFmtId="172" fontId="5" fillId="5" borderId="10" xfId="60" applyNumberFormat="1" applyFont="1" applyFill="1" applyBorder="1" applyAlignment="1">
      <alignment horizontal="center" vertical="center" wrapText="1"/>
    </xf>
    <xf numFmtId="172" fontId="4" fillId="5" borderId="10" xfId="6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72" fontId="7" fillId="0" borderId="13" xfId="0" applyNumberFormat="1" applyFont="1" applyFill="1" applyBorder="1" applyAlignment="1">
      <alignment horizontal="center" vertical="center" wrapText="1"/>
    </xf>
    <xf numFmtId="172" fontId="7" fillId="0" borderId="14" xfId="0" applyNumberFormat="1" applyFont="1" applyFill="1" applyBorder="1" applyAlignment="1">
      <alignment horizontal="center" vertical="center" wrapText="1"/>
    </xf>
    <xf numFmtId="172" fontId="7" fillId="0" borderId="15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72" fontId="6" fillId="0" borderId="13" xfId="0" applyNumberFormat="1" applyFont="1" applyFill="1" applyBorder="1" applyAlignment="1">
      <alignment horizontal="center" vertical="center" wrapText="1"/>
    </xf>
    <xf numFmtId="172" fontId="6" fillId="0" borderId="14" xfId="0" applyNumberFormat="1" applyFont="1" applyFill="1" applyBorder="1" applyAlignment="1">
      <alignment horizontal="center" vertical="center" wrapText="1"/>
    </xf>
    <xf numFmtId="172" fontId="6" fillId="0" borderId="15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173" fontId="4" fillId="0" borderId="16" xfId="0" applyNumberFormat="1" applyFont="1" applyFill="1" applyBorder="1" applyAlignment="1">
      <alignment horizontal="center" vertical="center"/>
    </xf>
    <xf numFmtId="173" fontId="4" fillId="0" borderId="17" xfId="0" applyNumberFormat="1" applyFont="1" applyFill="1" applyBorder="1" applyAlignment="1">
      <alignment horizontal="center" vertical="center"/>
    </xf>
    <xf numFmtId="173" fontId="4" fillId="0" borderId="18" xfId="0" applyNumberFormat="1" applyFont="1" applyFill="1" applyBorder="1" applyAlignment="1">
      <alignment horizontal="center" vertical="center"/>
    </xf>
    <xf numFmtId="173" fontId="4" fillId="0" borderId="19" xfId="0" applyNumberFormat="1" applyFont="1" applyFill="1" applyBorder="1" applyAlignment="1">
      <alignment horizontal="center" vertical="center"/>
    </xf>
    <xf numFmtId="173" fontId="4" fillId="0" borderId="0" xfId="0" applyNumberFormat="1" applyFont="1" applyFill="1" applyBorder="1" applyAlignment="1">
      <alignment horizontal="center" vertical="center"/>
    </xf>
    <xf numFmtId="173" fontId="4" fillId="0" borderId="20" xfId="0" applyNumberFormat="1" applyFont="1" applyFill="1" applyBorder="1" applyAlignment="1">
      <alignment horizontal="center" vertical="center"/>
    </xf>
    <xf numFmtId="173" fontId="4" fillId="0" borderId="21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173" fontId="6" fillId="0" borderId="13" xfId="0" applyNumberFormat="1" applyFont="1" applyFill="1" applyBorder="1" applyAlignment="1">
      <alignment horizontal="center" vertical="center" wrapText="1"/>
    </xf>
    <xf numFmtId="173" fontId="6" fillId="0" borderId="14" xfId="0" applyNumberFormat="1" applyFont="1" applyFill="1" applyBorder="1" applyAlignment="1">
      <alignment horizontal="center" vertical="center" wrapText="1"/>
    </xf>
    <xf numFmtId="173" fontId="6" fillId="0" borderId="1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T114"/>
  <sheetViews>
    <sheetView tabSelected="1" zoomScale="85" zoomScaleNormal="85" zoomScalePageLayoutView="0" workbookViewId="0" topLeftCell="A1">
      <pane xSplit="8" ySplit="7" topLeftCell="I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A2" sqref="A2:L2"/>
    </sheetView>
  </sheetViews>
  <sheetFormatPr defaultColWidth="9.140625" defaultRowHeight="15"/>
  <cols>
    <col min="1" max="1" width="8.00390625" style="64" customWidth="1"/>
    <col min="2" max="2" width="29.7109375" style="18" customWidth="1"/>
    <col min="3" max="3" width="16.140625" style="65" customWidth="1"/>
    <col min="4" max="4" width="11.28125" style="18" hidden="1" customWidth="1"/>
    <col min="5" max="5" width="17.8515625" style="18" customWidth="1"/>
    <col min="6" max="6" width="11.7109375" style="18" customWidth="1"/>
    <col min="7" max="7" width="9.140625" style="18" customWidth="1"/>
    <col min="8" max="8" width="10.00390625" style="18" customWidth="1"/>
    <col min="9" max="9" width="8.421875" style="18" customWidth="1"/>
    <col min="10" max="10" width="8.28125" style="18" customWidth="1"/>
    <col min="11" max="11" width="8.421875" style="18" customWidth="1"/>
    <col min="12" max="12" width="9.28125" style="18" customWidth="1"/>
    <col min="13" max="13" width="10.28125" style="18" customWidth="1"/>
    <col min="14" max="14" width="8.28125" style="18" customWidth="1"/>
    <col min="15" max="15" width="9.7109375" style="18" customWidth="1"/>
    <col min="16" max="16" width="8.8515625" style="18" customWidth="1"/>
    <col min="17" max="17" width="8.57421875" style="18" customWidth="1"/>
    <col min="18" max="18" width="9.57421875" style="18" customWidth="1"/>
    <col min="19" max="19" width="8.421875" style="18" hidden="1" customWidth="1"/>
    <col min="20" max="20" width="7.7109375" style="18" hidden="1" customWidth="1"/>
    <col min="21" max="21" width="8.8515625" style="18" customWidth="1"/>
    <col min="22" max="23" width="7.8515625" style="18" hidden="1" customWidth="1"/>
    <col min="24" max="24" width="10.28125" style="18" customWidth="1"/>
    <col min="25" max="25" width="7.8515625" style="18" hidden="1" customWidth="1"/>
    <col min="26" max="26" width="8.421875" style="18" hidden="1" customWidth="1"/>
    <col min="27" max="27" width="9.28125" style="18" customWidth="1"/>
    <col min="28" max="28" width="8.57421875" style="18" hidden="1" customWidth="1"/>
    <col min="29" max="29" width="8.00390625" style="18" hidden="1" customWidth="1"/>
    <col min="30" max="30" width="10.140625" style="18" customWidth="1"/>
    <col min="31" max="31" width="9.7109375" style="18" hidden="1" customWidth="1"/>
    <col min="32" max="32" width="9.00390625" style="18" hidden="1" customWidth="1"/>
    <col min="33" max="33" width="9.57421875" style="18" customWidth="1"/>
    <col min="34" max="34" width="9.28125" style="18" hidden="1" customWidth="1"/>
    <col min="35" max="35" width="8.7109375" style="18" hidden="1" customWidth="1"/>
    <col min="36" max="36" width="9.00390625" style="18" customWidth="1"/>
    <col min="37" max="37" width="8.7109375" style="18" hidden="1" customWidth="1"/>
    <col min="38" max="38" width="8.00390625" style="18" hidden="1" customWidth="1"/>
    <col min="39" max="39" width="9.00390625" style="18" customWidth="1"/>
    <col min="40" max="40" width="9.140625" style="18" hidden="1" customWidth="1"/>
    <col min="41" max="41" width="6.8515625" style="18" hidden="1" customWidth="1"/>
    <col min="42" max="42" width="8.8515625" style="18" customWidth="1"/>
    <col min="43" max="43" width="8.28125" style="18" hidden="1" customWidth="1"/>
    <col min="44" max="44" width="9.00390625" style="18" hidden="1" customWidth="1"/>
    <col min="45" max="45" width="47.00390625" style="18" customWidth="1"/>
    <col min="46" max="46" width="43.28125" style="18" customWidth="1"/>
    <col min="47" max="16384" width="9.140625" style="18" customWidth="1"/>
  </cols>
  <sheetData>
    <row r="1" spans="1:12" ht="15">
      <c r="A1" s="152" t="s">
        <v>81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ht="15.75">
      <c r="A2" s="87" t="s">
        <v>82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.75">
      <c r="A3" s="87" t="s">
        <v>97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4" spans="1:12" ht="15.75">
      <c r="A4" s="36"/>
      <c r="B4" s="37"/>
      <c r="C4" s="38"/>
      <c r="D4" s="37"/>
      <c r="E4" s="37"/>
      <c r="F4" s="37"/>
      <c r="G4" s="37"/>
      <c r="H4" s="37"/>
      <c r="I4" s="37"/>
      <c r="J4" s="37"/>
      <c r="K4" s="37"/>
      <c r="L4" s="37"/>
    </row>
    <row r="5" spans="1:46" ht="32.25" customHeight="1">
      <c r="A5" s="88" t="s">
        <v>0</v>
      </c>
      <c r="B5" s="83" t="s">
        <v>67</v>
      </c>
      <c r="C5" s="78" t="s">
        <v>68</v>
      </c>
      <c r="D5" s="78" t="s">
        <v>1</v>
      </c>
      <c r="E5" s="78" t="s">
        <v>2</v>
      </c>
      <c r="F5" s="81" t="s">
        <v>69</v>
      </c>
      <c r="G5" s="81"/>
      <c r="H5" s="81"/>
      <c r="I5" s="83" t="s">
        <v>3</v>
      </c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11" t="s">
        <v>4</v>
      </c>
      <c r="AT5" s="11" t="s">
        <v>96</v>
      </c>
    </row>
    <row r="6" spans="1:46" ht="15">
      <c r="A6" s="88"/>
      <c r="B6" s="83"/>
      <c r="C6" s="79"/>
      <c r="D6" s="79"/>
      <c r="E6" s="79"/>
      <c r="F6" s="81"/>
      <c r="G6" s="81"/>
      <c r="H6" s="81"/>
      <c r="I6" s="84" t="s">
        <v>5</v>
      </c>
      <c r="J6" s="84"/>
      <c r="K6" s="84"/>
      <c r="L6" s="84" t="s">
        <v>6</v>
      </c>
      <c r="M6" s="84"/>
      <c r="N6" s="84"/>
      <c r="O6" s="84" t="s">
        <v>7</v>
      </c>
      <c r="P6" s="84"/>
      <c r="Q6" s="84"/>
      <c r="R6" s="85" t="s">
        <v>8</v>
      </c>
      <c r="S6" s="83"/>
      <c r="T6" s="83"/>
      <c r="U6" s="83" t="s">
        <v>9</v>
      </c>
      <c r="V6" s="83"/>
      <c r="W6" s="83"/>
      <c r="X6" s="83" t="s">
        <v>10</v>
      </c>
      <c r="Y6" s="83"/>
      <c r="Z6" s="83"/>
      <c r="AA6" s="83" t="s">
        <v>11</v>
      </c>
      <c r="AB6" s="83"/>
      <c r="AC6" s="83"/>
      <c r="AD6" s="83" t="s">
        <v>12</v>
      </c>
      <c r="AE6" s="83"/>
      <c r="AF6" s="83"/>
      <c r="AG6" s="83" t="s">
        <v>13</v>
      </c>
      <c r="AH6" s="83"/>
      <c r="AI6" s="83"/>
      <c r="AJ6" s="83" t="s">
        <v>14</v>
      </c>
      <c r="AK6" s="83"/>
      <c r="AL6" s="83"/>
      <c r="AM6" s="83" t="s">
        <v>15</v>
      </c>
      <c r="AN6" s="83"/>
      <c r="AO6" s="83"/>
      <c r="AP6" s="83" t="s">
        <v>16</v>
      </c>
      <c r="AQ6" s="83"/>
      <c r="AR6" s="83"/>
      <c r="AS6" s="11"/>
      <c r="AT6" s="11"/>
    </row>
    <row r="7" spans="1:46" ht="38.25">
      <c r="A7" s="88"/>
      <c r="B7" s="83"/>
      <c r="C7" s="80"/>
      <c r="D7" s="80"/>
      <c r="E7" s="80"/>
      <c r="F7" s="39" t="s">
        <v>17</v>
      </c>
      <c r="G7" s="39" t="s">
        <v>18</v>
      </c>
      <c r="H7" s="40" t="s">
        <v>19</v>
      </c>
      <c r="I7" s="67" t="s">
        <v>17</v>
      </c>
      <c r="J7" s="67" t="s">
        <v>18</v>
      </c>
      <c r="K7" s="68" t="s">
        <v>19</v>
      </c>
      <c r="L7" s="67" t="s">
        <v>17</v>
      </c>
      <c r="M7" s="67" t="s">
        <v>18</v>
      </c>
      <c r="N7" s="68" t="s">
        <v>19</v>
      </c>
      <c r="O7" s="67" t="s">
        <v>17</v>
      </c>
      <c r="P7" s="67" t="s">
        <v>18</v>
      </c>
      <c r="Q7" s="68" t="s">
        <v>19</v>
      </c>
      <c r="R7" s="28" t="s">
        <v>17</v>
      </c>
      <c r="S7" s="11" t="s">
        <v>18</v>
      </c>
      <c r="T7" s="1" t="s">
        <v>19</v>
      </c>
      <c r="U7" s="11" t="s">
        <v>17</v>
      </c>
      <c r="V7" s="11" t="s">
        <v>18</v>
      </c>
      <c r="W7" s="1" t="s">
        <v>19</v>
      </c>
      <c r="X7" s="11" t="s">
        <v>17</v>
      </c>
      <c r="Y7" s="11" t="s">
        <v>18</v>
      </c>
      <c r="Z7" s="1" t="s">
        <v>19</v>
      </c>
      <c r="AA7" s="11" t="s">
        <v>17</v>
      </c>
      <c r="AB7" s="11" t="s">
        <v>18</v>
      </c>
      <c r="AC7" s="1" t="s">
        <v>19</v>
      </c>
      <c r="AD7" s="11" t="s">
        <v>17</v>
      </c>
      <c r="AE7" s="11" t="s">
        <v>18</v>
      </c>
      <c r="AF7" s="1" t="s">
        <v>19</v>
      </c>
      <c r="AG7" s="11" t="s">
        <v>17</v>
      </c>
      <c r="AH7" s="11" t="s">
        <v>18</v>
      </c>
      <c r="AI7" s="1" t="s">
        <v>19</v>
      </c>
      <c r="AJ7" s="11" t="s">
        <v>17</v>
      </c>
      <c r="AK7" s="11" t="s">
        <v>18</v>
      </c>
      <c r="AL7" s="1" t="s">
        <v>19</v>
      </c>
      <c r="AM7" s="11" t="s">
        <v>17</v>
      </c>
      <c r="AN7" s="11" t="s">
        <v>18</v>
      </c>
      <c r="AO7" s="1" t="s">
        <v>19</v>
      </c>
      <c r="AP7" s="11" t="s">
        <v>17</v>
      </c>
      <c r="AQ7" s="11" t="s">
        <v>18</v>
      </c>
      <c r="AR7" s="1" t="s">
        <v>19</v>
      </c>
      <c r="AS7" s="11"/>
      <c r="AT7" s="11"/>
    </row>
    <row r="8" spans="1:46" s="43" customFormat="1" ht="25.5" customHeight="1">
      <c r="A8" s="82" t="s">
        <v>47</v>
      </c>
      <c r="B8" s="132" t="s">
        <v>34</v>
      </c>
      <c r="C8" s="133"/>
      <c r="D8" s="134"/>
      <c r="E8" s="14" t="s">
        <v>20</v>
      </c>
      <c r="F8" s="9">
        <f aca="true" t="shared" si="0" ref="F8:G12">I8+L8+O8+R8+U8+X8+AA8+AD8+AG8+AJ8+AM8+AP8</f>
        <v>17512.9</v>
      </c>
      <c r="G8" s="9">
        <f t="shared" si="0"/>
        <v>1039.9</v>
      </c>
      <c r="H8" s="9">
        <f>G8/F8*100</f>
        <v>5.937908627354693</v>
      </c>
      <c r="I8" s="69">
        <f>I12+I16+I20+I24+I28+I32</f>
        <v>0</v>
      </c>
      <c r="J8" s="69">
        <v>0</v>
      </c>
      <c r="K8" s="69">
        <v>0</v>
      </c>
      <c r="L8" s="69">
        <f aca="true" t="shared" si="1" ref="L8:AP11">L12+L16+L20+L24+L28+L32</f>
        <v>187.8</v>
      </c>
      <c r="M8" s="69">
        <f t="shared" si="1"/>
        <v>48.400000000000006</v>
      </c>
      <c r="N8" s="69">
        <f>M8/L8*100</f>
        <v>25.772097976570823</v>
      </c>
      <c r="O8" s="69">
        <f t="shared" si="1"/>
        <v>5047</v>
      </c>
      <c r="P8" s="69">
        <f t="shared" si="1"/>
        <v>991.5</v>
      </c>
      <c r="Q8" s="69">
        <f>P8/O8*100</f>
        <v>19.64533386170002</v>
      </c>
      <c r="R8" s="42">
        <f t="shared" si="1"/>
        <v>543</v>
      </c>
      <c r="S8" s="41">
        <f t="shared" si="1"/>
        <v>0</v>
      </c>
      <c r="T8" s="41">
        <f>S8/R8*100</f>
        <v>0</v>
      </c>
      <c r="U8" s="41">
        <f t="shared" si="1"/>
        <v>1615.1999999999998</v>
      </c>
      <c r="V8" s="41">
        <f t="shared" si="1"/>
        <v>0</v>
      </c>
      <c r="W8" s="41">
        <f>V8/U8*100</f>
        <v>0</v>
      </c>
      <c r="X8" s="41">
        <f t="shared" si="1"/>
        <v>6279.3</v>
      </c>
      <c r="Y8" s="41">
        <f t="shared" si="1"/>
        <v>0</v>
      </c>
      <c r="Z8" s="2">
        <f>Y8/X8*100</f>
        <v>0</v>
      </c>
      <c r="AA8" s="41">
        <f t="shared" si="1"/>
        <v>3536.8</v>
      </c>
      <c r="AB8" s="41">
        <f t="shared" si="1"/>
        <v>0</v>
      </c>
      <c r="AC8" s="2">
        <f>AB8/AA8*100</f>
        <v>0</v>
      </c>
      <c r="AD8" s="41">
        <f t="shared" si="1"/>
        <v>199.20000000000002</v>
      </c>
      <c r="AE8" s="41">
        <f t="shared" si="1"/>
        <v>0</v>
      </c>
      <c r="AF8" s="2">
        <f>AE8/AD8*100</f>
        <v>0</v>
      </c>
      <c r="AG8" s="41">
        <f t="shared" si="1"/>
        <v>62.199999999999996</v>
      </c>
      <c r="AH8" s="41">
        <f t="shared" si="1"/>
        <v>0</v>
      </c>
      <c r="AI8" s="2">
        <f>AH8/AG8*100</f>
        <v>0</v>
      </c>
      <c r="AJ8" s="41">
        <f t="shared" si="1"/>
        <v>8.5</v>
      </c>
      <c r="AK8" s="41">
        <f t="shared" si="1"/>
        <v>0</v>
      </c>
      <c r="AL8" s="41">
        <f t="shared" si="1"/>
        <v>0</v>
      </c>
      <c r="AM8" s="41">
        <f t="shared" si="1"/>
        <v>8.5</v>
      </c>
      <c r="AN8" s="41">
        <f t="shared" si="1"/>
        <v>0</v>
      </c>
      <c r="AO8" s="41">
        <f t="shared" si="1"/>
        <v>0</v>
      </c>
      <c r="AP8" s="41">
        <f t="shared" si="1"/>
        <v>25.4</v>
      </c>
      <c r="AQ8" s="41"/>
      <c r="AR8" s="41"/>
      <c r="AS8" s="41"/>
      <c r="AT8" s="41"/>
    </row>
    <row r="9" spans="1:46" s="43" customFormat="1" ht="25.5" customHeight="1">
      <c r="A9" s="82"/>
      <c r="B9" s="135"/>
      <c r="C9" s="136"/>
      <c r="D9" s="137"/>
      <c r="E9" s="44" t="s">
        <v>21</v>
      </c>
      <c r="F9" s="9">
        <f>I9+L9+O9+R9+U9+X9+AA9+AD9+AG9+AJ9+AM9+AP9</f>
        <v>6518.9</v>
      </c>
      <c r="G9" s="9">
        <f t="shared" si="0"/>
        <v>375.7</v>
      </c>
      <c r="H9" s="9">
        <f>G9/F9*100</f>
        <v>5.763242264799276</v>
      </c>
      <c r="I9" s="69">
        <f>I13+I17+I21+I25+I29+I33</f>
        <v>0</v>
      </c>
      <c r="J9" s="69">
        <f aca="true" t="shared" si="2" ref="I9:X11">J13+J17+J21+J25+J29+J33</f>
        <v>0</v>
      </c>
      <c r="K9" s="69">
        <v>0</v>
      </c>
      <c r="L9" s="69">
        <f t="shared" si="2"/>
        <v>29.6</v>
      </c>
      <c r="M9" s="69">
        <f t="shared" si="2"/>
        <v>0</v>
      </c>
      <c r="N9" s="69">
        <v>0</v>
      </c>
      <c r="O9" s="69">
        <f t="shared" si="2"/>
        <v>1925.7</v>
      </c>
      <c r="P9" s="69">
        <f t="shared" si="2"/>
        <v>375.7</v>
      </c>
      <c r="Q9" s="69">
        <f>P9/O9*100</f>
        <v>19.50978864828374</v>
      </c>
      <c r="R9" s="42">
        <f t="shared" si="2"/>
        <v>204.3</v>
      </c>
      <c r="S9" s="41">
        <f t="shared" si="2"/>
        <v>0</v>
      </c>
      <c r="T9" s="41">
        <v>0</v>
      </c>
      <c r="U9" s="41">
        <f t="shared" si="2"/>
        <v>614.0999999999999</v>
      </c>
      <c r="V9" s="41">
        <f t="shared" si="2"/>
        <v>0</v>
      </c>
      <c r="W9" s="41">
        <v>0</v>
      </c>
      <c r="X9" s="41">
        <f t="shared" si="2"/>
        <v>2396.7000000000003</v>
      </c>
      <c r="Y9" s="41">
        <f t="shared" si="1"/>
        <v>0</v>
      </c>
      <c r="Z9" s="2">
        <v>0</v>
      </c>
      <c r="AA9" s="41">
        <f t="shared" si="1"/>
        <v>1348.5</v>
      </c>
      <c r="AB9" s="41">
        <f t="shared" si="1"/>
        <v>0</v>
      </c>
      <c r="AC9" s="41"/>
      <c r="AD9" s="41">
        <f t="shared" si="1"/>
        <v>0</v>
      </c>
      <c r="AE9" s="41">
        <f t="shared" si="1"/>
        <v>0</v>
      </c>
      <c r="AF9" s="41"/>
      <c r="AG9" s="41">
        <f t="shared" si="1"/>
        <v>0</v>
      </c>
      <c r="AH9" s="41">
        <f t="shared" si="1"/>
        <v>0</v>
      </c>
      <c r="AI9" s="41"/>
      <c r="AJ9" s="41">
        <f t="shared" si="1"/>
        <v>0</v>
      </c>
      <c r="AK9" s="41">
        <f t="shared" si="1"/>
        <v>0</v>
      </c>
      <c r="AL9" s="41">
        <f t="shared" si="1"/>
        <v>0</v>
      </c>
      <c r="AM9" s="41">
        <f t="shared" si="1"/>
        <v>0</v>
      </c>
      <c r="AN9" s="41">
        <f t="shared" si="1"/>
        <v>0</v>
      </c>
      <c r="AO9" s="41">
        <f t="shared" si="1"/>
        <v>0</v>
      </c>
      <c r="AP9" s="41">
        <f t="shared" si="1"/>
        <v>0</v>
      </c>
      <c r="AQ9" s="41"/>
      <c r="AR9" s="41"/>
      <c r="AS9" s="41"/>
      <c r="AT9" s="41"/>
    </row>
    <row r="10" spans="1:46" s="43" customFormat="1" ht="25.5" customHeight="1">
      <c r="A10" s="82"/>
      <c r="B10" s="135"/>
      <c r="C10" s="136"/>
      <c r="D10" s="137"/>
      <c r="E10" s="44" t="s">
        <v>22</v>
      </c>
      <c r="F10" s="9">
        <f t="shared" si="0"/>
        <v>10584.4</v>
      </c>
      <c r="G10" s="9">
        <f t="shared" si="0"/>
        <v>626.6</v>
      </c>
      <c r="H10" s="9">
        <f>G10/F10*100</f>
        <v>5.920033256490685</v>
      </c>
      <c r="I10" s="69">
        <f t="shared" si="2"/>
        <v>0</v>
      </c>
      <c r="J10" s="69">
        <f t="shared" si="2"/>
        <v>0</v>
      </c>
      <c r="K10" s="69">
        <v>0</v>
      </c>
      <c r="L10" s="69">
        <f t="shared" si="2"/>
        <v>140.1</v>
      </c>
      <c r="M10" s="69">
        <f t="shared" si="2"/>
        <v>31.8</v>
      </c>
      <c r="N10" s="69">
        <f>M10/L10*100</f>
        <v>22.698072805139187</v>
      </c>
      <c r="O10" s="69">
        <f t="shared" si="2"/>
        <v>3019.2</v>
      </c>
      <c r="P10" s="69">
        <f t="shared" si="2"/>
        <v>594.8000000000001</v>
      </c>
      <c r="Q10" s="69">
        <f>P10/O10*100</f>
        <v>19.700582935877055</v>
      </c>
      <c r="R10" s="42">
        <f t="shared" si="2"/>
        <v>326.7</v>
      </c>
      <c r="S10" s="41">
        <f t="shared" si="2"/>
        <v>0</v>
      </c>
      <c r="T10" s="41">
        <v>0</v>
      </c>
      <c r="U10" s="41">
        <f t="shared" si="2"/>
        <v>967.7</v>
      </c>
      <c r="V10" s="41">
        <f t="shared" si="2"/>
        <v>0</v>
      </c>
      <c r="W10" s="41">
        <f>V10/U10*100</f>
        <v>0</v>
      </c>
      <c r="X10" s="41">
        <f t="shared" si="2"/>
        <v>3755.9</v>
      </c>
      <c r="Y10" s="41">
        <f t="shared" si="1"/>
        <v>0</v>
      </c>
      <c r="Z10" s="2">
        <f>Y10/X10*100</f>
        <v>0</v>
      </c>
      <c r="AA10" s="41">
        <f t="shared" si="1"/>
        <v>2116.4</v>
      </c>
      <c r="AB10" s="41">
        <f t="shared" si="1"/>
        <v>0</v>
      </c>
      <c r="AC10" s="2">
        <f>AB10/AA10*100</f>
        <v>0</v>
      </c>
      <c r="AD10" s="41">
        <f t="shared" si="1"/>
        <v>169.3</v>
      </c>
      <c r="AE10" s="41">
        <f t="shared" si="1"/>
        <v>0</v>
      </c>
      <c r="AF10" s="2">
        <f>AE10/AD10*100</f>
        <v>0</v>
      </c>
      <c r="AG10" s="41">
        <f t="shared" si="1"/>
        <v>52.8</v>
      </c>
      <c r="AH10" s="41">
        <f t="shared" si="1"/>
        <v>0</v>
      </c>
      <c r="AI10" s="2">
        <f>AH10/AG10*100</f>
        <v>0</v>
      </c>
      <c r="AJ10" s="41">
        <f t="shared" si="1"/>
        <v>7.2</v>
      </c>
      <c r="AK10" s="41">
        <f t="shared" si="1"/>
        <v>0</v>
      </c>
      <c r="AL10" s="41">
        <f t="shared" si="1"/>
        <v>0</v>
      </c>
      <c r="AM10" s="41">
        <f t="shared" si="1"/>
        <v>7.2</v>
      </c>
      <c r="AN10" s="41">
        <f t="shared" si="1"/>
        <v>0</v>
      </c>
      <c r="AO10" s="41">
        <f t="shared" si="1"/>
        <v>0</v>
      </c>
      <c r="AP10" s="41">
        <f t="shared" si="1"/>
        <v>21.9</v>
      </c>
      <c r="AQ10" s="41"/>
      <c r="AR10" s="41"/>
      <c r="AS10" s="41"/>
      <c r="AT10" s="41"/>
    </row>
    <row r="11" spans="1:46" s="43" customFormat="1" ht="25.5" customHeight="1">
      <c r="A11" s="82"/>
      <c r="B11" s="138"/>
      <c r="C11" s="139"/>
      <c r="D11" s="140"/>
      <c r="E11" s="44" t="s">
        <v>23</v>
      </c>
      <c r="F11" s="9">
        <f t="shared" si="0"/>
        <v>409.6</v>
      </c>
      <c r="G11" s="9">
        <f t="shared" si="0"/>
        <v>37.6</v>
      </c>
      <c r="H11" s="9">
        <f>G11/F11*100</f>
        <v>9.1796875</v>
      </c>
      <c r="I11" s="69">
        <f t="shared" si="2"/>
        <v>0</v>
      </c>
      <c r="J11" s="69">
        <f t="shared" si="2"/>
        <v>0</v>
      </c>
      <c r="K11" s="69">
        <v>0</v>
      </c>
      <c r="L11" s="69">
        <f t="shared" si="2"/>
        <v>18.1</v>
      </c>
      <c r="M11" s="69">
        <f t="shared" si="2"/>
        <v>16.6</v>
      </c>
      <c r="N11" s="69">
        <f>M11/L11*100</f>
        <v>91.71270718232044</v>
      </c>
      <c r="O11" s="69">
        <f t="shared" si="2"/>
        <v>102.1</v>
      </c>
      <c r="P11" s="69">
        <f t="shared" si="2"/>
        <v>21</v>
      </c>
      <c r="Q11" s="69">
        <f>P11/O11*100</f>
        <v>20.568070519098924</v>
      </c>
      <c r="R11" s="42">
        <f t="shared" si="2"/>
        <v>12</v>
      </c>
      <c r="S11" s="41">
        <f t="shared" si="2"/>
        <v>0</v>
      </c>
      <c r="T11" s="41">
        <f>S11/R11*100</f>
        <v>0</v>
      </c>
      <c r="U11" s="41">
        <f t="shared" si="2"/>
        <v>33.400000000000006</v>
      </c>
      <c r="V11" s="41">
        <f t="shared" si="2"/>
        <v>0</v>
      </c>
      <c r="W11" s="41">
        <v>0</v>
      </c>
      <c r="X11" s="41">
        <f t="shared" si="2"/>
        <v>126.7</v>
      </c>
      <c r="Y11" s="41">
        <f t="shared" si="1"/>
        <v>0</v>
      </c>
      <c r="Z11" s="2">
        <f>Y11/X11*100</f>
        <v>0</v>
      </c>
      <c r="AA11" s="41">
        <f t="shared" si="1"/>
        <v>71.9</v>
      </c>
      <c r="AB11" s="41">
        <f t="shared" si="1"/>
        <v>0</v>
      </c>
      <c r="AC11" s="2">
        <f>AB11/AA11*100</f>
        <v>0</v>
      </c>
      <c r="AD11" s="41">
        <f t="shared" si="1"/>
        <v>29.9</v>
      </c>
      <c r="AE11" s="41">
        <f t="shared" si="1"/>
        <v>0</v>
      </c>
      <c r="AF11" s="2">
        <f>AE11/AD11*100</f>
        <v>0</v>
      </c>
      <c r="AG11" s="41">
        <f t="shared" si="1"/>
        <v>9.4</v>
      </c>
      <c r="AH11" s="41">
        <f t="shared" si="1"/>
        <v>0</v>
      </c>
      <c r="AI11" s="2">
        <f>AH11/AG11*100</f>
        <v>0</v>
      </c>
      <c r="AJ11" s="41">
        <f t="shared" si="1"/>
        <v>1.3</v>
      </c>
      <c r="AK11" s="41">
        <f t="shared" si="1"/>
        <v>0</v>
      </c>
      <c r="AL11" s="41">
        <f t="shared" si="1"/>
        <v>0</v>
      </c>
      <c r="AM11" s="41">
        <f t="shared" si="1"/>
        <v>1.3</v>
      </c>
      <c r="AN11" s="41">
        <f t="shared" si="1"/>
        <v>0</v>
      </c>
      <c r="AO11" s="41">
        <f t="shared" si="1"/>
        <v>0</v>
      </c>
      <c r="AP11" s="41">
        <f t="shared" si="1"/>
        <v>3.5</v>
      </c>
      <c r="AQ11" s="41"/>
      <c r="AR11" s="41"/>
      <c r="AS11" s="41"/>
      <c r="AT11" s="41"/>
    </row>
    <row r="12" spans="1:46" s="12" customFormat="1" ht="25.5" customHeight="1">
      <c r="A12" s="103" t="s">
        <v>38</v>
      </c>
      <c r="B12" s="89" t="s">
        <v>70</v>
      </c>
      <c r="C12" s="93" t="s">
        <v>40</v>
      </c>
      <c r="D12" s="93" t="s">
        <v>39</v>
      </c>
      <c r="E12" s="14" t="s">
        <v>20</v>
      </c>
      <c r="F12" s="9">
        <f>I12+L12+O12+R12+U12+X12+AA12+AD12+AG12+AJ12+AM12+AP12</f>
        <v>456.7</v>
      </c>
      <c r="G12" s="9">
        <f t="shared" si="0"/>
        <v>56.900000000000006</v>
      </c>
      <c r="H12" s="9">
        <f>G12/F12*100</f>
        <v>12.458944602583754</v>
      </c>
      <c r="I12" s="70">
        <f>I13+I14+I15</f>
        <v>0</v>
      </c>
      <c r="J12" s="70">
        <v>0</v>
      </c>
      <c r="K12" s="70">
        <v>0</v>
      </c>
      <c r="L12" s="70">
        <f aca="true" t="shared" si="3" ref="L12:AP12">L13+L14+L15</f>
        <v>110.4</v>
      </c>
      <c r="M12" s="70">
        <f t="shared" si="3"/>
        <v>48.400000000000006</v>
      </c>
      <c r="N12" s="70">
        <f>M12/L12*100</f>
        <v>43.84057971014493</v>
      </c>
      <c r="O12" s="70">
        <f t="shared" si="3"/>
        <v>8.5</v>
      </c>
      <c r="P12" s="70">
        <f t="shared" si="3"/>
        <v>8.5</v>
      </c>
      <c r="Q12" s="70">
        <f>P12/O12*100</f>
        <v>100</v>
      </c>
      <c r="R12" s="29">
        <f t="shared" si="3"/>
        <v>8.5</v>
      </c>
      <c r="S12" s="2">
        <f t="shared" si="3"/>
        <v>0</v>
      </c>
      <c r="T12" s="2">
        <v>0</v>
      </c>
      <c r="U12" s="2">
        <f t="shared" si="3"/>
        <v>8.5</v>
      </c>
      <c r="V12" s="2">
        <f t="shared" si="3"/>
        <v>0</v>
      </c>
      <c r="W12" s="2">
        <f>V12/U12*100</f>
        <v>0</v>
      </c>
      <c r="X12" s="2">
        <f t="shared" si="3"/>
        <v>8.5</v>
      </c>
      <c r="Y12" s="2">
        <f t="shared" si="3"/>
        <v>0</v>
      </c>
      <c r="Z12" s="2">
        <f>Y12/X12*100</f>
        <v>0</v>
      </c>
      <c r="AA12" s="2">
        <f t="shared" si="3"/>
        <v>8.5</v>
      </c>
      <c r="AB12" s="2">
        <f t="shared" si="3"/>
        <v>0</v>
      </c>
      <c r="AC12" s="2">
        <f>AB12/AA12*100</f>
        <v>0</v>
      </c>
      <c r="AD12" s="2">
        <f t="shared" si="3"/>
        <v>199.20000000000002</v>
      </c>
      <c r="AE12" s="2">
        <f t="shared" si="3"/>
        <v>0</v>
      </c>
      <c r="AF12" s="2">
        <f>AE12/AD12*100</f>
        <v>0</v>
      </c>
      <c r="AG12" s="2">
        <f t="shared" si="3"/>
        <v>62.199999999999996</v>
      </c>
      <c r="AH12" s="2">
        <f t="shared" si="3"/>
        <v>0</v>
      </c>
      <c r="AI12" s="2">
        <f>AH12/AG12*100</f>
        <v>0</v>
      </c>
      <c r="AJ12" s="2">
        <f t="shared" si="3"/>
        <v>8.5</v>
      </c>
      <c r="AK12" s="2">
        <f t="shared" si="3"/>
        <v>0</v>
      </c>
      <c r="AL12" s="2">
        <f t="shared" si="3"/>
        <v>0</v>
      </c>
      <c r="AM12" s="2">
        <f t="shared" si="3"/>
        <v>8.5</v>
      </c>
      <c r="AN12" s="2">
        <f t="shared" si="3"/>
        <v>0</v>
      </c>
      <c r="AO12" s="2">
        <f t="shared" si="3"/>
        <v>0</v>
      </c>
      <c r="AP12" s="2">
        <f t="shared" si="3"/>
        <v>25.4</v>
      </c>
      <c r="AQ12" s="2"/>
      <c r="AR12" s="2"/>
      <c r="AS12" s="108" t="s">
        <v>89</v>
      </c>
      <c r="AT12" s="108" t="s">
        <v>88</v>
      </c>
    </row>
    <row r="13" spans="1:46" s="13" customFormat="1" ht="25.5" customHeight="1">
      <c r="A13" s="103"/>
      <c r="B13" s="89"/>
      <c r="C13" s="93"/>
      <c r="D13" s="93"/>
      <c r="E13" s="15" t="s">
        <v>21</v>
      </c>
      <c r="F13" s="9">
        <f aca="true" t="shared" si="4" ref="F13:G33">I13+L13+O13+R13+U13+X13+AA13+AD13+AG13+AJ13+AM13+AP13</f>
        <v>0</v>
      </c>
      <c r="G13" s="9">
        <f>J13+M13+P13+S13+V13+Y13+AB13+AE13+AH13+AK13+AN13+AQ13</f>
        <v>0</v>
      </c>
      <c r="H13" s="9">
        <v>0</v>
      </c>
      <c r="I13" s="71">
        <v>0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30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109"/>
      <c r="AT13" s="109"/>
    </row>
    <row r="14" spans="1:46" s="13" customFormat="1" ht="25.5" customHeight="1">
      <c r="A14" s="103"/>
      <c r="B14" s="89"/>
      <c r="C14" s="93"/>
      <c r="D14" s="93"/>
      <c r="E14" s="15" t="s">
        <v>22</v>
      </c>
      <c r="F14" s="9">
        <f>I14+L14+O14+R14+U14+X14+AA14+AD14+AG14+AJ14+AM14+AP14</f>
        <v>388.2</v>
      </c>
      <c r="G14" s="9">
        <f>J14+M14+P14+S14+V14+Y14+AB14+AE14+AH14+AK14+AN14+AQ14</f>
        <v>39</v>
      </c>
      <c r="H14" s="9">
        <f>G14/F14*100</f>
        <v>10.046367851622875</v>
      </c>
      <c r="I14" s="71">
        <v>0</v>
      </c>
      <c r="J14" s="71">
        <v>0</v>
      </c>
      <c r="K14" s="71">
        <v>0</v>
      </c>
      <c r="L14" s="71">
        <v>93.8</v>
      </c>
      <c r="M14" s="71">
        <v>31.8</v>
      </c>
      <c r="N14" s="71">
        <f>M14/L14*100</f>
        <v>33.90191897654584</v>
      </c>
      <c r="O14" s="71">
        <v>7.2</v>
      </c>
      <c r="P14" s="71">
        <v>7.2</v>
      </c>
      <c r="Q14" s="71">
        <f>P14/O14*100</f>
        <v>100</v>
      </c>
      <c r="R14" s="30">
        <v>7.2</v>
      </c>
      <c r="S14" s="3">
        <v>0</v>
      </c>
      <c r="T14" s="3">
        <v>0</v>
      </c>
      <c r="U14" s="3">
        <v>7.2</v>
      </c>
      <c r="V14" s="3">
        <v>0</v>
      </c>
      <c r="W14" s="3">
        <f>V14/U14*100</f>
        <v>0</v>
      </c>
      <c r="X14" s="3">
        <v>7.2</v>
      </c>
      <c r="Y14" s="3">
        <v>0</v>
      </c>
      <c r="Z14" s="3">
        <f>Y14/X14*100</f>
        <v>0</v>
      </c>
      <c r="AA14" s="3">
        <v>7.2</v>
      </c>
      <c r="AB14" s="3">
        <v>0</v>
      </c>
      <c r="AC14" s="3">
        <f>AB14/AA14*100</f>
        <v>0</v>
      </c>
      <c r="AD14" s="3">
        <v>169.3</v>
      </c>
      <c r="AE14" s="3">
        <v>0</v>
      </c>
      <c r="AF14" s="3">
        <f>AE14/AD14*100</f>
        <v>0</v>
      </c>
      <c r="AG14" s="3">
        <v>52.8</v>
      </c>
      <c r="AH14" s="3">
        <v>0</v>
      </c>
      <c r="AI14" s="3">
        <f>AH14/AG14*100</f>
        <v>0</v>
      </c>
      <c r="AJ14" s="3">
        <v>7.2</v>
      </c>
      <c r="AK14" s="3"/>
      <c r="AL14" s="3"/>
      <c r="AM14" s="3">
        <v>7.2</v>
      </c>
      <c r="AN14" s="3"/>
      <c r="AO14" s="3"/>
      <c r="AP14" s="3">
        <v>21.9</v>
      </c>
      <c r="AQ14" s="3"/>
      <c r="AR14" s="3"/>
      <c r="AS14" s="109"/>
      <c r="AT14" s="109"/>
    </row>
    <row r="15" spans="1:46" s="13" customFormat="1" ht="25.5" customHeight="1">
      <c r="A15" s="103"/>
      <c r="B15" s="89"/>
      <c r="C15" s="93"/>
      <c r="D15" s="93"/>
      <c r="E15" s="15" t="s">
        <v>23</v>
      </c>
      <c r="F15" s="9">
        <f t="shared" si="4"/>
        <v>68.5</v>
      </c>
      <c r="G15" s="9">
        <f>J15+M15+P15+S15+V15+Y15+AB15+AE15+AH15+AK15+AN15+AQ15</f>
        <v>17.900000000000002</v>
      </c>
      <c r="H15" s="9">
        <f>G15/F15*100</f>
        <v>26.13138686131387</v>
      </c>
      <c r="I15" s="71">
        <v>0</v>
      </c>
      <c r="J15" s="71">
        <v>0</v>
      </c>
      <c r="K15" s="71">
        <v>0</v>
      </c>
      <c r="L15" s="71">
        <v>16.6</v>
      </c>
      <c r="M15" s="71">
        <v>16.6</v>
      </c>
      <c r="N15" s="71">
        <f>M15/L15*100</f>
        <v>100</v>
      </c>
      <c r="O15" s="71">
        <v>1.3</v>
      </c>
      <c r="P15" s="71">
        <v>1.3</v>
      </c>
      <c r="Q15" s="71">
        <f>P15/O15*100</f>
        <v>100</v>
      </c>
      <c r="R15" s="30">
        <v>1.3</v>
      </c>
      <c r="S15" s="3">
        <v>0</v>
      </c>
      <c r="T15" s="3">
        <v>0</v>
      </c>
      <c r="U15" s="3">
        <v>1.3</v>
      </c>
      <c r="V15" s="3">
        <v>0</v>
      </c>
      <c r="W15" s="3">
        <v>0</v>
      </c>
      <c r="X15" s="3">
        <v>1.3</v>
      </c>
      <c r="Y15" s="3">
        <v>0</v>
      </c>
      <c r="Z15" s="3">
        <f>Y15/X15*100</f>
        <v>0</v>
      </c>
      <c r="AA15" s="3">
        <v>1.3</v>
      </c>
      <c r="AB15" s="3">
        <v>0</v>
      </c>
      <c r="AC15" s="3">
        <f>AB15/AA15*100</f>
        <v>0</v>
      </c>
      <c r="AD15" s="3">
        <v>29.9</v>
      </c>
      <c r="AE15" s="3">
        <v>0</v>
      </c>
      <c r="AF15" s="3">
        <f>AE15/AD15*100</f>
        <v>0</v>
      </c>
      <c r="AG15" s="3">
        <v>9.4</v>
      </c>
      <c r="AH15" s="3">
        <v>0</v>
      </c>
      <c r="AI15" s="3">
        <f>AH15/AG15*100</f>
        <v>0</v>
      </c>
      <c r="AJ15" s="3">
        <v>1.3</v>
      </c>
      <c r="AK15" s="3"/>
      <c r="AL15" s="3"/>
      <c r="AM15" s="3">
        <v>1.3</v>
      </c>
      <c r="AN15" s="3"/>
      <c r="AO15" s="3"/>
      <c r="AP15" s="3">
        <v>3.5</v>
      </c>
      <c r="AQ15" s="3"/>
      <c r="AR15" s="3"/>
      <c r="AS15" s="110"/>
      <c r="AT15" s="110"/>
    </row>
    <row r="16" spans="1:46" s="12" customFormat="1" ht="25.5" customHeight="1">
      <c r="A16" s="103" t="s">
        <v>41</v>
      </c>
      <c r="B16" s="89" t="s">
        <v>71</v>
      </c>
      <c r="C16" s="93" t="s">
        <v>40</v>
      </c>
      <c r="D16" s="93" t="s">
        <v>39</v>
      </c>
      <c r="E16" s="14" t="s">
        <v>20</v>
      </c>
      <c r="F16" s="9">
        <f t="shared" si="4"/>
        <v>0</v>
      </c>
      <c r="G16" s="9">
        <v>0</v>
      </c>
      <c r="H16" s="4">
        <v>0</v>
      </c>
      <c r="I16" s="70">
        <f>I17+I18+I19</f>
        <v>0</v>
      </c>
      <c r="J16" s="70">
        <f aca="true" t="shared" si="5" ref="J16:AP19">J17+J18+J19</f>
        <v>0</v>
      </c>
      <c r="K16" s="70">
        <f t="shared" si="5"/>
        <v>0</v>
      </c>
      <c r="L16" s="70">
        <f t="shared" si="5"/>
        <v>0</v>
      </c>
      <c r="M16" s="70">
        <f t="shared" si="5"/>
        <v>0</v>
      </c>
      <c r="N16" s="70">
        <f t="shared" si="5"/>
        <v>0</v>
      </c>
      <c r="O16" s="70">
        <f t="shared" si="5"/>
        <v>0</v>
      </c>
      <c r="P16" s="70">
        <f t="shared" si="5"/>
        <v>0</v>
      </c>
      <c r="Q16" s="70">
        <f t="shared" si="5"/>
        <v>0</v>
      </c>
      <c r="R16" s="2">
        <f t="shared" si="5"/>
        <v>0</v>
      </c>
      <c r="S16" s="2">
        <f t="shared" si="5"/>
        <v>0</v>
      </c>
      <c r="T16" s="2">
        <f t="shared" si="5"/>
        <v>0</v>
      </c>
      <c r="U16" s="2">
        <f t="shared" si="5"/>
        <v>0</v>
      </c>
      <c r="V16" s="2">
        <f t="shared" si="5"/>
        <v>0</v>
      </c>
      <c r="W16" s="2">
        <f t="shared" si="5"/>
        <v>0</v>
      </c>
      <c r="X16" s="2">
        <f t="shared" si="5"/>
        <v>0</v>
      </c>
      <c r="Y16" s="2">
        <f t="shared" si="5"/>
        <v>0</v>
      </c>
      <c r="Z16" s="2">
        <f t="shared" si="5"/>
        <v>0</v>
      </c>
      <c r="AA16" s="2">
        <f t="shared" si="5"/>
        <v>0</v>
      </c>
      <c r="AB16" s="2">
        <f t="shared" si="5"/>
        <v>0</v>
      </c>
      <c r="AC16" s="2">
        <f t="shared" si="5"/>
        <v>0</v>
      </c>
      <c r="AD16" s="2">
        <f t="shared" si="5"/>
        <v>0</v>
      </c>
      <c r="AE16" s="2">
        <f t="shared" si="5"/>
        <v>0</v>
      </c>
      <c r="AF16" s="2">
        <f t="shared" si="5"/>
        <v>0</v>
      </c>
      <c r="AG16" s="2">
        <f t="shared" si="5"/>
        <v>0</v>
      </c>
      <c r="AH16" s="2">
        <f t="shared" si="5"/>
        <v>0</v>
      </c>
      <c r="AI16" s="2">
        <f t="shared" si="5"/>
        <v>0</v>
      </c>
      <c r="AJ16" s="2">
        <f t="shared" si="5"/>
        <v>0</v>
      </c>
      <c r="AK16" s="2">
        <f t="shared" si="5"/>
        <v>0</v>
      </c>
      <c r="AL16" s="2">
        <f t="shared" si="5"/>
        <v>0</v>
      </c>
      <c r="AM16" s="2">
        <f t="shared" si="5"/>
        <v>0</v>
      </c>
      <c r="AN16" s="2">
        <f t="shared" si="5"/>
        <v>0</v>
      </c>
      <c r="AO16" s="2">
        <f t="shared" si="5"/>
        <v>0</v>
      </c>
      <c r="AP16" s="2">
        <f t="shared" si="5"/>
        <v>0</v>
      </c>
      <c r="AQ16" s="4"/>
      <c r="AR16" s="4"/>
      <c r="AS16" s="94" t="s">
        <v>90</v>
      </c>
      <c r="AT16" s="97"/>
    </row>
    <row r="17" spans="1:46" s="12" customFormat="1" ht="25.5" customHeight="1">
      <c r="A17" s="103"/>
      <c r="B17" s="89"/>
      <c r="C17" s="93"/>
      <c r="D17" s="93"/>
      <c r="E17" s="15" t="s">
        <v>21</v>
      </c>
      <c r="F17" s="9">
        <f t="shared" si="4"/>
        <v>0</v>
      </c>
      <c r="G17" s="9">
        <v>0</v>
      </c>
      <c r="H17" s="4">
        <v>0</v>
      </c>
      <c r="I17" s="71">
        <f>I18+I19+I20</f>
        <v>0</v>
      </c>
      <c r="J17" s="71">
        <f t="shared" si="5"/>
        <v>0</v>
      </c>
      <c r="K17" s="71">
        <f t="shared" si="5"/>
        <v>0</v>
      </c>
      <c r="L17" s="71">
        <f t="shared" si="5"/>
        <v>0</v>
      </c>
      <c r="M17" s="71">
        <f t="shared" si="5"/>
        <v>0</v>
      </c>
      <c r="N17" s="71">
        <f t="shared" si="5"/>
        <v>0</v>
      </c>
      <c r="O17" s="71">
        <f t="shared" si="5"/>
        <v>0</v>
      </c>
      <c r="P17" s="71">
        <f t="shared" si="5"/>
        <v>0</v>
      </c>
      <c r="Q17" s="71">
        <f t="shared" si="5"/>
        <v>0</v>
      </c>
      <c r="R17" s="3">
        <f t="shared" si="5"/>
        <v>0</v>
      </c>
      <c r="S17" s="3">
        <f t="shared" si="5"/>
        <v>0</v>
      </c>
      <c r="T17" s="3">
        <f t="shared" si="5"/>
        <v>0</v>
      </c>
      <c r="U17" s="3">
        <f t="shared" si="5"/>
        <v>0</v>
      </c>
      <c r="V17" s="3">
        <f t="shared" si="5"/>
        <v>0</v>
      </c>
      <c r="W17" s="3">
        <f t="shared" si="5"/>
        <v>0</v>
      </c>
      <c r="X17" s="3">
        <f t="shared" si="5"/>
        <v>0</v>
      </c>
      <c r="Y17" s="3">
        <f t="shared" si="5"/>
        <v>0</v>
      </c>
      <c r="Z17" s="3">
        <f t="shared" si="5"/>
        <v>0</v>
      </c>
      <c r="AA17" s="3">
        <f t="shared" si="5"/>
        <v>0</v>
      </c>
      <c r="AB17" s="3">
        <f t="shared" si="5"/>
        <v>0</v>
      </c>
      <c r="AC17" s="3">
        <f t="shared" si="5"/>
        <v>0</v>
      </c>
      <c r="AD17" s="3">
        <f t="shared" si="5"/>
        <v>0</v>
      </c>
      <c r="AE17" s="3">
        <f t="shared" si="5"/>
        <v>0</v>
      </c>
      <c r="AF17" s="3">
        <f t="shared" si="5"/>
        <v>0</v>
      </c>
      <c r="AG17" s="3">
        <f t="shared" si="5"/>
        <v>0</v>
      </c>
      <c r="AH17" s="3">
        <f t="shared" si="5"/>
        <v>0</v>
      </c>
      <c r="AI17" s="3">
        <f t="shared" si="5"/>
        <v>0</v>
      </c>
      <c r="AJ17" s="3">
        <f t="shared" si="5"/>
        <v>0</v>
      </c>
      <c r="AK17" s="3">
        <f t="shared" si="5"/>
        <v>0</v>
      </c>
      <c r="AL17" s="3">
        <f t="shared" si="5"/>
        <v>0</v>
      </c>
      <c r="AM17" s="3">
        <f t="shared" si="5"/>
        <v>0</v>
      </c>
      <c r="AN17" s="3">
        <f t="shared" si="5"/>
        <v>0</v>
      </c>
      <c r="AO17" s="3">
        <f t="shared" si="5"/>
        <v>0</v>
      </c>
      <c r="AP17" s="3">
        <f t="shared" si="5"/>
        <v>0</v>
      </c>
      <c r="AQ17" s="4"/>
      <c r="AR17" s="4"/>
      <c r="AS17" s="95"/>
      <c r="AT17" s="98"/>
    </row>
    <row r="18" spans="1:46" s="13" customFormat="1" ht="25.5" customHeight="1">
      <c r="A18" s="103"/>
      <c r="B18" s="89"/>
      <c r="C18" s="93"/>
      <c r="D18" s="93"/>
      <c r="E18" s="15" t="s">
        <v>22</v>
      </c>
      <c r="F18" s="9">
        <f t="shared" si="4"/>
        <v>0</v>
      </c>
      <c r="G18" s="9">
        <v>0</v>
      </c>
      <c r="H18" s="4">
        <v>0</v>
      </c>
      <c r="I18" s="71">
        <f>I19+I20+I21</f>
        <v>0</v>
      </c>
      <c r="J18" s="71">
        <f t="shared" si="5"/>
        <v>0</v>
      </c>
      <c r="K18" s="71">
        <f t="shared" si="5"/>
        <v>0</v>
      </c>
      <c r="L18" s="71">
        <f t="shared" si="5"/>
        <v>0</v>
      </c>
      <c r="M18" s="71">
        <f t="shared" si="5"/>
        <v>0</v>
      </c>
      <c r="N18" s="71">
        <f t="shared" si="5"/>
        <v>0</v>
      </c>
      <c r="O18" s="71">
        <f t="shared" si="5"/>
        <v>0</v>
      </c>
      <c r="P18" s="71">
        <f t="shared" si="5"/>
        <v>0</v>
      </c>
      <c r="Q18" s="71">
        <f t="shared" si="5"/>
        <v>0</v>
      </c>
      <c r="R18" s="3">
        <f t="shared" si="5"/>
        <v>0</v>
      </c>
      <c r="S18" s="3">
        <f t="shared" si="5"/>
        <v>0</v>
      </c>
      <c r="T18" s="3">
        <f t="shared" si="5"/>
        <v>0</v>
      </c>
      <c r="U18" s="3">
        <f t="shared" si="5"/>
        <v>0</v>
      </c>
      <c r="V18" s="3">
        <f t="shared" si="5"/>
        <v>0</v>
      </c>
      <c r="W18" s="3">
        <f t="shared" si="5"/>
        <v>0</v>
      </c>
      <c r="X18" s="3">
        <f t="shared" si="5"/>
        <v>0</v>
      </c>
      <c r="Y18" s="3">
        <f t="shared" si="5"/>
        <v>0</v>
      </c>
      <c r="Z18" s="3">
        <f t="shared" si="5"/>
        <v>0</v>
      </c>
      <c r="AA18" s="3">
        <f t="shared" si="5"/>
        <v>0</v>
      </c>
      <c r="AB18" s="3">
        <f t="shared" si="5"/>
        <v>0</v>
      </c>
      <c r="AC18" s="3">
        <f t="shared" si="5"/>
        <v>0</v>
      </c>
      <c r="AD18" s="3">
        <f t="shared" si="5"/>
        <v>0</v>
      </c>
      <c r="AE18" s="3">
        <f t="shared" si="5"/>
        <v>0</v>
      </c>
      <c r="AF18" s="3">
        <f t="shared" si="5"/>
        <v>0</v>
      </c>
      <c r="AG18" s="3">
        <f t="shared" si="5"/>
        <v>0</v>
      </c>
      <c r="AH18" s="3">
        <f t="shared" si="5"/>
        <v>0</v>
      </c>
      <c r="AI18" s="3">
        <f t="shared" si="5"/>
        <v>0</v>
      </c>
      <c r="AJ18" s="3">
        <f t="shared" si="5"/>
        <v>0</v>
      </c>
      <c r="AK18" s="3">
        <f t="shared" si="5"/>
        <v>0</v>
      </c>
      <c r="AL18" s="3">
        <f t="shared" si="5"/>
        <v>0</v>
      </c>
      <c r="AM18" s="3">
        <f t="shared" si="5"/>
        <v>0</v>
      </c>
      <c r="AN18" s="3">
        <f t="shared" si="5"/>
        <v>0</v>
      </c>
      <c r="AO18" s="3">
        <f t="shared" si="5"/>
        <v>0</v>
      </c>
      <c r="AP18" s="3">
        <f t="shared" si="5"/>
        <v>0</v>
      </c>
      <c r="AQ18" s="5"/>
      <c r="AR18" s="5"/>
      <c r="AS18" s="95"/>
      <c r="AT18" s="98"/>
    </row>
    <row r="19" spans="1:46" s="13" customFormat="1" ht="25.5" customHeight="1">
      <c r="A19" s="103"/>
      <c r="B19" s="89"/>
      <c r="C19" s="93"/>
      <c r="D19" s="93"/>
      <c r="E19" s="15" t="s">
        <v>23</v>
      </c>
      <c r="F19" s="9">
        <f t="shared" si="4"/>
        <v>0</v>
      </c>
      <c r="G19" s="9">
        <v>0</v>
      </c>
      <c r="H19" s="4">
        <v>0</v>
      </c>
      <c r="I19" s="71">
        <f>I20+I21+I22</f>
        <v>0</v>
      </c>
      <c r="J19" s="71">
        <f t="shared" si="5"/>
        <v>0</v>
      </c>
      <c r="K19" s="71">
        <f t="shared" si="5"/>
        <v>0</v>
      </c>
      <c r="L19" s="71">
        <f t="shared" si="5"/>
        <v>0</v>
      </c>
      <c r="M19" s="71">
        <f t="shared" si="5"/>
        <v>0</v>
      </c>
      <c r="N19" s="71">
        <f t="shared" si="5"/>
        <v>0</v>
      </c>
      <c r="O19" s="71">
        <f t="shared" si="5"/>
        <v>0</v>
      </c>
      <c r="P19" s="71">
        <f t="shared" si="5"/>
        <v>0</v>
      </c>
      <c r="Q19" s="71">
        <f t="shared" si="5"/>
        <v>0</v>
      </c>
      <c r="R19" s="3">
        <f t="shared" si="5"/>
        <v>0</v>
      </c>
      <c r="S19" s="3">
        <f t="shared" si="5"/>
        <v>0</v>
      </c>
      <c r="T19" s="3">
        <f t="shared" si="5"/>
        <v>0</v>
      </c>
      <c r="U19" s="3">
        <f t="shared" si="5"/>
        <v>0</v>
      </c>
      <c r="V19" s="3">
        <f t="shared" si="5"/>
        <v>0</v>
      </c>
      <c r="W19" s="3">
        <f t="shared" si="5"/>
        <v>0</v>
      </c>
      <c r="X19" s="3">
        <f t="shared" si="5"/>
        <v>0</v>
      </c>
      <c r="Y19" s="3">
        <f t="shared" si="5"/>
        <v>0</v>
      </c>
      <c r="Z19" s="3">
        <f t="shared" si="5"/>
        <v>0</v>
      </c>
      <c r="AA19" s="3">
        <f t="shared" si="5"/>
        <v>0</v>
      </c>
      <c r="AB19" s="3">
        <f t="shared" si="5"/>
        <v>0</v>
      </c>
      <c r="AC19" s="3">
        <f t="shared" si="5"/>
        <v>0</v>
      </c>
      <c r="AD19" s="3">
        <f t="shared" si="5"/>
        <v>0</v>
      </c>
      <c r="AE19" s="3">
        <f t="shared" si="5"/>
        <v>0</v>
      </c>
      <c r="AF19" s="3">
        <f t="shared" si="5"/>
        <v>0</v>
      </c>
      <c r="AG19" s="3">
        <f t="shared" si="5"/>
        <v>0</v>
      </c>
      <c r="AH19" s="3">
        <f t="shared" si="5"/>
        <v>0</v>
      </c>
      <c r="AI19" s="3">
        <f t="shared" si="5"/>
        <v>0</v>
      </c>
      <c r="AJ19" s="3">
        <f t="shared" si="5"/>
        <v>0</v>
      </c>
      <c r="AK19" s="3">
        <f t="shared" si="5"/>
        <v>0</v>
      </c>
      <c r="AL19" s="3">
        <f t="shared" si="5"/>
        <v>0</v>
      </c>
      <c r="AM19" s="3">
        <f t="shared" si="5"/>
        <v>0</v>
      </c>
      <c r="AN19" s="3">
        <f t="shared" si="5"/>
        <v>0</v>
      </c>
      <c r="AO19" s="3">
        <f t="shared" si="5"/>
        <v>0</v>
      </c>
      <c r="AP19" s="3">
        <f t="shared" si="5"/>
        <v>0</v>
      </c>
      <c r="AQ19" s="5"/>
      <c r="AR19" s="5"/>
      <c r="AS19" s="96"/>
      <c r="AT19" s="99"/>
    </row>
    <row r="20" spans="1:46" s="12" customFormat="1" ht="25.5" customHeight="1">
      <c r="A20" s="104" t="s">
        <v>42</v>
      </c>
      <c r="B20" s="89" t="s">
        <v>72</v>
      </c>
      <c r="C20" s="93" t="s">
        <v>40</v>
      </c>
      <c r="D20" s="93">
        <v>1</v>
      </c>
      <c r="E20" s="14" t="s">
        <v>20</v>
      </c>
      <c r="F20" s="9">
        <f t="shared" si="4"/>
        <v>0</v>
      </c>
      <c r="G20" s="9">
        <v>0</v>
      </c>
      <c r="H20" s="9">
        <v>0</v>
      </c>
      <c r="I20" s="70">
        <f>I21+I22+I23</f>
        <v>0</v>
      </c>
      <c r="J20" s="70">
        <v>0</v>
      </c>
      <c r="K20" s="70">
        <v>0</v>
      </c>
      <c r="L20" s="70">
        <f aca="true" t="shared" si="6" ref="L20:AO20">L21+L22+L23</f>
        <v>0</v>
      </c>
      <c r="M20" s="70">
        <f t="shared" si="6"/>
        <v>0</v>
      </c>
      <c r="N20" s="70">
        <v>0</v>
      </c>
      <c r="O20" s="70">
        <f t="shared" si="6"/>
        <v>0</v>
      </c>
      <c r="P20" s="70">
        <f t="shared" si="6"/>
        <v>0</v>
      </c>
      <c r="Q20" s="70">
        <v>0</v>
      </c>
      <c r="R20" s="29">
        <f t="shared" si="6"/>
        <v>0</v>
      </c>
      <c r="S20" s="2">
        <f t="shared" si="6"/>
        <v>0</v>
      </c>
      <c r="T20" s="2">
        <v>0</v>
      </c>
      <c r="U20" s="2">
        <f t="shared" si="6"/>
        <v>0</v>
      </c>
      <c r="V20" s="2">
        <f t="shared" si="6"/>
        <v>0</v>
      </c>
      <c r="W20" s="2">
        <v>0</v>
      </c>
      <c r="X20" s="2">
        <f t="shared" si="6"/>
        <v>0</v>
      </c>
      <c r="Y20" s="2">
        <f t="shared" si="6"/>
        <v>0</v>
      </c>
      <c r="Z20" s="2">
        <v>0</v>
      </c>
      <c r="AA20" s="2">
        <f t="shared" si="6"/>
        <v>0</v>
      </c>
      <c r="AB20" s="2">
        <f t="shared" si="6"/>
        <v>0</v>
      </c>
      <c r="AC20" s="2"/>
      <c r="AD20" s="2">
        <f t="shared" si="6"/>
        <v>0</v>
      </c>
      <c r="AE20" s="2">
        <f t="shared" si="6"/>
        <v>0</v>
      </c>
      <c r="AF20" s="2"/>
      <c r="AG20" s="2">
        <f t="shared" si="6"/>
        <v>0</v>
      </c>
      <c r="AH20" s="2">
        <f t="shared" si="6"/>
        <v>0</v>
      </c>
      <c r="AI20" s="2"/>
      <c r="AJ20" s="2">
        <f t="shared" si="6"/>
        <v>0</v>
      </c>
      <c r="AK20" s="2">
        <f t="shared" si="6"/>
        <v>0</v>
      </c>
      <c r="AL20" s="2">
        <f t="shared" si="6"/>
        <v>0</v>
      </c>
      <c r="AM20" s="2">
        <f t="shared" si="6"/>
        <v>0</v>
      </c>
      <c r="AN20" s="2">
        <f t="shared" si="6"/>
        <v>0</v>
      </c>
      <c r="AO20" s="2">
        <f t="shared" si="6"/>
        <v>0</v>
      </c>
      <c r="AP20" s="2">
        <v>0</v>
      </c>
      <c r="AQ20" s="17"/>
      <c r="AR20" s="17"/>
      <c r="AS20" s="94" t="s">
        <v>90</v>
      </c>
      <c r="AT20" s="100"/>
    </row>
    <row r="21" spans="1:46" s="12" customFormat="1" ht="25.5" customHeight="1">
      <c r="A21" s="104"/>
      <c r="B21" s="89"/>
      <c r="C21" s="93"/>
      <c r="D21" s="93"/>
      <c r="E21" s="15" t="s">
        <v>21</v>
      </c>
      <c r="F21" s="9">
        <f t="shared" si="4"/>
        <v>0</v>
      </c>
      <c r="G21" s="9">
        <v>0</v>
      </c>
      <c r="H21" s="9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17"/>
      <c r="AR21" s="17"/>
      <c r="AS21" s="95"/>
      <c r="AT21" s="101"/>
    </row>
    <row r="22" spans="1:46" s="13" customFormat="1" ht="25.5" customHeight="1">
      <c r="A22" s="104"/>
      <c r="B22" s="89"/>
      <c r="C22" s="93"/>
      <c r="D22" s="93"/>
      <c r="E22" s="15" t="s">
        <v>22</v>
      </c>
      <c r="F22" s="9">
        <f t="shared" si="4"/>
        <v>0</v>
      </c>
      <c r="G22" s="9">
        <v>0</v>
      </c>
      <c r="H22" s="9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16"/>
      <c r="AR22" s="16"/>
      <c r="AS22" s="95"/>
      <c r="AT22" s="101"/>
    </row>
    <row r="23" spans="1:46" s="13" customFormat="1" ht="25.5" customHeight="1">
      <c r="A23" s="104"/>
      <c r="B23" s="89"/>
      <c r="C23" s="93"/>
      <c r="D23" s="93"/>
      <c r="E23" s="15" t="s">
        <v>23</v>
      </c>
      <c r="F23" s="9">
        <f t="shared" si="4"/>
        <v>0</v>
      </c>
      <c r="G23" s="9">
        <v>0</v>
      </c>
      <c r="H23" s="9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7"/>
      <c r="AR23" s="7"/>
      <c r="AS23" s="96"/>
      <c r="AT23" s="102"/>
    </row>
    <row r="24" spans="1:46" s="12" customFormat="1" ht="25.5" customHeight="1">
      <c r="A24" s="104" t="s">
        <v>43</v>
      </c>
      <c r="B24" s="89" t="s">
        <v>73</v>
      </c>
      <c r="C24" s="105" t="s">
        <v>44</v>
      </c>
      <c r="D24" s="93">
        <v>1</v>
      </c>
      <c r="E24" s="14" t="s">
        <v>20</v>
      </c>
      <c r="F24" s="9">
        <f t="shared" si="4"/>
        <v>0</v>
      </c>
      <c r="G24" s="9">
        <f t="shared" si="4"/>
        <v>0</v>
      </c>
      <c r="H24" s="9">
        <v>0</v>
      </c>
      <c r="I24" s="73">
        <f>I25+I26+I27</f>
        <v>0</v>
      </c>
      <c r="J24" s="73">
        <v>0</v>
      </c>
      <c r="K24" s="73">
        <v>0</v>
      </c>
      <c r="L24" s="73">
        <f aca="true" t="shared" si="7" ref="L24:AO24">L25+L26+L27</f>
        <v>0</v>
      </c>
      <c r="M24" s="73">
        <f t="shared" si="7"/>
        <v>0</v>
      </c>
      <c r="N24" s="73">
        <v>0</v>
      </c>
      <c r="O24" s="73">
        <f t="shared" si="7"/>
        <v>0</v>
      </c>
      <c r="P24" s="73">
        <f t="shared" si="7"/>
        <v>0</v>
      </c>
      <c r="Q24" s="73">
        <v>0</v>
      </c>
      <c r="R24" s="34">
        <f t="shared" si="7"/>
        <v>0</v>
      </c>
      <c r="S24" s="9">
        <f t="shared" si="7"/>
        <v>0</v>
      </c>
      <c r="T24" s="9" t="e">
        <f>S24/R24*100</f>
        <v>#DIV/0!</v>
      </c>
      <c r="U24" s="9">
        <f t="shared" si="7"/>
        <v>0</v>
      </c>
      <c r="V24" s="9">
        <f t="shared" si="7"/>
        <v>0</v>
      </c>
      <c r="W24" s="9">
        <v>0</v>
      </c>
      <c r="X24" s="9">
        <f t="shared" si="7"/>
        <v>0</v>
      </c>
      <c r="Y24" s="9">
        <f t="shared" si="7"/>
        <v>0</v>
      </c>
      <c r="Z24" s="9">
        <v>0</v>
      </c>
      <c r="AA24" s="9">
        <f t="shared" si="7"/>
        <v>0</v>
      </c>
      <c r="AB24" s="9">
        <f t="shared" si="7"/>
        <v>0</v>
      </c>
      <c r="AC24" s="9"/>
      <c r="AD24" s="9">
        <f t="shared" si="7"/>
        <v>0</v>
      </c>
      <c r="AE24" s="9">
        <f t="shared" si="7"/>
        <v>0</v>
      </c>
      <c r="AF24" s="9"/>
      <c r="AG24" s="9">
        <f t="shared" si="7"/>
        <v>0</v>
      </c>
      <c r="AH24" s="9">
        <f t="shared" si="7"/>
        <v>0</v>
      </c>
      <c r="AI24" s="9"/>
      <c r="AJ24" s="9">
        <f t="shared" si="7"/>
        <v>0</v>
      </c>
      <c r="AK24" s="9">
        <f t="shared" si="7"/>
        <v>0</v>
      </c>
      <c r="AL24" s="9">
        <f t="shared" si="7"/>
        <v>0</v>
      </c>
      <c r="AM24" s="9">
        <f t="shared" si="7"/>
        <v>0</v>
      </c>
      <c r="AN24" s="9">
        <f t="shared" si="7"/>
        <v>0</v>
      </c>
      <c r="AO24" s="9">
        <f t="shared" si="7"/>
        <v>0</v>
      </c>
      <c r="AP24" s="9"/>
      <c r="AQ24" s="9"/>
      <c r="AR24" s="9"/>
      <c r="AS24" s="94" t="s">
        <v>90</v>
      </c>
      <c r="AT24" s="111"/>
    </row>
    <row r="25" spans="1:46" s="12" customFormat="1" ht="25.5" customHeight="1">
      <c r="A25" s="104"/>
      <c r="B25" s="89"/>
      <c r="C25" s="106"/>
      <c r="D25" s="93"/>
      <c r="E25" s="15" t="s">
        <v>21</v>
      </c>
      <c r="F25" s="9">
        <f t="shared" si="4"/>
        <v>0</v>
      </c>
      <c r="G25" s="9">
        <f t="shared" si="4"/>
        <v>0</v>
      </c>
      <c r="H25" s="9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2">
        <v>0</v>
      </c>
      <c r="P25" s="72">
        <v>0</v>
      </c>
      <c r="Q25" s="74">
        <v>0</v>
      </c>
      <c r="R25" s="33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9"/>
      <c r="AR25" s="9"/>
      <c r="AS25" s="95"/>
      <c r="AT25" s="112"/>
    </row>
    <row r="26" spans="1:46" s="13" customFormat="1" ht="25.5" customHeight="1">
      <c r="A26" s="104"/>
      <c r="B26" s="89"/>
      <c r="C26" s="106"/>
      <c r="D26" s="93"/>
      <c r="E26" s="15" t="s">
        <v>22</v>
      </c>
      <c r="F26" s="9">
        <f t="shared" si="4"/>
        <v>0</v>
      </c>
      <c r="G26" s="9">
        <f t="shared" si="4"/>
        <v>0</v>
      </c>
      <c r="H26" s="9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2">
        <v>0</v>
      </c>
      <c r="P26" s="72">
        <v>0</v>
      </c>
      <c r="Q26" s="74">
        <v>0</v>
      </c>
      <c r="R26" s="33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3">
        <v>0</v>
      </c>
      <c r="AA26" s="7">
        <v>0</v>
      </c>
      <c r="AB26" s="7">
        <v>0</v>
      </c>
      <c r="AC26" s="7"/>
      <c r="AD26" s="7">
        <v>0</v>
      </c>
      <c r="AE26" s="7"/>
      <c r="AF26" s="7"/>
      <c r="AG26" s="7">
        <v>0</v>
      </c>
      <c r="AH26" s="7"/>
      <c r="AI26" s="7"/>
      <c r="AJ26" s="7">
        <v>0</v>
      </c>
      <c r="AK26" s="7"/>
      <c r="AL26" s="7"/>
      <c r="AM26" s="7">
        <v>0</v>
      </c>
      <c r="AN26" s="7"/>
      <c r="AO26" s="7"/>
      <c r="AP26" s="7">
        <v>0</v>
      </c>
      <c r="AQ26" s="7"/>
      <c r="AR26" s="7"/>
      <c r="AS26" s="95"/>
      <c r="AT26" s="112"/>
    </row>
    <row r="27" spans="1:46" s="13" customFormat="1" ht="25.5" customHeight="1">
      <c r="A27" s="104"/>
      <c r="B27" s="89"/>
      <c r="C27" s="107"/>
      <c r="D27" s="93"/>
      <c r="E27" s="15" t="s">
        <v>23</v>
      </c>
      <c r="F27" s="9">
        <f t="shared" si="4"/>
        <v>0</v>
      </c>
      <c r="G27" s="9">
        <f t="shared" si="4"/>
        <v>0</v>
      </c>
      <c r="H27" s="9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2">
        <v>0</v>
      </c>
      <c r="P27" s="72">
        <v>0</v>
      </c>
      <c r="Q27" s="74">
        <v>0</v>
      </c>
      <c r="R27" s="33">
        <v>0</v>
      </c>
      <c r="S27" s="7">
        <v>0</v>
      </c>
      <c r="T27" s="7" t="e">
        <f>S27/R27*100</f>
        <v>#DIV/0!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/>
      <c r="AD27" s="7">
        <v>0</v>
      </c>
      <c r="AE27" s="7"/>
      <c r="AF27" s="7"/>
      <c r="AG27" s="7">
        <v>0</v>
      </c>
      <c r="AH27" s="7"/>
      <c r="AI27" s="7"/>
      <c r="AJ27" s="7">
        <v>0</v>
      </c>
      <c r="AK27" s="7"/>
      <c r="AL27" s="7"/>
      <c r="AM27" s="7">
        <v>0</v>
      </c>
      <c r="AN27" s="7"/>
      <c r="AO27" s="7"/>
      <c r="AP27" s="7">
        <v>0</v>
      </c>
      <c r="AQ27" s="7"/>
      <c r="AR27" s="7"/>
      <c r="AS27" s="96"/>
      <c r="AT27" s="113"/>
    </row>
    <row r="28" spans="1:46" s="12" customFormat="1" ht="25.5" customHeight="1">
      <c r="A28" s="104" t="s">
        <v>45</v>
      </c>
      <c r="B28" s="89" t="s">
        <v>74</v>
      </c>
      <c r="C28" s="93" t="s">
        <v>40</v>
      </c>
      <c r="D28" s="93">
        <v>1</v>
      </c>
      <c r="E28" s="14" t="s">
        <v>20</v>
      </c>
      <c r="F28" s="9">
        <f t="shared" si="4"/>
        <v>0</v>
      </c>
      <c r="G28" s="9">
        <v>0</v>
      </c>
      <c r="H28" s="9">
        <v>0</v>
      </c>
      <c r="I28" s="73">
        <f>I29+I30+I31</f>
        <v>0</v>
      </c>
      <c r="J28" s="73">
        <f aca="true" t="shared" si="8" ref="J28:AO28">J29+J30+J31</f>
        <v>0</v>
      </c>
      <c r="K28" s="73">
        <v>0</v>
      </c>
      <c r="L28" s="73">
        <f t="shared" si="8"/>
        <v>0</v>
      </c>
      <c r="M28" s="73">
        <f t="shared" si="8"/>
        <v>0</v>
      </c>
      <c r="N28" s="73">
        <v>0</v>
      </c>
      <c r="O28" s="73">
        <f t="shared" si="8"/>
        <v>0</v>
      </c>
      <c r="P28" s="73">
        <f t="shared" si="8"/>
        <v>0</v>
      </c>
      <c r="Q28" s="73">
        <v>0</v>
      </c>
      <c r="R28" s="34">
        <f t="shared" si="8"/>
        <v>0</v>
      </c>
      <c r="S28" s="9">
        <f t="shared" si="8"/>
        <v>0</v>
      </c>
      <c r="T28" s="9">
        <v>0</v>
      </c>
      <c r="U28" s="9">
        <f t="shared" si="8"/>
        <v>0</v>
      </c>
      <c r="V28" s="9">
        <f t="shared" si="8"/>
        <v>0</v>
      </c>
      <c r="W28" s="9">
        <v>0</v>
      </c>
      <c r="X28" s="9">
        <f t="shared" si="8"/>
        <v>0</v>
      </c>
      <c r="Y28" s="9">
        <f t="shared" si="8"/>
        <v>0</v>
      </c>
      <c r="Z28" s="9">
        <f t="shared" si="8"/>
        <v>0</v>
      </c>
      <c r="AA28" s="9">
        <f t="shared" si="8"/>
        <v>0</v>
      </c>
      <c r="AB28" s="9">
        <f t="shared" si="8"/>
        <v>0</v>
      </c>
      <c r="AC28" s="9"/>
      <c r="AD28" s="9">
        <f t="shared" si="8"/>
        <v>0</v>
      </c>
      <c r="AE28" s="9">
        <f t="shared" si="8"/>
        <v>0</v>
      </c>
      <c r="AF28" s="9"/>
      <c r="AG28" s="9">
        <f t="shared" si="8"/>
        <v>0</v>
      </c>
      <c r="AH28" s="9">
        <f t="shared" si="8"/>
        <v>0</v>
      </c>
      <c r="AI28" s="9"/>
      <c r="AJ28" s="9">
        <f t="shared" si="8"/>
        <v>0</v>
      </c>
      <c r="AK28" s="9">
        <f t="shared" si="8"/>
        <v>0</v>
      </c>
      <c r="AL28" s="9">
        <f t="shared" si="8"/>
        <v>0</v>
      </c>
      <c r="AM28" s="9">
        <f t="shared" si="8"/>
        <v>0</v>
      </c>
      <c r="AN28" s="9">
        <f t="shared" si="8"/>
        <v>0</v>
      </c>
      <c r="AO28" s="9">
        <f t="shared" si="8"/>
        <v>0</v>
      </c>
      <c r="AP28" s="9">
        <v>0</v>
      </c>
      <c r="AQ28" s="17"/>
      <c r="AR28" s="17"/>
      <c r="AS28" s="94" t="s">
        <v>90</v>
      </c>
      <c r="AT28" s="97"/>
    </row>
    <row r="29" spans="1:46" s="12" customFormat="1" ht="25.5" customHeight="1">
      <c r="A29" s="104"/>
      <c r="B29" s="89"/>
      <c r="C29" s="93"/>
      <c r="D29" s="93"/>
      <c r="E29" s="15" t="s">
        <v>21</v>
      </c>
      <c r="F29" s="9">
        <f t="shared" si="4"/>
        <v>0</v>
      </c>
      <c r="G29" s="9">
        <v>0</v>
      </c>
      <c r="H29" s="9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17"/>
      <c r="AR29" s="17"/>
      <c r="AS29" s="95"/>
      <c r="AT29" s="98"/>
    </row>
    <row r="30" spans="1:46" s="13" customFormat="1" ht="25.5" customHeight="1">
      <c r="A30" s="104"/>
      <c r="B30" s="89"/>
      <c r="C30" s="93"/>
      <c r="D30" s="93"/>
      <c r="E30" s="15" t="s">
        <v>22</v>
      </c>
      <c r="F30" s="9">
        <f t="shared" si="4"/>
        <v>0</v>
      </c>
      <c r="G30" s="9">
        <v>0</v>
      </c>
      <c r="H30" s="9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16"/>
      <c r="AR30" s="16"/>
      <c r="AS30" s="95"/>
      <c r="AT30" s="98"/>
    </row>
    <row r="31" spans="1:46" s="13" customFormat="1" ht="25.5" customHeight="1">
      <c r="A31" s="104"/>
      <c r="B31" s="89"/>
      <c r="C31" s="93"/>
      <c r="D31" s="93"/>
      <c r="E31" s="15" t="s">
        <v>23</v>
      </c>
      <c r="F31" s="9">
        <f t="shared" si="4"/>
        <v>0</v>
      </c>
      <c r="G31" s="9">
        <v>0</v>
      </c>
      <c r="H31" s="9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16"/>
      <c r="AR31" s="16"/>
      <c r="AS31" s="96"/>
      <c r="AT31" s="99"/>
    </row>
    <row r="32" spans="1:46" s="12" customFormat="1" ht="41.25" customHeight="1">
      <c r="A32" s="104" t="s">
        <v>46</v>
      </c>
      <c r="B32" s="89" t="s">
        <v>75</v>
      </c>
      <c r="C32" s="93" t="s">
        <v>40</v>
      </c>
      <c r="D32" s="93" t="s">
        <v>39</v>
      </c>
      <c r="E32" s="14" t="s">
        <v>20</v>
      </c>
      <c r="F32" s="9">
        <f t="shared" si="4"/>
        <v>17056.2</v>
      </c>
      <c r="G32" s="9">
        <f t="shared" si="4"/>
        <v>983</v>
      </c>
      <c r="H32" s="9">
        <f>G32/F32*100</f>
        <v>5.763300148919455</v>
      </c>
      <c r="I32" s="73">
        <f>I33+I34+I35</f>
        <v>0</v>
      </c>
      <c r="J32" s="73">
        <f aca="true" t="shared" si="9" ref="J32:AO32">J33+J34+J35</f>
        <v>0</v>
      </c>
      <c r="K32" s="73">
        <v>0</v>
      </c>
      <c r="L32" s="73">
        <f t="shared" si="9"/>
        <v>77.4</v>
      </c>
      <c r="M32" s="73">
        <f t="shared" si="9"/>
        <v>0</v>
      </c>
      <c r="N32" s="73">
        <f t="shared" si="9"/>
        <v>0</v>
      </c>
      <c r="O32" s="73">
        <f t="shared" si="9"/>
        <v>5038.5</v>
      </c>
      <c r="P32" s="73">
        <f>P33+P34+P35</f>
        <v>983</v>
      </c>
      <c r="Q32" s="73">
        <f>P32/O32*100</f>
        <v>19.50977473454401</v>
      </c>
      <c r="R32" s="34">
        <f t="shared" si="9"/>
        <v>534.5</v>
      </c>
      <c r="S32" s="9">
        <f t="shared" si="9"/>
        <v>0</v>
      </c>
      <c r="T32" s="9">
        <f t="shared" si="9"/>
        <v>0</v>
      </c>
      <c r="U32" s="9">
        <f>U33+U34+U35</f>
        <v>1606.6999999999998</v>
      </c>
      <c r="V32" s="9">
        <f t="shared" si="9"/>
        <v>0</v>
      </c>
      <c r="W32" s="9">
        <f t="shared" si="9"/>
        <v>0</v>
      </c>
      <c r="X32" s="9">
        <f t="shared" si="9"/>
        <v>6270.8</v>
      </c>
      <c r="Y32" s="9">
        <f t="shared" si="9"/>
        <v>0</v>
      </c>
      <c r="Z32" s="2">
        <v>0</v>
      </c>
      <c r="AA32" s="9">
        <f t="shared" si="9"/>
        <v>3528.3</v>
      </c>
      <c r="AB32" s="9">
        <f t="shared" si="9"/>
        <v>0</v>
      </c>
      <c r="AC32" s="9">
        <f t="shared" si="9"/>
        <v>0</v>
      </c>
      <c r="AD32" s="9">
        <f t="shared" si="9"/>
        <v>0</v>
      </c>
      <c r="AE32" s="9">
        <f t="shared" si="9"/>
        <v>0</v>
      </c>
      <c r="AF32" s="9">
        <f t="shared" si="9"/>
        <v>0</v>
      </c>
      <c r="AG32" s="9">
        <f t="shared" si="9"/>
        <v>0</v>
      </c>
      <c r="AH32" s="9">
        <f t="shared" si="9"/>
        <v>0</v>
      </c>
      <c r="AI32" s="9"/>
      <c r="AJ32" s="9">
        <f t="shared" si="9"/>
        <v>0</v>
      </c>
      <c r="AK32" s="9">
        <f t="shared" si="9"/>
        <v>0</v>
      </c>
      <c r="AL32" s="9">
        <f t="shared" si="9"/>
        <v>0</v>
      </c>
      <c r="AM32" s="9">
        <f t="shared" si="9"/>
        <v>0</v>
      </c>
      <c r="AN32" s="9">
        <f t="shared" si="9"/>
        <v>0</v>
      </c>
      <c r="AO32" s="9">
        <f t="shared" si="9"/>
        <v>0</v>
      </c>
      <c r="AP32" s="9">
        <v>0</v>
      </c>
      <c r="AQ32" s="9"/>
      <c r="AR32" s="9"/>
      <c r="AS32" s="94" t="s">
        <v>91</v>
      </c>
      <c r="AT32" s="90" t="s">
        <v>86</v>
      </c>
    </row>
    <row r="33" spans="1:46" s="12" customFormat="1" ht="30" customHeight="1">
      <c r="A33" s="104"/>
      <c r="B33" s="89"/>
      <c r="C33" s="93"/>
      <c r="D33" s="93"/>
      <c r="E33" s="15" t="s">
        <v>21</v>
      </c>
      <c r="F33" s="9">
        <f t="shared" si="4"/>
        <v>6518.9</v>
      </c>
      <c r="G33" s="9">
        <f t="shared" si="4"/>
        <v>375.7</v>
      </c>
      <c r="H33" s="9">
        <f>G33/F33*100</f>
        <v>5.763242264799276</v>
      </c>
      <c r="I33" s="72">
        <v>0</v>
      </c>
      <c r="J33" s="72">
        <v>0</v>
      </c>
      <c r="K33" s="72">
        <v>0</v>
      </c>
      <c r="L33" s="72">
        <f>0+29.6</f>
        <v>29.6</v>
      </c>
      <c r="M33" s="72">
        <v>0</v>
      </c>
      <c r="N33" s="72">
        <v>0</v>
      </c>
      <c r="O33" s="72">
        <f>156.7+1769</f>
        <v>1925.7</v>
      </c>
      <c r="P33" s="72">
        <f>375.7</f>
        <v>375.7</v>
      </c>
      <c r="Q33" s="72">
        <f>P33/O33*100</f>
        <v>19.50978864828374</v>
      </c>
      <c r="R33" s="5">
        <f>0+204.3</f>
        <v>204.3</v>
      </c>
      <c r="S33" s="5">
        <v>0</v>
      </c>
      <c r="T33" s="5">
        <v>0</v>
      </c>
      <c r="U33" s="5">
        <f>1944.1-1330</f>
        <v>614.0999999999999</v>
      </c>
      <c r="V33" s="5">
        <v>0</v>
      </c>
      <c r="W33" s="5">
        <v>0</v>
      </c>
      <c r="X33" s="5">
        <f>2470.4-73.7</f>
        <v>2396.7000000000003</v>
      </c>
      <c r="Y33" s="5">
        <v>0</v>
      </c>
      <c r="Z33" s="5">
        <v>0</v>
      </c>
      <c r="AA33" s="5">
        <f>1947.7-599.2</f>
        <v>1348.5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9"/>
      <c r="AR33" s="9"/>
      <c r="AS33" s="95"/>
      <c r="AT33" s="91"/>
    </row>
    <row r="34" spans="1:46" s="13" customFormat="1" ht="34.5" customHeight="1">
      <c r="A34" s="104"/>
      <c r="B34" s="89"/>
      <c r="C34" s="93"/>
      <c r="D34" s="93"/>
      <c r="E34" s="15" t="s">
        <v>22</v>
      </c>
      <c r="F34" s="9">
        <f>I34+L34+O34+R34+U34+X34+AA34+AD34+AG34+AJ34+AM34+AP34</f>
        <v>10196.2</v>
      </c>
      <c r="G34" s="9">
        <f>J34+M34+P34+S34+V34+Y34+AB34+AE34+AH34+AK34+AN34+AQ34</f>
        <v>587.6</v>
      </c>
      <c r="H34" s="9">
        <f>G34/F34*100</f>
        <v>5.762931288126949</v>
      </c>
      <c r="I34" s="72">
        <v>0</v>
      </c>
      <c r="J34" s="72">
        <v>0</v>
      </c>
      <c r="K34" s="72">
        <v>0</v>
      </c>
      <c r="L34" s="72">
        <f>0+46.3</f>
        <v>46.3</v>
      </c>
      <c r="M34" s="72">
        <v>0</v>
      </c>
      <c r="N34" s="72">
        <v>0</v>
      </c>
      <c r="O34" s="72">
        <f>245.1+2766.9</f>
        <v>3012</v>
      </c>
      <c r="P34" s="72">
        <f>587.6</f>
        <v>587.6</v>
      </c>
      <c r="Q34" s="72">
        <f>P34/O34*100</f>
        <v>19.50863213811421</v>
      </c>
      <c r="R34" s="5">
        <f>0+319.5</f>
        <v>319.5</v>
      </c>
      <c r="S34" s="5">
        <v>0</v>
      </c>
      <c r="T34" s="5">
        <v>0</v>
      </c>
      <c r="U34" s="5">
        <f>3040.9-2080.4</f>
        <v>960.5</v>
      </c>
      <c r="V34" s="5">
        <v>0</v>
      </c>
      <c r="W34" s="5">
        <v>0</v>
      </c>
      <c r="X34" s="5">
        <f>3863.9-115.2</f>
        <v>3748.7000000000003</v>
      </c>
      <c r="Y34" s="5">
        <v>0</v>
      </c>
      <c r="Z34" s="5">
        <v>0</v>
      </c>
      <c r="AA34" s="5">
        <f>3046.3-937.1</f>
        <v>2109.2000000000003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7"/>
      <c r="AR34" s="7"/>
      <c r="AS34" s="95"/>
      <c r="AT34" s="91"/>
    </row>
    <row r="35" spans="1:46" s="13" customFormat="1" ht="37.5" customHeight="1">
      <c r="A35" s="104"/>
      <c r="B35" s="89"/>
      <c r="C35" s="93"/>
      <c r="D35" s="93"/>
      <c r="E35" s="15" t="s">
        <v>23</v>
      </c>
      <c r="F35" s="9">
        <f>I35+L35+O35+R35+U35+X35+AA35+AD35+AG35+AJ35+AM35+AP35</f>
        <v>341.1</v>
      </c>
      <c r="G35" s="9">
        <f>J35+M35+P35+S35+V35+Y35+AB35+AE35+AH35+AK35+AN35+AQ35</f>
        <v>19.7</v>
      </c>
      <c r="H35" s="9">
        <f>G35/F35*100</f>
        <v>5.775432424508941</v>
      </c>
      <c r="I35" s="72">
        <v>0</v>
      </c>
      <c r="J35" s="72">
        <v>0</v>
      </c>
      <c r="K35" s="72">
        <v>0</v>
      </c>
      <c r="L35" s="72">
        <f>0+1.5</f>
        <v>1.5</v>
      </c>
      <c r="M35" s="72">
        <v>0</v>
      </c>
      <c r="N35" s="72">
        <v>0</v>
      </c>
      <c r="O35" s="72">
        <f>8.2+92.6</f>
        <v>100.8</v>
      </c>
      <c r="P35" s="72">
        <f>19.7</f>
        <v>19.7</v>
      </c>
      <c r="Q35" s="72">
        <f>P35/O35*100</f>
        <v>19.543650793650794</v>
      </c>
      <c r="R35" s="5">
        <f>0+10.7</f>
        <v>10.7</v>
      </c>
      <c r="S35" s="5">
        <v>0</v>
      </c>
      <c r="T35" s="5">
        <v>0</v>
      </c>
      <c r="U35" s="5">
        <f>101.7-69.6</f>
        <v>32.10000000000001</v>
      </c>
      <c r="V35" s="5">
        <v>0</v>
      </c>
      <c r="W35" s="5">
        <v>0</v>
      </c>
      <c r="X35" s="5">
        <f>129.3-3.9</f>
        <v>125.4</v>
      </c>
      <c r="Y35" s="5">
        <v>0</v>
      </c>
      <c r="Z35" s="5">
        <v>0</v>
      </c>
      <c r="AA35" s="5">
        <f>101.9-31.3</f>
        <v>70.60000000000001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7"/>
      <c r="AR35" s="7"/>
      <c r="AS35" s="96"/>
      <c r="AT35" s="92"/>
    </row>
    <row r="36" spans="1:46" s="43" customFormat="1" ht="25.5" customHeight="1">
      <c r="A36" s="82" t="s">
        <v>48</v>
      </c>
      <c r="B36" s="126" t="s">
        <v>35</v>
      </c>
      <c r="C36" s="127"/>
      <c r="D36" s="128"/>
      <c r="E36" s="14" t="s">
        <v>20</v>
      </c>
      <c r="F36" s="9">
        <f>I36+L36+O36+R36+U36+X36+AA36+AD36+AG36+AJ36+AM36+AP36</f>
        <v>1716</v>
      </c>
      <c r="G36" s="9">
        <f aca="true" t="shared" si="10" ref="G36:G42">J36+M36+P36+S36+V36+Y36+AB36+AE36+AH36+AK36+AN36+AQ36</f>
        <v>155.4</v>
      </c>
      <c r="H36" s="9">
        <f>G36/F36*100</f>
        <v>9.055944055944057</v>
      </c>
      <c r="I36" s="73">
        <f aca="true" t="shared" si="11" ref="I36:P36">I40+I44</f>
        <v>0</v>
      </c>
      <c r="J36" s="73">
        <f t="shared" si="11"/>
        <v>0</v>
      </c>
      <c r="K36" s="73">
        <v>0</v>
      </c>
      <c r="L36" s="73">
        <f t="shared" si="11"/>
        <v>68.9</v>
      </c>
      <c r="M36" s="73">
        <f t="shared" si="11"/>
        <v>68.9</v>
      </c>
      <c r="N36" s="73">
        <f>M36/L36*100</f>
        <v>100</v>
      </c>
      <c r="O36" s="73">
        <f t="shared" si="11"/>
        <v>86.5</v>
      </c>
      <c r="P36" s="73">
        <f t="shared" si="11"/>
        <v>86.5</v>
      </c>
      <c r="Q36" s="73">
        <f>P36/O36*100</f>
        <v>100</v>
      </c>
      <c r="R36" s="34">
        <f>R40+R44</f>
        <v>186.7</v>
      </c>
      <c r="S36" s="9">
        <f>S40+S44</f>
        <v>0</v>
      </c>
      <c r="T36" s="9">
        <v>0</v>
      </c>
      <c r="U36" s="9">
        <f>U40+U44</f>
        <v>230</v>
      </c>
      <c r="V36" s="9">
        <f>V40+V44</f>
        <v>0</v>
      </c>
      <c r="W36" s="9">
        <f>V36/U36*100</f>
        <v>0</v>
      </c>
      <c r="X36" s="9">
        <f>X40+X44</f>
        <v>66</v>
      </c>
      <c r="Y36" s="9">
        <f>Y40+Y44</f>
        <v>0</v>
      </c>
      <c r="Z36" s="9">
        <f>Y36/X36*100</f>
        <v>0</v>
      </c>
      <c r="AA36" s="9">
        <f aca="true" t="shared" si="12" ref="AA36:AB39">AA40+AA44</f>
        <v>0</v>
      </c>
      <c r="AB36" s="9">
        <f t="shared" si="12"/>
        <v>0</v>
      </c>
      <c r="AC36" s="4" t="e">
        <f>AB36/AA36*100</f>
        <v>#DIV/0!</v>
      </c>
      <c r="AD36" s="9">
        <f aca="true" t="shared" si="13" ref="AD36:AE39">AD40+AD44</f>
        <v>1</v>
      </c>
      <c r="AE36" s="9">
        <f t="shared" si="13"/>
        <v>0</v>
      </c>
      <c r="AF36" s="4">
        <f>AE36/AD36*100</f>
        <v>0</v>
      </c>
      <c r="AG36" s="9">
        <f aca="true" t="shared" si="14" ref="AG36:AH39">AG40+AG44</f>
        <v>216</v>
      </c>
      <c r="AH36" s="9">
        <f t="shared" si="14"/>
        <v>0</v>
      </c>
      <c r="AI36" s="4">
        <f>AH36/AG36*100</f>
        <v>0</v>
      </c>
      <c r="AJ36" s="9">
        <f aca="true" t="shared" si="15" ref="AJ36:AR36">AJ40+AJ44</f>
        <v>62.3</v>
      </c>
      <c r="AK36" s="9">
        <f t="shared" si="15"/>
        <v>0</v>
      </c>
      <c r="AL36" s="9">
        <f t="shared" si="15"/>
        <v>0</v>
      </c>
      <c r="AM36" s="9">
        <f t="shared" si="15"/>
        <v>798.6</v>
      </c>
      <c r="AN36" s="9">
        <f t="shared" si="15"/>
        <v>0</v>
      </c>
      <c r="AO36" s="9">
        <f t="shared" si="15"/>
        <v>0</v>
      </c>
      <c r="AP36" s="9">
        <f t="shared" si="15"/>
        <v>0</v>
      </c>
      <c r="AQ36" s="9">
        <f t="shared" si="15"/>
        <v>0</v>
      </c>
      <c r="AR36" s="9">
        <f t="shared" si="15"/>
        <v>0</v>
      </c>
      <c r="AS36" s="9"/>
      <c r="AT36" s="9"/>
    </row>
    <row r="37" spans="1:46" s="43" customFormat="1" ht="25.5" customHeight="1">
      <c r="A37" s="82"/>
      <c r="B37" s="129"/>
      <c r="C37" s="130"/>
      <c r="D37" s="131"/>
      <c r="E37" s="44" t="s">
        <v>21</v>
      </c>
      <c r="F37" s="9">
        <f aca="true" t="shared" si="16" ref="F37:F46">I37+L37+O37+R37+U37+X37+AA37+AD37+AG37+AJ37+AM37+AP37</f>
        <v>0</v>
      </c>
      <c r="G37" s="9">
        <f t="shared" si="10"/>
        <v>0</v>
      </c>
      <c r="H37" s="9">
        <v>0</v>
      </c>
      <c r="I37" s="73">
        <f aca="true" t="shared" si="17" ref="I37:X39">I41+I45</f>
        <v>0</v>
      </c>
      <c r="J37" s="73">
        <f t="shared" si="17"/>
        <v>0</v>
      </c>
      <c r="K37" s="73">
        <v>0</v>
      </c>
      <c r="L37" s="73">
        <f t="shared" si="17"/>
        <v>0</v>
      </c>
      <c r="M37" s="73">
        <f t="shared" si="17"/>
        <v>0</v>
      </c>
      <c r="N37" s="73">
        <v>0</v>
      </c>
      <c r="O37" s="73">
        <f t="shared" si="17"/>
        <v>0</v>
      </c>
      <c r="P37" s="73">
        <f t="shared" si="17"/>
        <v>0</v>
      </c>
      <c r="Q37" s="73">
        <v>0</v>
      </c>
      <c r="R37" s="34">
        <f t="shared" si="17"/>
        <v>0</v>
      </c>
      <c r="S37" s="9">
        <f t="shared" si="17"/>
        <v>0</v>
      </c>
      <c r="T37" s="9">
        <v>0</v>
      </c>
      <c r="U37" s="9">
        <f t="shared" si="17"/>
        <v>0</v>
      </c>
      <c r="V37" s="9">
        <f t="shared" si="17"/>
        <v>0</v>
      </c>
      <c r="W37" s="9">
        <v>0</v>
      </c>
      <c r="X37" s="9">
        <f t="shared" si="17"/>
        <v>0</v>
      </c>
      <c r="Y37" s="9">
        <f>Y41+Y45</f>
        <v>0</v>
      </c>
      <c r="Z37" s="9">
        <v>0</v>
      </c>
      <c r="AA37" s="9">
        <f t="shared" si="12"/>
        <v>0</v>
      </c>
      <c r="AB37" s="9">
        <f t="shared" si="12"/>
        <v>0</v>
      </c>
      <c r="AC37" s="9"/>
      <c r="AD37" s="9">
        <f t="shared" si="13"/>
        <v>0</v>
      </c>
      <c r="AE37" s="9">
        <f t="shared" si="13"/>
        <v>0</v>
      </c>
      <c r="AF37" s="9"/>
      <c r="AG37" s="9">
        <f t="shared" si="14"/>
        <v>0</v>
      </c>
      <c r="AH37" s="9">
        <f t="shared" si="14"/>
        <v>0</v>
      </c>
      <c r="AI37" s="9"/>
      <c r="AJ37" s="9">
        <f aca="true" t="shared" si="18" ref="AJ37:AP39">AJ41+AJ45</f>
        <v>0</v>
      </c>
      <c r="AK37" s="9">
        <f t="shared" si="18"/>
        <v>0</v>
      </c>
      <c r="AL37" s="9">
        <f t="shared" si="18"/>
        <v>0</v>
      </c>
      <c r="AM37" s="9">
        <f t="shared" si="18"/>
        <v>0</v>
      </c>
      <c r="AN37" s="9">
        <f t="shared" si="18"/>
        <v>0</v>
      </c>
      <c r="AO37" s="9">
        <f t="shared" si="18"/>
        <v>0</v>
      </c>
      <c r="AP37" s="9">
        <f t="shared" si="18"/>
        <v>0</v>
      </c>
      <c r="AQ37" s="45"/>
      <c r="AR37" s="45"/>
      <c r="AS37" s="46"/>
      <c r="AT37" s="46"/>
    </row>
    <row r="38" spans="1:46" s="43" customFormat="1" ht="25.5" customHeight="1">
      <c r="A38" s="82"/>
      <c r="B38" s="129"/>
      <c r="C38" s="130"/>
      <c r="D38" s="131"/>
      <c r="E38" s="44" t="s">
        <v>22</v>
      </c>
      <c r="F38" s="9">
        <f t="shared" si="16"/>
        <v>0</v>
      </c>
      <c r="G38" s="9">
        <f t="shared" si="10"/>
        <v>0</v>
      </c>
      <c r="H38" s="9">
        <v>0</v>
      </c>
      <c r="I38" s="73">
        <f t="shared" si="17"/>
        <v>0</v>
      </c>
      <c r="J38" s="73">
        <f t="shared" si="17"/>
        <v>0</v>
      </c>
      <c r="K38" s="73">
        <v>0</v>
      </c>
      <c r="L38" s="73">
        <f t="shared" si="17"/>
        <v>0</v>
      </c>
      <c r="M38" s="73">
        <f t="shared" si="17"/>
        <v>0</v>
      </c>
      <c r="N38" s="73">
        <v>0</v>
      </c>
      <c r="O38" s="73">
        <f t="shared" si="17"/>
        <v>0</v>
      </c>
      <c r="P38" s="73">
        <f t="shared" si="17"/>
        <v>0</v>
      </c>
      <c r="Q38" s="73">
        <v>0</v>
      </c>
      <c r="R38" s="34">
        <f t="shared" si="17"/>
        <v>0</v>
      </c>
      <c r="S38" s="9">
        <f t="shared" si="17"/>
        <v>0</v>
      </c>
      <c r="T38" s="9">
        <v>0</v>
      </c>
      <c r="U38" s="9">
        <f t="shared" si="17"/>
        <v>0</v>
      </c>
      <c r="V38" s="9">
        <f t="shared" si="17"/>
        <v>0</v>
      </c>
      <c r="W38" s="9" t="e">
        <f>V38/U38*100</f>
        <v>#DIV/0!</v>
      </c>
      <c r="X38" s="9">
        <f t="shared" si="17"/>
        <v>0</v>
      </c>
      <c r="Y38" s="9">
        <f>Y42+Y46</f>
        <v>0</v>
      </c>
      <c r="Z38" s="9">
        <v>0</v>
      </c>
      <c r="AA38" s="9">
        <f t="shared" si="12"/>
        <v>0</v>
      </c>
      <c r="AB38" s="9">
        <f t="shared" si="12"/>
        <v>0</v>
      </c>
      <c r="AC38" s="9"/>
      <c r="AD38" s="9">
        <f t="shared" si="13"/>
        <v>0</v>
      </c>
      <c r="AE38" s="9">
        <f t="shared" si="13"/>
        <v>0</v>
      </c>
      <c r="AF38" s="9"/>
      <c r="AG38" s="9">
        <f t="shared" si="14"/>
        <v>0</v>
      </c>
      <c r="AH38" s="9">
        <f t="shared" si="14"/>
        <v>0</v>
      </c>
      <c r="AI38" s="9"/>
      <c r="AJ38" s="9">
        <f t="shared" si="18"/>
        <v>0</v>
      </c>
      <c r="AK38" s="9">
        <f t="shared" si="18"/>
        <v>0</v>
      </c>
      <c r="AL38" s="9">
        <f t="shared" si="18"/>
        <v>0</v>
      </c>
      <c r="AM38" s="9">
        <f t="shared" si="18"/>
        <v>0</v>
      </c>
      <c r="AN38" s="9">
        <f t="shared" si="18"/>
        <v>0</v>
      </c>
      <c r="AO38" s="9">
        <f t="shared" si="18"/>
        <v>0</v>
      </c>
      <c r="AP38" s="9">
        <f t="shared" si="18"/>
        <v>0</v>
      </c>
      <c r="AQ38" s="45"/>
      <c r="AR38" s="45"/>
      <c r="AS38" s="46"/>
      <c r="AT38" s="46"/>
    </row>
    <row r="39" spans="1:46" s="43" customFormat="1" ht="25.5" customHeight="1">
      <c r="A39" s="82"/>
      <c r="B39" s="141"/>
      <c r="C39" s="142"/>
      <c r="D39" s="143"/>
      <c r="E39" s="44" t="s">
        <v>23</v>
      </c>
      <c r="F39" s="9">
        <f t="shared" si="16"/>
        <v>1716</v>
      </c>
      <c r="G39" s="9">
        <f t="shared" si="10"/>
        <v>155.4</v>
      </c>
      <c r="H39" s="9">
        <f>G39/F39*100</f>
        <v>9.055944055944057</v>
      </c>
      <c r="I39" s="73">
        <f t="shared" si="17"/>
        <v>0</v>
      </c>
      <c r="J39" s="73">
        <f t="shared" si="17"/>
        <v>0</v>
      </c>
      <c r="K39" s="73">
        <v>0</v>
      </c>
      <c r="L39" s="73">
        <f t="shared" si="17"/>
        <v>68.9</v>
      </c>
      <c r="M39" s="73">
        <f t="shared" si="17"/>
        <v>68.9</v>
      </c>
      <c r="N39" s="73">
        <f>M39/L39*100</f>
        <v>100</v>
      </c>
      <c r="O39" s="73">
        <f t="shared" si="17"/>
        <v>86.5</v>
      </c>
      <c r="P39" s="73">
        <f t="shared" si="17"/>
        <v>86.5</v>
      </c>
      <c r="Q39" s="73">
        <f>P39/O39*100</f>
        <v>100</v>
      </c>
      <c r="R39" s="34">
        <f t="shared" si="17"/>
        <v>186.7</v>
      </c>
      <c r="S39" s="9">
        <f t="shared" si="17"/>
        <v>0</v>
      </c>
      <c r="T39" s="9">
        <v>0</v>
      </c>
      <c r="U39" s="9">
        <f t="shared" si="17"/>
        <v>230</v>
      </c>
      <c r="V39" s="9">
        <f t="shared" si="17"/>
        <v>0</v>
      </c>
      <c r="W39" s="9">
        <v>0</v>
      </c>
      <c r="X39" s="9">
        <f t="shared" si="17"/>
        <v>66</v>
      </c>
      <c r="Y39" s="9">
        <f>Y43+Y47</f>
        <v>0</v>
      </c>
      <c r="Z39" s="9">
        <f>Y39/X39*100</f>
        <v>0</v>
      </c>
      <c r="AA39" s="9">
        <f t="shared" si="12"/>
        <v>0</v>
      </c>
      <c r="AB39" s="9">
        <f t="shared" si="12"/>
        <v>0</v>
      </c>
      <c r="AC39" s="9"/>
      <c r="AD39" s="9">
        <f t="shared" si="13"/>
        <v>1</v>
      </c>
      <c r="AE39" s="9">
        <f t="shared" si="13"/>
        <v>0</v>
      </c>
      <c r="AF39" s="4">
        <f>AE39/AD39*100</f>
        <v>0</v>
      </c>
      <c r="AG39" s="9">
        <f t="shared" si="14"/>
        <v>216</v>
      </c>
      <c r="AH39" s="9">
        <f t="shared" si="14"/>
        <v>0</v>
      </c>
      <c r="AI39" s="4">
        <f>AH39/AG39*100</f>
        <v>0</v>
      </c>
      <c r="AJ39" s="9">
        <f t="shared" si="18"/>
        <v>62.3</v>
      </c>
      <c r="AK39" s="9">
        <f t="shared" si="18"/>
        <v>0</v>
      </c>
      <c r="AL39" s="9">
        <f t="shared" si="18"/>
        <v>0</v>
      </c>
      <c r="AM39" s="9">
        <f t="shared" si="18"/>
        <v>798.6</v>
      </c>
      <c r="AN39" s="9">
        <f t="shared" si="18"/>
        <v>0</v>
      </c>
      <c r="AO39" s="9">
        <f t="shared" si="18"/>
        <v>0</v>
      </c>
      <c r="AP39" s="9">
        <f t="shared" si="18"/>
        <v>0</v>
      </c>
      <c r="AQ39" s="45"/>
      <c r="AR39" s="45"/>
      <c r="AS39" s="46"/>
      <c r="AT39" s="46"/>
    </row>
    <row r="40" spans="1:46" s="12" customFormat="1" ht="41.25" customHeight="1">
      <c r="A40" s="104" t="s">
        <v>49</v>
      </c>
      <c r="B40" s="89" t="s">
        <v>76</v>
      </c>
      <c r="C40" s="93" t="s">
        <v>40</v>
      </c>
      <c r="D40" s="93">
        <v>3</v>
      </c>
      <c r="E40" s="14" t="s">
        <v>20</v>
      </c>
      <c r="F40" s="9">
        <f t="shared" si="16"/>
        <v>1600</v>
      </c>
      <c r="G40" s="9">
        <f t="shared" si="10"/>
        <v>155.4</v>
      </c>
      <c r="H40" s="6">
        <f>G40/F40*100</f>
        <v>9.7125</v>
      </c>
      <c r="I40" s="76">
        <f>I41+I42+I43</f>
        <v>0</v>
      </c>
      <c r="J40" s="76">
        <f>J41+J42+J43</f>
        <v>0</v>
      </c>
      <c r="K40" s="76">
        <v>0</v>
      </c>
      <c r="L40" s="76">
        <f>L41+L42+L43</f>
        <v>68.9</v>
      </c>
      <c r="M40" s="76">
        <f>M41+M42+M43</f>
        <v>68.9</v>
      </c>
      <c r="N40" s="76">
        <f>M40/L40*100</f>
        <v>100</v>
      </c>
      <c r="O40" s="76">
        <f>O41+O42+O43</f>
        <v>86.5</v>
      </c>
      <c r="P40" s="76">
        <f aca="true" t="shared" si="19" ref="P40:AP40">P41+P42+P43</f>
        <v>86.5</v>
      </c>
      <c r="Q40" s="76">
        <f>P40/O40*100</f>
        <v>100</v>
      </c>
      <c r="R40" s="31">
        <f t="shared" si="19"/>
        <v>186.7</v>
      </c>
      <c r="S40" s="4">
        <f t="shared" si="19"/>
        <v>0</v>
      </c>
      <c r="T40" s="4">
        <v>0</v>
      </c>
      <c r="U40" s="4">
        <f t="shared" si="19"/>
        <v>230</v>
      </c>
      <c r="V40" s="4">
        <f t="shared" si="19"/>
        <v>0</v>
      </c>
      <c r="W40" s="4">
        <f>V40/U40*100</f>
        <v>0</v>
      </c>
      <c r="X40" s="4">
        <f t="shared" si="19"/>
        <v>66</v>
      </c>
      <c r="Y40" s="4">
        <f t="shared" si="19"/>
        <v>0</v>
      </c>
      <c r="Z40" s="4">
        <f>Y40/X40*100</f>
        <v>0</v>
      </c>
      <c r="AA40" s="4">
        <f t="shared" si="19"/>
        <v>0</v>
      </c>
      <c r="AB40" s="4">
        <f t="shared" si="19"/>
        <v>0</v>
      </c>
      <c r="AC40" s="4" t="e">
        <f>AB40/AA40*100</f>
        <v>#DIV/0!</v>
      </c>
      <c r="AD40" s="4">
        <f t="shared" si="19"/>
        <v>1</v>
      </c>
      <c r="AE40" s="4">
        <f t="shared" si="19"/>
        <v>0</v>
      </c>
      <c r="AF40" s="4">
        <f>AE40/AD40*100</f>
        <v>0</v>
      </c>
      <c r="AG40" s="4">
        <f t="shared" si="19"/>
        <v>216</v>
      </c>
      <c r="AH40" s="4">
        <f t="shared" si="19"/>
        <v>0</v>
      </c>
      <c r="AI40" s="4">
        <f>AH40/AG40*100</f>
        <v>0</v>
      </c>
      <c r="AJ40" s="4">
        <f t="shared" si="19"/>
        <v>62.3</v>
      </c>
      <c r="AK40" s="4">
        <f t="shared" si="19"/>
        <v>0</v>
      </c>
      <c r="AL40" s="4">
        <f t="shared" si="19"/>
        <v>0</v>
      </c>
      <c r="AM40" s="4">
        <f t="shared" si="19"/>
        <v>682.6</v>
      </c>
      <c r="AN40" s="4">
        <f t="shared" si="19"/>
        <v>0</v>
      </c>
      <c r="AO40" s="4">
        <f t="shared" si="19"/>
        <v>0</v>
      </c>
      <c r="AP40" s="4">
        <f t="shared" si="19"/>
        <v>0</v>
      </c>
      <c r="AQ40" s="4"/>
      <c r="AR40" s="4"/>
      <c r="AS40" s="94" t="s">
        <v>93</v>
      </c>
      <c r="AT40" s="100"/>
    </row>
    <row r="41" spans="1:46" s="12" customFormat="1" ht="48" customHeight="1">
      <c r="A41" s="104"/>
      <c r="B41" s="89"/>
      <c r="C41" s="93"/>
      <c r="D41" s="93"/>
      <c r="E41" s="15" t="s">
        <v>21</v>
      </c>
      <c r="F41" s="9">
        <f t="shared" si="16"/>
        <v>0</v>
      </c>
      <c r="G41" s="9">
        <f t="shared" si="10"/>
        <v>0</v>
      </c>
      <c r="H41" s="6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2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4"/>
      <c r="AR41" s="4"/>
      <c r="AS41" s="95"/>
      <c r="AT41" s="101"/>
    </row>
    <row r="42" spans="1:46" s="13" customFormat="1" ht="33.75" customHeight="1">
      <c r="A42" s="104"/>
      <c r="B42" s="89"/>
      <c r="C42" s="93"/>
      <c r="D42" s="93"/>
      <c r="E42" s="15" t="s">
        <v>22</v>
      </c>
      <c r="F42" s="9">
        <f t="shared" si="16"/>
        <v>0</v>
      </c>
      <c r="G42" s="9">
        <f t="shared" si="10"/>
        <v>0</v>
      </c>
      <c r="H42" s="6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72">
        <v>0</v>
      </c>
      <c r="R42" s="32">
        <v>0</v>
      </c>
      <c r="S42" s="5">
        <v>0</v>
      </c>
      <c r="T42" s="5">
        <v>0</v>
      </c>
      <c r="U42" s="5">
        <v>0</v>
      </c>
      <c r="V42" s="5">
        <v>0</v>
      </c>
      <c r="W42" s="5" t="e">
        <f>V42/U42*100</f>
        <v>#DIV/0!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/>
      <c r="AL42" s="5"/>
      <c r="AM42" s="5">
        <v>0</v>
      </c>
      <c r="AN42" s="5"/>
      <c r="AO42" s="5"/>
      <c r="AP42" s="5">
        <v>0</v>
      </c>
      <c r="AQ42" s="5"/>
      <c r="AR42" s="5"/>
      <c r="AS42" s="95"/>
      <c r="AT42" s="101"/>
    </row>
    <row r="43" spans="1:46" s="13" customFormat="1" ht="46.5" customHeight="1">
      <c r="A43" s="104"/>
      <c r="B43" s="89"/>
      <c r="C43" s="93"/>
      <c r="D43" s="93"/>
      <c r="E43" s="15" t="s">
        <v>23</v>
      </c>
      <c r="F43" s="9">
        <f>I43+L43+O43+R43+U43+X43+AA43+AD43+AG43+AJ43+AM43+AP43</f>
        <v>1600</v>
      </c>
      <c r="G43" s="9">
        <f>J43+M43+P43+S43+V43+Y43+AB43+AE43+AH43+AK43+AN43+AQ43</f>
        <v>155.4</v>
      </c>
      <c r="H43" s="6">
        <f>G43/F43*100</f>
        <v>9.7125</v>
      </c>
      <c r="I43" s="72">
        <v>0</v>
      </c>
      <c r="J43" s="72">
        <v>0</v>
      </c>
      <c r="K43" s="72">
        <v>0</v>
      </c>
      <c r="L43" s="72">
        <v>68.9</v>
      </c>
      <c r="M43" s="72">
        <v>68.9</v>
      </c>
      <c r="N43" s="72">
        <f>M43/L43*100</f>
        <v>100</v>
      </c>
      <c r="O43" s="72">
        <v>86.5</v>
      </c>
      <c r="P43" s="72">
        <v>86.5</v>
      </c>
      <c r="Q43" s="72">
        <f>P43/O43*100</f>
        <v>100</v>
      </c>
      <c r="R43" s="32">
        <v>186.7</v>
      </c>
      <c r="S43" s="5">
        <v>0</v>
      </c>
      <c r="T43" s="5">
        <v>0</v>
      </c>
      <c r="U43" s="5">
        <f>39.9+190.1</f>
        <v>230</v>
      </c>
      <c r="V43" s="5">
        <v>0</v>
      </c>
      <c r="W43" s="5">
        <v>0</v>
      </c>
      <c r="X43" s="5">
        <f>50+16</f>
        <v>66</v>
      </c>
      <c r="Y43" s="5">
        <v>0</v>
      </c>
      <c r="Z43" s="5">
        <f>Y43/X43*100</f>
        <v>0</v>
      </c>
      <c r="AA43" s="5">
        <v>0</v>
      </c>
      <c r="AB43" s="5">
        <v>0</v>
      </c>
      <c r="AC43" s="5">
        <v>0</v>
      </c>
      <c r="AD43" s="5">
        <v>1</v>
      </c>
      <c r="AE43" s="5">
        <v>0</v>
      </c>
      <c r="AF43" s="5">
        <f>AE43/AD43*100</f>
        <v>0</v>
      </c>
      <c r="AG43" s="5">
        <f>0+216</f>
        <v>216</v>
      </c>
      <c r="AH43" s="5">
        <v>0</v>
      </c>
      <c r="AI43" s="5">
        <f>AH43/AG43*100</f>
        <v>0</v>
      </c>
      <c r="AJ43" s="5">
        <v>62.3</v>
      </c>
      <c r="AK43" s="5"/>
      <c r="AL43" s="5"/>
      <c r="AM43" s="5">
        <v>682.6</v>
      </c>
      <c r="AN43" s="5"/>
      <c r="AO43" s="5"/>
      <c r="AP43" s="5">
        <v>0</v>
      </c>
      <c r="AQ43" s="5"/>
      <c r="AR43" s="5"/>
      <c r="AS43" s="96"/>
      <c r="AT43" s="102"/>
    </row>
    <row r="44" spans="1:46" s="12" customFormat="1" ht="25.5" customHeight="1">
      <c r="A44" s="104" t="s">
        <v>50</v>
      </c>
      <c r="B44" s="89" t="s">
        <v>77</v>
      </c>
      <c r="C44" s="93" t="s">
        <v>40</v>
      </c>
      <c r="D44" s="93">
        <v>3</v>
      </c>
      <c r="E44" s="14" t="s">
        <v>20</v>
      </c>
      <c r="F44" s="9">
        <f t="shared" si="16"/>
        <v>116</v>
      </c>
      <c r="G44" s="9">
        <f>J44+M44+P44+S44+V44+Y44+AB44+AE44+AH44+AK44+AN44+AQ44</f>
        <v>0</v>
      </c>
      <c r="H44" s="6">
        <v>0</v>
      </c>
      <c r="I44" s="76">
        <f aca="true" t="shared" si="20" ref="I44:AP44">I45+I46+I47</f>
        <v>0</v>
      </c>
      <c r="J44" s="76">
        <f t="shared" si="20"/>
        <v>0</v>
      </c>
      <c r="K44" s="76">
        <v>0</v>
      </c>
      <c r="L44" s="76">
        <f t="shared" si="20"/>
        <v>0</v>
      </c>
      <c r="M44" s="76">
        <f t="shared" si="20"/>
        <v>0</v>
      </c>
      <c r="N44" s="76">
        <v>0</v>
      </c>
      <c r="O44" s="76">
        <f t="shared" si="20"/>
        <v>0</v>
      </c>
      <c r="P44" s="76">
        <f t="shared" si="20"/>
        <v>0</v>
      </c>
      <c r="Q44" s="76">
        <v>0</v>
      </c>
      <c r="R44" s="31">
        <f t="shared" si="20"/>
        <v>0</v>
      </c>
      <c r="S44" s="4">
        <f t="shared" si="20"/>
        <v>0</v>
      </c>
      <c r="T44" s="4">
        <v>0</v>
      </c>
      <c r="U44" s="4">
        <f t="shared" si="20"/>
        <v>0</v>
      </c>
      <c r="V44" s="4">
        <f t="shared" si="20"/>
        <v>0</v>
      </c>
      <c r="W44" s="4">
        <v>0</v>
      </c>
      <c r="X44" s="4">
        <f t="shared" si="20"/>
        <v>0</v>
      </c>
      <c r="Y44" s="4">
        <f t="shared" si="20"/>
        <v>0</v>
      </c>
      <c r="Z44" s="4">
        <v>0</v>
      </c>
      <c r="AA44" s="4">
        <f t="shared" si="20"/>
        <v>0</v>
      </c>
      <c r="AB44" s="4">
        <f t="shared" si="20"/>
        <v>0</v>
      </c>
      <c r="AC44" s="4"/>
      <c r="AD44" s="4">
        <f t="shared" si="20"/>
        <v>0</v>
      </c>
      <c r="AE44" s="4">
        <f t="shared" si="20"/>
        <v>0</v>
      </c>
      <c r="AF44" s="4"/>
      <c r="AG44" s="4">
        <f t="shared" si="20"/>
        <v>0</v>
      </c>
      <c r="AH44" s="4">
        <f t="shared" si="20"/>
        <v>0</v>
      </c>
      <c r="AI44" s="4"/>
      <c r="AJ44" s="4">
        <f t="shared" si="20"/>
        <v>0</v>
      </c>
      <c r="AK44" s="4">
        <f t="shared" si="20"/>
        <v>0</v>
      </c>
      <c r="AL44" s="4">
        <f t="shared" si="20"/>
        <v>0</v>
      </c>
      <c r="AM44" s="4">
        <f t="shared" si="20"/>
        <v>116</v>
      </c>
      <c r="AN44" s="4">
        <f t="shared" si="20"/>
        <v>0</v>
      </c>
      <c r="AO44" s="4">
        <f t="shared" si="20"/>
        <v>0</v>
      </c>
      <c r="AP44" s="4">
        <f t="shared" si="20"/>
        <v>0</v>
      </c>
      <c r="AQ44" s="4"/>
      <c r="AR44" s="4"/>
      <c r="AS44" s="94" t="s">
        <v>92</v>
      </c>
      <c r="AT44" s="100"/>
    </row>
    <row r="45" spans="1:46" s="12" customFormat="1" ht="25.5" customHeight="1">
      <c r="A45" s="104"/>
      <c r="B45" s="89"/>
      <c r="C45" s="93"/>
      <c r="D45" s="93"/>
      <c r="E45" s="15" t="s">
        <v>21</v>
      </c>
      <c r="F45" s="9">
        <f t="shared" si="16"/>
        <v>0</v>
      </c>
      <c r="G45" s="9">
        <f>J45+M45+P45+S45+V45+Y45+AB45+AE45+AH45+AK45+AN45+AQ45</f>
        <v>0</v>
      </c>
      <c r="H45" s="6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72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4"/>
      <c r="AL45" s="4"/>
      <c r="AM45" s="4">
        <v>0</v>
      </c>
      <c r="AN45" s="4"/>
      <c r="AO45" s="4"/>
      <c r="AP45" s="4">
        <v>0</v>
      </c>
      <c r="AQ45" s="4"/>
      <c r="AR45" s="4"/>
      <c r="AS45" s="95"/>
      <c r="AT45" s="101"/>
    </row>
    <row r="46" spans="1:46" s="13" customFormat="1" ht="25.5" customHeight="1">
      <c r="A46" s="104"/>
      <c r="B46" s="89"/>
      <c r="C46" s="93"/>
      <c r="D46" s="93"/>
      <c r="E46" s="15" t="s">
        <v>22</v>
      </c>
      <c r="F46" s="9">
        <f t="shared" si="16"/>
        <v>0</v>
      </c>
      <c r="G46" s="9">
        <f>J46+M46+P46+S46+V46+Y46+AB46+AE46+AH46+AK46+AN46+AQ46</f>
        <v>0</v>
      </c>
      <c r="H46" s="6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72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/>
      <c r="AL46" s="5"/>
      <c r="AM46" s="5">
        <v>0</v>
      </c>
      <c r="AN46" s="5"/>
      <c r="AO46" s="5"/>
      <c r="AP46" s="5">
        <v>0</v>
      </c>
      <c r="AQ46" s="5"/>
      <c r="AR46" s="5"/>
      <c r="AS46" s="95"/>
      <c r="AT46" s="101"/>
    </row>
    <row r="47" spans="1:46" s="13" customFormat="1" ht="25.5" customHeight="1">
      <c r="A47" s="104"/>
      <c r="B47" s="89"/>
      <c r="C47" s="93"/>
      <c r="D47" s="93"/>
      <c r="E47" s="15" t="s">
        <v>23</v>
      </c>
      <c r="F47" s="9">
        <f>I47+L47+O47+R47+U47+X47+AA47+AD47+AG47+AJ47+AM47+AP47</f>
        <v>116</v>
      </c>
      <c r="G47" s="9">
        <f>J47+M47+P47+S47+V47+Y47+AB47+AE47+AH47+AK47+AN47+AQ47</f>
        <v>0</v>
      </c>
      <c r="H47" s="6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72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/>
      <c r="AL47" s="5"/>
      <c r="AM47" s="5">
        <v>116</v>
      </c>
      <c r="AN47" s="5"/>
      <c r="AO47" s="5"/>
      <c r="AP47" s="5">
        <v>0</v>
      </c>
      <c r="AQ47" s="5"/>
      <c r="AR47" s="5"/>
      <c r="AS47" s="96"/>
      <c r="AT47" s="102"/>
    </row>
    <row r="48" spans="1:46" s="43" customFormat="1" ht="25.5" customHeight="1">
      <c r="A48" s="82" t="s">
        <v>51</v>
      </c>
      <c r="B48" s="126" t="s">
        <v>84</v>
      </c>
      <c r="C48" s="127"/>
      <c r="D48" s="128"/>
      <c r="E48" s="14" t="s">
        <v>20</v>
      </c>
      <c r="F48" s="9">
        <f aca="true" t="shared" si="21" ref="F48:G50">I48+L48+O48+R48+U48+X48+AA48+AD48+AG48+AJ48+AM48+AP48</f>
        <v>237208.40000000002</v>
      </c>
      <c r="G48" s="9">
        <f t="shared" si="21"/>
        <v>39111.3</v>
      </c>
      <c r="H48" s="41">
        <f>G48/F48*100</f>
        <v>16.48815977849014</v>
      </c>
      <c r="I48" s="77">
        <f>I52+I56+I60</f>
        <v>4412.2</v>
      </c>
      <c r="J48" s="77">
        <f aca="true" t="shared" si="22" ref="J48:AP51">J52+J56+J60</f>
        <v>4412.2</v>
      </c>
      <c r="K48" s="69">
        <f>J48/I48*100</f>
        <v>100</v>
      </c>
      <c r="L48" s="77">
        <f t="shared" si="22"/>
        <v>17864.699999999997</v>
      </c>
      <c r="M48" s="77">
        <f t="shared" si="22"/>
        <v>17408.9</v>
      </c>
      <c r="N48" s="69">
        <f>M48/L48*100</f>
        <v>97.44859975258473</v>
      </c>
      <c r="O48" s="77">
        <f t="shared" si="22"/>
        <v>17025.6</v>
      </c>
      <c r="P48" s="77">
        <f t="shared" si="22"/>
        <v>17290.2</v>
      </c>
      <c r="Q48" s="69">
        <f>P48/O48*100</f>
        <v>101.55413025091629</v>
      </c>
      <c r="R48" s="47">
        <f t="shared" si="22"/>
        <v>26280.699999999997</v>
      </c>
      <c r="S48" s="45">
        <f t="shared" si="22"/>
        <v>0</v>
      </c>
      <c r="T48" s="4">
        <f>S48/R48*100</f>
        <v>0</v>
      </c>
      <c r="U48" s="45">
        <f t="shared" si="22"/>
        <v>25468.8</v>
      </c>
      <c r="V48" s="45">
        <f t="shared" si="22"/>
        <v>0</v>
      </c>
      <c r="W48" s="4">
        <f>V48/U48*100</f>
        <v>0</v>
      </c>
      <c r="X48" s="45">
        <f t="shared" si="22"/>
        <v>28529.5</v>
      </c>
      <c r="Y48" s="45">
        <f t="shared" si="22"/>
        <v>0</v>
      </c>
      <c r="Z48" s="4">
        <f>Y48/X48*100</f>
        <v>0</v>
      </c>
      <c r="AA48" s="45">
        <f t="shared" si="22"/>
        <v>20908.1</v>
      </c>
      <c r="AB48" s="45">
        <f t="shared" si="22"/>
        <v>0</v>
      </c>
      <c r="AC48" s="4">
        <f>AB48/AA48*100</f>
        <v>0</v>
      </c>
      <c r="AD48" s="45">
        <f t="shared" si="22"/>
        <v>10293.5</v>
      </c>
      <c r="AE48" s="45">
        <f t="shared" si="22"/>
        <v>0</v>
      </c>
      <c r="AF48" s="4">
        <f>AE48/AD48*100</f>
        <v>0</v>
      </c>
      <c r="AG48" s="45">
        <f t="shared" si="22"/>
        <v>13219.099999999999</v>
      </c>
      <c r="AH48" s="45">
        <f t="shared" si="22"/>
        <v>0</v>
      </c>
      <c r="AI48" s="4">
        <f>AH48/AG48*100</f>
        <v>0</v>
      </c>
      <c r="AJ48" s="45">
        <f t="shared" si="22"/>
        <v>20124.8</v>
      </c>
      <c r="AK48" s="45">
        <f t="shared" si="22"/>
        <v>0</v>
      </c>
      <c r="AL48" s="45">
        <f t="shared" si="22"/>
        <v>0</v>
      </c>
      <c r="AM48" s="45">
        <f t="shared" si="22"/>
        <v>14927.1</v>
      </c>
      <c r="AN48" s="45">
        <f t="shared" si="22"/>
        <v>0</v>
      </c>
      <c r="AO48" s="45">
        <f t="shared" si="22"/>
        <v>0</v>
      </c>
      <c r="AP48" s="45">
        <f t="shared" si="22"/>
        <v>38154.3</v>
      </c>
      <c r="AQ48" s="45"/>
      <c r="AR48" s="45"/>
      <c r="AS48" s="46"/>
      <c r="AT48" s="46"/>
    </row>
    <row r="49" spans="1:46" s="43" customFormat="1" ht="25.5" customHeight="1">
      <c r="A49" s="82"/>
      <c r="B49" s="129"/>
      <c r="C49" s="130"/>
      <c r="D49" s="131"/>
      <c r="E49" s="44" t="s">
        <v>21</v>
      </c>
      <c r="F49" s="9">
        <f t="shared" si="21"/>
        <v>0</v>
      </c>
      <c r="G49" s="9">
        <f t="shared" si="21"/>
        <v>0</v>
      </c>
      <c r="H49" s="41">
        <v>0</v>
      </c>
      <c r="I49" s="77">
        <f aca="true" t="shared" si="23" ref="I49:X51">I53+I57+I61</f>
        <v>0</v>
      </c>
      <c r="J49" s="77">
        <f t="shared" si="23"/>
        <v>0</v>
      </c>
      <c r="K49" s="77">
        <v>0</v>
      </c>
      <c r="L49" s="77">
        <f t="shared" si="23"/>
        <v>0</v>
      </c>
      <c r="M49" s="77">
        <f t="shared" si="23"/>
        <v>0</v>
      </c>
      <c r="N49" s="77">
        <v>0</v>
      </c>
      <c r="O49" s="77">
        <f t="shared" si="23"/>
        <v>0</v>
      </c>
      <c r="P49" s="77">
        <f t="shared" si="23"/>
        <v>0</v>
      </c>
      <c r="Q49" s="77">
        <v>0</v>
      </c>
      <c r="R49" s="47">
        <f t="shared" si="23"/>
        <v>0</v>
      </c>
      <c r="S49" s="45">
        <f t="shared" si="23"/>
        <v>0</v>
      </c>
      <c r="T49" s="45">
        <v>0</v>
      </c>
      <c r="U49" s="45">
        <f t="shared" si="23"/>
        <v>0</v>
      </c>
      <c r="V49" s="45">
        <f t="shared" si="23"/>
        <v>0</v>
      </c>
      <c r="W49" s="45">
        <v>0</v>
      </c>
      <c r="X49" s="45">
        <f t="shared" si="23"/>
        <v>0</v>
      </c>
      <c r="Y49" s="45">
        <f t="shared" si="22"/>
        <v>0</v>
      </c>
      <c r="Z49" s="45">
        <v>0</v>
      </c>
      <c r="AA49" s="45">
        <f t="shared" si="22"/>
        <v>0</v>
      </c>
      <c r="AB49" s="45">
        <f t="shared" si="22"/>
        <v>0</v>
      </c>
      <c r="AC49" s="45">
        <v>0</v>
      </c>
      <c r="AD49" s="45">
        <f t="shared" si="22"/>
        <v>0</v>
      </c>
      <c r="AE49" s="45">
        <f t="shared" si="22"/>
        <v>0</v>
      </c>
      <c r="AF49" s="45">
        <v>0</v>
      </c>
      <c r="AG49" s="45">
        <f t="shared" si="22"/>
        <v>0</v>
      </c>
      <c r="AH49" s="45">
        <f t="shared" si="22"/>
        <v>0</v>
      </c>
      <c r="AI49" s="45">
        <v>0</v>
      </c>
      <c r="AJ49" s="45">
        <f t="shared" si="22"/>
        <v>0</v>
      </c>
      <c r="AK49" s="45">
        <f t="shared" si="22"/>
        <v>0</v>
      </c>
      <c r="AL49" s="45">
        <f t="shared" si="22"/>
        <v>0</v>
      </c>
      <c r="AM49" s="45">
        <f t="shared" si="22"/>
        <v>0</v>
      </c>
      <c r="AN49" s="45">
        <f t="shared" si="22"/>
        <v>0</v>
      </c>
      <c r="AO49" s="45">
        <f t="shared" si="22"/>
        <v>0</v>
      </c>
      <c r="AP49" s="45">
        <f t="shared" si="22"/>
        <v>0</v>
      </c>
      <c r="AQ49" s="45"/>
      <c r="AR49" s="45"/>
      <c r="AS49" s="46"/>
      <c r="AT49" s="46"/>
    </row>
    <row r="50" spans="1:46" s="43" customFormat="1" ht="25.5" customHeight="1">
      <c r="A50" s="82"/>
      <c r="B50" s="129"/>
      <c r="C50" s="130"/>
      <c r="D50" s="131"/>
      <c r="E50" s="44" t="s">
        <v>22</v>
      </c>
      <c r="F50" s="9">
        <f t="shared" si="21"/>
        <v>0</v>
      </c>
      <c r="G50" s="9">
        <f t="shared" si="21"/>
        <v>0</v>
      </c>
      <c r="H50" s="41">
        <v>0</v>
      </c>
      <c r="I50" s="77">
        <f t="shared" si="23"/>
        <v>0</v>
      </c>
      <c r="J50" s="77">
        <f t="shared" si="23"/>
        <v>0</v>
      </c>
      <c r="K50" s="77">
        <v>0</v>
      </c>
      <c r="L50" s="77">
        <f t="shared" si="23"/>
        <v>0</v>
      </c>
      <c r="M50" s="77">
        <f t="shared" si="23"/>
        <v>0</v>
      </c>
      <c r="N50" s="77">
        <v>0</v>
      </c>
      <c r="O50" s="77">
        <f t="shared" si="23"/>
        <v>0</v>
      </c>
      <c r="P50" s="77">
        <f t="shared" si="23"/>
        <v>0</v>
      </c>
      <c r="Q50" s="77">
        <v>0</v>
      </c>
      <c r="R50" s="47">
        <f t="shared" si="23"/>
        <v>0</v>
      </c>
      <c r="S50" s="45">
        <f t="shared" si="23"/>
        <v>0</v>
      </c>
      <c r="T50" s="45">
        <v>0</v>
      </c>
      <c r="U50" s="45">
        <f t="shared" si="23"/>
        <v>0</v>
      </c>
      <c r="V50" s="45">
        <f t="shared" si="23"/>
        <v>0</v>
      </c>
      <c r="W50" s="45">
        <v>0</v>
      </c>
      <c r="X50" s="45">
        <f t="shared" si="23"/>
        <v>0</v>
      </c>
      <c r="Y50" s="45">
        <f t="shared" si="22"/>
        <v>0</v>
      </c>
      <c r="Z50" s="45">
        <v>0</v>
      </c>
      <c r="AA50" s="45">
        <f t="shared" si="22"/>
        <v>0</v>
      </c>
      <c r="AB50" s="45">
        <f t="shared" si="22"/>
        <v>0</v>
      </c>
      <c r="AC50" s="45">
        <v>0</v>
      </c>
      <c r="AD50" s="45">
        <f t="shared" si="22"/>
        <v>0</v>
      </c>
      <c r="AE50" s="45">
        <f t="shared" si="22"/>
        <v>0</v>
      </c>
      <c r="AF50" s="45">
        <v>0</v>
      </c>
      <c r="AG50" s="45">
        <f t="shared" si="22"/>
        <v>0</v>
      </c>
      <c r="AH50" s="45">
        <f t="shared" si="22"/>
        <v>0</v>
      </c>
      <c r="AI50" s="45">
        <v>0</v>
      </c>
      <c r="AJ50" s="45">
        <f t="shared" si="22"/>
        <v>0</v>
      </c>
      <c r="AK50" s="45">
        <f t="shared" si="22"/>
        <v>0</v>
      </c>
      <c r="AL50" s="45">
        <f t="shared" si="22"/>
        <v>0</v>
      </c>
      <c r="AM50" s="45">
        <f t="shared" si="22"/>
        <v>0</v>
      </c>
      <c r="AN50" s="45">
        <f t="shared" si="22"/>
        <v>0</v>
      </c>
      <c r="AO50" s="45">
        <f t="shared" si="22"/>
        <v>0</v>
      </c>
      <c r="AP50" s="45">
        <f t="shared" si="22"/>
        <v>0</v>
      </c>
      <c r="AQ50" s="45"/>
      <c r="AR50" s="45"/>
      <c r="AS50" s="46"/>
      <c r="AT50" s="46"/>
    </row>
    <row r="51" spans="1:46" s="43" customFormat="1" ht="25.5" customHeight="1">
      <c r="A51" s="82"/>
      <c r="B51" s="129"/>
      <c r="C51" s="130"/>
      <c r="D51" s="131"/>
      <c r="E51" s="44" t="s">
        <v>23</v>
      </c>
      <c r="F51" s="9">
        <f aca="true" t="shared" si="24" ref="F51:G55">I51+L51+O51+R51+U51+X51+AA51+AD51+AG51+AJ51+AM51+AP51</f>
        <v>237208.40000000002</v>
      </c>
      <c r="G51" s="9">
        <f t="shared" si="24"/>
        <v>39111.3</v>
      </c>
      <c r="H51" s="41">
        <f>G51/F51*100</f>
        <v>16.48815977849014</v>
      </c>
      <c r="I51" s="77">
        <f t="shared" si="23"/>
        <v>4412.2</v>
      </c>
      <c r="J51" s="77">
        <f t="shared" si="23"/>
        <v>4412.2</v>
      </c>
      <c r="K51" s="69">
        <f>J51/I51*100</f>
        <v>100</v>
      </c>
      <c r="L51" s="77">
        <f t="shared" si="23"/>
        <v>17864.699999999997</v>
      </c>
      <c r="M51" s="77">
        <f t="shared" si="23"/>
        <v>17408.9</v>
      </c>
      <c r="N51" s="69">
        <f>M51/L51*100</f>
        <v>97.44859975258473</v>
      </c>
      <c r="O51" s="77">
        <f t="shared" si="23"/>
        <v>17025.6</v>
      </c>
      <c r="P51" s="77">
        <f t="shared" si="23"/>
        <v>17290.2</v>
      </c>
      <c r="Q51" s="69">
        <f>P51/O51*100</f>
        <v>101.55413025091629</v>
      </c>
      <c r="R51" s="47">
        <f t="shared" si="23"/>
        <v>26280.699999999997</v>
      </c>
      <c r="S51" s="45">
        <f t="shared" si="23"/>
        <v>0</v>
      </c>
      <c r="T51" s="4">
        <f>S51/R51*100</f>
        <v>0</v>
      </c>
      <c r="U51" s="45">
        <f t="shared" si="23"/>
        <v>25468.8</v>
      </c>
      <c r="V51" s="45">
        <f t="shared" si="23"/>
        <v>0</v>
      </c>
      <c r="W51" s="4">
        <f>V51/U51*100</f>
        <v>0</v>
      </c>
      <c r="X51" s="45">
        <f t="shared" si="23"/>
        <v>28529.5</v>
      </c>
      <c r="Y51" s="45">
        <f t="shared" si="22"/>
        <v>0</v>
      </c>
      <c r="Z51" s="4">
        <f>Y51/X51*100</f>
        <v>0</v>
      </c>
      <c r="AA51" s="45">
        <f t="shared" si="22"/>
        <v>20908.1</v>
      </c>
      <c r="AB51" s="45">
        <f t="shared" si="22"/>
        <v>0</v>
      </c>
      <c r="AC51" s="4">
        <f>AB51/AA51*100</f>
        <v>0</v>
      </c>
      <c r="AD51" s="45">
        <f t="shared" si="22"/>
        <v>10293.5</v>
      </c>
      <c r="AE51" s="45">
        <f t="shared" si="22"/>
        <v>0</v>
      </c>
      <c r="AF51" s="4">
        <f>AE51/AD51*100</f>
        <v>0</v>
      </c>
      <c r="AG51" s="45">
        <f t="shared" si="22"/>
        <v>13219.099999999999</v>
      </c>
      <c r="AH51" s="45">
        <f t="shared" si="22"/>
        <v>0</v>
      </c>
      <c r="AI51" s="4">
        <f>AH51/AG51*100</f>
        <v>0</v>
      </c>
      <c r="AJ51" s="45">
        <f t="shared" si="22"/>
        <v>20124.8</v>
      </c>
      <c r="AK51" s="45">
        <f t="shared" si="22"/>
        <v>0</v>
      </c>
      <c r="AL51" s="45">
        <f t="shared" si="22"/>
        <v>0</v>
      </c>
      <c r="AM51" s="45">
        <f t="shared" si="22"/>
        <v>14927.1</v>
      </c>
      <c r="AN51" s="45">
        <f t="shared" si="22"/>
        <v>0</v>
      </c>
      <c r="AO51" s="45">
        <f t="shared" si="22"/>
        <v>0</v>
      </c>
      <c r="AP51" s="45">
        <f t="shared" si="22"/>
        <v>38154.3</v>
      </c>
      <c r="AQ51" s="45"/>
      <c r="AR51" s="45"/>
      <c r="AS51" s="46"/>
      <c r="AT51" s="46"/>
    </row>
    <row r="52" spans="1:46" s="12" customFormat="1" ht="54" customHeight="1">
      <c r="A52" s="104" t="s">
        <v>52</v>
      </c>
      <c r="B52" s="89" t="s">
        <v>78</v>
      </c>
      <c r="C52" s="93" t="s">
        <v>40</v>
      </c>
      <c r="D52" s="93">
        <v>4</v>
      </c>
      <c r="E52" s="14" t="s">
        <v>20</v>
      </c>
      <c r="F52" s="9">
        <f t="shared" si="24"/>
        <v>164518.9</v>
      </c>
      <c r="G52" s="9">
        <f aca="true" t="shared" si="25" ref="G52:G59">J52+M52+P52+S52+V52+Y52+AB52+AE52+AH52+AK52+AN52+AQ52</f>
        <v>27302.6</v>
      </c>
      <c r="H52" s="6">
        <f>G52/F52*100</f>
        <v>16.595418520303745</v>
      </c>
      <c r="I52" s="76">
        <f>I53+I54+I55</f>
        <v>3471.2</v>
      </c>
      <c r="J52" s="76">
        <f aca="true" t="shared" si="26" ref="J52:AP52">J53+J54+J55</f>
        <v>3471.2</v>
      </c>
      <c r="K52" s="76">
        <f>J52/I52*100</f>
        <v>100</v>
      </c>
      <c r="L52" s="76">
        <f t="shared" si="26"/>
        <v>11916.3</v>
      </c>
      <c r="M52" s="76">
        <f t="shared" si="26"/>
        <v>11916.3</v>
      </c>
      <c r="N52" s="76">
        <f>M52/L52*100</f>
        <v>100</v>
      </c>
      <c r="O52" s="76">
        <f t="shared" si="26"/>
        <v>11915.1</v>
      </c>
      <c r="P52" s="76">
        <f t="shared" si="26"/>
        <v>11915.1</v>
      </c>
      <c r="Q52" s="76">
        <f>P52/O52*100</f>
        <v>100</v>
      </c>
      <c r="R52" s="31">
        <f t="shared" si="26"/>
        <v>20125.1</v>
      </c>
      <c r="S52" s="4">
        <f t="shared" si="26"/>
        <v>0</v>
      </c>
      <c r="T52" s="4">
        <f>S52/R52*100</f>
        <v>0</v>
      </c>
      <c r="U52" s="4">
        <f t="shared" si="26"/>
        <v>12740.8</v>
      </c>
      <c r="V52" s="4">
        <f t="shared" si="26"/>
        <v>0</v>
      </c>
      <c r="W52" s="4">
        <f>V52/U52*100</f>
        <v>0</v>
      </c>
      <c r="X52" s="4">
        <f t="shared" si="26"/>
        <v>20217.6</v>
      </c>
      <c r="Y52" s="4">
        <f t="shared" si="26"/>
        <v>0</v>
      </c>
      <c r="Z52" s="4">
        <f>Y52/X52*100</f>
        <v>0</v>
      </c>
      <c r="AA52" s="4">
        <f t="shared" si="26"/>
        <v>17411.1</v>
      </c>
      <c r="AB52" s="4">
        <f t="shared" si="26"/>
        <v>0</v>
      </c>
      <c r="AC52" s="4">
        <f>AB52/AA52*100</f>
        <v>0</v>
      </c>
      <c r="AD52" s="4">
        <f t="shared" si="26"/>
        <v>7702.7</v>
      </c>
      <c r="AE52" s="4">
        <f t="shared" si="26"/>
        <v>0</v>
      </c>
      <c r="AF52" s="4">
        <f>AE52/AD52*100</f>
        <v>0</v>
      </c>
      <c r="AG52" s="4">
        <f t="shared" si="26"/>
        <v>8368.9</v>
      </c>
      <c r="AH52" s="4">
        <f t="shared" si="26"/>
        <v>0</v>
      </c>
      <c r="AI52" s="4">
        <f>AH52/AG52*100</f>
        <v>0</v>
      </c>
      <c r="AJ52" s="4">
        <f>AJ53+AJ54+AJ55</f>
        <v>14277.8</v>
      </c>
      <c r="AK52" s="4">
        <f>AK53+AK54+AK55</f>
        <v>0</v>
      </c>
      <c r="AL52" s="4">
        <f>AL53+AL54+AL55</f>
        <v>0</v>
      </c>
      <c r="AM52" s="4">
        <f>AM53+AM54+AM55</f>
        <v>9737.5</v>
      </c>
      <c r="AN52" s="4">
        <f t="shared" si="26"/>
        <v>0</v>
      </c>
      <c r="AO52" s="4">
        <f t="shared" si="26"/>
        <v>0</v>
      </c>
      <c r="AP52" s="4">
        <f t="shared" si="26"/>
        <v>26634.8</v>
      </c>
      <c r="AQ52" s="4"/>
      <c r="AR52" s="4"/>
      <c r="AS52" s="94" t="s">
        <v>94</v>
      </c>
      <c r="AT52" s="100"/>
    </row>
    <row r="53" spans="1:46" s="12" customFormat="1" ht="30.75" customHeight="1">
      <c r="A53" s="104"/>
      <c r="B53" s="89"/>
      <c r="C53" s="93"/>
      <c r="D53" s="93"/>
      <c r="E53" s="15" t="s">
        <v>21</v>
      </c>
      <c r="F53" s="9">
        <f t="shared" si="24"/>
        <v>0</v>
      </c>
      <c r="G53" s="9">
        <f t="shared" si="25"/>
        <v>0</v>
      </c>
      <c r="H53" s="6">
        <v>0</v>
      </c>
      <c r="I53" s="72">
        <v>0</v>
      </c>
      <c r="J53" s="72">
        <v>0</v>
      </c>
      <c r="K53" s="72">
        <v>0</v>
      </c>
      <c r="L53" s="72">
        <v>0</v>
      </c>
      <c r="M53" s="72">
        <v>0</v>
      </c>
      <c r="N53" s="72">
        <v>0</v>
      </c>
      <c r="O53" s="72">
        <v>0</v>
      </c>
      <c r="P53" s="72">
        <v>0</v>
      </c>
      <c r="Q53" s="72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4">
        <v>0</v>
      </c>
      <c r="AQ53" s="4"/>
      <c r="AR53" s="4"/>
      <c r="AS53" s="95"/>
      <c r="AT53" s="101"/>
    </row>
    <row r="54" spans="1:46" s="13" customFormat="1" ht="39.75" customHeight="1">
      <c r="A54" s="104"/>
      <c r="B54" s="89"/>
      <c r="C54" s="93"/>
      <c r="D54" s="93"/>
      <c r="E54" s="15" t="s">
        <v>22</v>
      </c>
      <c r="F54" s="9">
        <f t="shared" si="24"/>
        <v>0</v>
      </c>
      <c r="G54" s="9">
        <f t="shared" si="25"/>
        <v>0</v>
      </c>
      <c r="H54" s="6">
        <v>0</v>
      </c>
      <c r="I54" s="72">
        <v>0</v>
      </c>
      <c r="J54" s="72">
        <v>0</v>
      </c>
      <c r="K54" s="72">
        <v>0</v>
      </c>
      <c r="L54" s="72">
        <v>0</v>
      </c>
      <c r="M54" s="72">
        <v>0</v>
      </c>
      <c r="N54" s="72">
        <v>0</v>
      </c>
      <c r="O54" s="72">
        <v>0</v>
      </c>
      <c r="P54" s="72">
        <v>0</v>
      </c>
      <c r="Q54" s="72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/>
      <c r="AR54" s="5"/>
      <c r="AS54" s="95"/>
      <c r="AT54" s="101"/>
    </row>
    <row r="55" spans="1:46" s="13" customFormat="1" ht="42.75" customHeight="1">
      <c r="A55" s="104"/>
      <c r="B55" s="89"/>
      <c r="C55" s="93"/>
      <c r="D55" s="93"/>
      <c r="E55" s="15" t="s">
        <v>23</v>
      </c>
      <c r="F55" s="9">
        <f t="shared" si="24"/>
        <v>164518.9</v>
      </c>
      <c r="G55" s="9">
        <f t="shared" si="25"/>
        <v>27302.6</v>
      </c>
      <c r="H55" s="6">
        <f>G55/F55*100</f>
        <v>16.595418520303745</v>
      </c>
      <c r="I55" s="72">
        <v>3471.2</v>
      </c>
      <c r="J55" s="72">
        <v>3471.2</v>
      </c>
      <c r="K55" s="72">
        <f>J55/I55*100</f>
        <v>100</v>
      </c>
      <c r="L55" s="72">
        <v>11916.3</v>
      </c>
      <c r="M55" s="72">
        <v>11916.3</v>
      </c>
      <c r="N55" s="72">
        <f>M55/L55*100</f>
        <v>100</v>
      </c>
      <c r="O55" s="72">
        <v>11915.1</v>
      </c>
      <c r="P55" s="72">
        <v>11915.1</v>
      </c>
      <c r="Q55" s="72">
        <f>P55/O55*100</f>
        <v>100</v>
      </c>
      <c r="R55" s="5">
        <v>20125.1</v>
      </c>
      <c r="S55" s="5">
        <v>0</v>
      </c>
      <c r="T55" s="5">
        <f>S55/R55*100</f>
        <v>0</v>
      </c>
      <c r="U55" s="5">
        <v>12740.8</v>
      </c>
      <c r="V55" s="5">
        <v>0</v>
      </c>
      <c r="W55" s="5">
        <f>V55/U55*100</f>
        <v>0</v>
      </c>
      <c r="X55" s="5">
        <v>20217.6</v>
      </c>
      <c r="Y55" s="5">
        <v>0</v>
      </c>
      <c r="Z55" s="5">
        <f>Y55/X55*100</f>
        <v>0</v>
      </c>
      <c r="AA55" s="7">
        <v>17411.1</v>
      </c>
      <c r="AB55" s="5">
        <v>0</v>
      </c>
      <c r="AC55" s="5">
        <f>AB55/AA55*100</f>
        <v>0</v>
      </c>
      <c r="AD55" s="7">
        <v>7702.7</v>
      </c>
      <c r="AE55" s="5">
        <v>0</v>
      </c>
      <c r="AF55" s="5">
        <f>AE55/AD55*100</f>
        <v>0</v>
      </c>
      <c r="AG55" s="7">
        <v>8368.9</v>
      </c>
      <c r="AH55" s="5">
        <v>0</v>
      </c>
      <c r="AI55" s="5">
        <f>AH55/AG55*100</f>
        <v>0</v>
      </c>
      <c r="AJ55" s="7">
        <v>14277.8</v>
      </c>
      <c r="AK55" s="5"/>
      <c r="AL55" s="5"/>
      <c r="AM55" s="7">
        <v>9737.5</v>
      </c>
      <c r="AN55" s="5"/>
      <c r="AO55" s="5"/>
      <c r="AP55" s="7">
        <f>24634.8+2000</f>
        <v>26634.8</v>
      </c>
      <c r="AQ55" s="5"/>
      <c r="AR55" s="5"/>
      <c r="AS55" s="96"/>
      <c r="AT55" s="102"/>
    </row>
    <row r="56" spans="1:46" s="12" customFormat="1" ht="66" customHeight="1">
      <c r="A56" s="104" t="s">
        <v>53</v>
      </c>
      <c r="B56" s="89" t="s">
        <v>79</v>
      </c>
      <c r="C56" s="93" t="s">
        <v>40</v>
      </c>
      <c r="D56" s="93">
        <v>4</v>
      </c>
      <c r="E56" s="14" t="s">
        <v>20</v>
      </c>
      <c r="F56" s="9">
        <f aca="true" t="shared" si="27" ref="F56:F63">I56+L56+O56+R56+U56+X56+AA56+AD56+AG56+AJ56+AM56+AP56</f>
        <v>72689.5</v>
      </c>
      <c r="G56" s="9">
        <f t="shared" si="25"/>
        <v>11808.7</v>
      </c>
      <c r="H56" s="9">
        <f>G56/F56*100</f>
        <v>16.24539995460142</v>
      </c>
      <c r="I56" s="76">
        <f>I57+I58+I59</f>
        <v>941</v>
      </c>
      <c r="J56" s="76">
        <f aca="true" t="shared" si="28" ref="J56:AP56">J57+J58+J59</f>
        <v>941</v>
      </c>
      <c r="K56" s="76">
        <f>J56/I56*100</f>
        <v>100</v>
      </c>
      <c r="L56" s="76">
        <f t="shared" si="28"/>
        <v>5948.4</v>
      </c>
      <c r="M56" s="76">
        <f t="shared" si="28"/>
        <v>5492.6</v>
      </c>
      <c r="N56" s="76">
        <f>M56/L56*100</f>
        <v>92.33743527671308</v>
      </c>
      <c r="O56" s="76">
        <f t="shared" si="28"/>
        <v>5110.5</v>
      </c>
      <c r="P56" s="76">
        <f t="shared" si="28"/>
        <v>5375.1</v>
      </c>
      <c r="Q56" s="76">
        <f>P56/O56*100</f>
        <v>105.17757557968888</v>
      </c>
      <c r="R56" s="31">
        <f t="shared" si="28"/>
        <v>6155.6</v>
      </c>
      <c r="S56" s="4">
        <f t="shared" si="28"/>
        <v>0</v>
      </c>
      <c r="T56" s="4">
        <f>S56/R56*100</f>
        <v>0</v>
      </c>
      <c r="U56" s="4">
        <f t="shared" si="28"/>
        <v>12728</v>
      </c>
      <c r="V56" s="4">
        <f t="shared" si="28"/>
        <v>0</v>
      </c>
      <c r="W56" s="4">
        <f>V56/U56*100</f>
        <v>0</v>
      </c>
      <c r="X56" s="4">
        <f t="shared" si="28"/>
        <v>8311.9</v>
      </c>
      <c r="Y56" s="4">
        <f t="shared" si="28"/>
        <v>0</v>
      </c>
      <c r="Z56" s="4">
        <f>Y56/X56*100</f>
        <v>0</v>
      </c>
      <c r="AA56" s="4">
        <f t="shared" si="28"/>
        <v>3497</v>
      </c>
      <c r="AB56" s="4">
        <f t="shared" si="28"/>
        <v>0</v>
      </c>
      <c r="AC56" s="4">
        <f>AB56/AA56*100</f>
        <v>0</v>
      </c>
      <c r="AD56" s="4">
        <f t="shared" si="28"/>
        <v>2590.8</v>
      </c>
      <c r="AE56" s="4">
        <f t="shared" si="28"/>
        <v>0</v>
      </c>
      <c r="AF56" s="4">
        <f>AE56/AD56*100</f>
        <v>0</v>
      </c>
      <c r="AG56" s="4">
        <f t="shared" si="28"/>
        <v>4850.2</v>
      </c>
      <c r="AH56" s="4">
        <f t="shared" si="28"/>
        <v>0</v>
      </c>
      <c r="AI56" s="4">
        <f>AH56/AG56*100</f>
        <v>0</v>
      </c>
      <c r="AJ56" s="4">
        <f t="shared" si="28"/>
        <v>5847</v>
      </c>
      <c r="AK56" s="4">
        <f t="shared" si="28"/>
        <v>0</v>
      </c>
      <c r="AL56" s="4">
        <f t="shared" si="28"/>
        <v>0</v>
      </c>
      <c r="AM56" s="4">
        <f t="shared" si="28"/>
        <v>5189.6</v>
      </c>
      <c r="AN56" s="4">
        <f t="shared" si="28"/>
        <v>0</v>
      </c>
      <c r="AO56" s="4">
        <f t="shared" si="28"/>
        <v>0</v>
      </c>
      <c r="AP56" s="4">
        <f t="shared" si="28"/>
        <v>11519.5</v>
      </c>
      <c r="AQ56" s="4"/>
      <c r="AR56" s="4"/>
      <c r="AS56" s="123" t="s">
        <v>95</v>
      </c>
      <c r="AT56" s="100" t="s">
        <v>87</v>
      </c>
    </row>
    <row r="57" spans="1:46" s="12" customFormat="1" ht="40.5" customHeight="1">
      <c r="A57" s="104"/>
      <c r="B57" s="89"/>
      <c r="C57" s="93"/>
      <c r="D57" s="93"/>
      <c r="E57" s="15" t="s">
        <v>21</v>
      </c>
      <c r="F57" s="9">
        <f t="shared" si="27"/>
        <v>0</v>
      </c>
      <c r="G57" s="9">
        <f t="shared" si="25"/>
        <v>0</v>
      </c>
      <c r="H57" s="9">
        <v>0</v>
      </c>
      <c r="I57" s="72">
        <v>0</v>
      </c>
      <c r="J57" s="72">
        <v>0</v>
      </c>
      <c r="K57" s="72">
        <v>0</v>
      </c>
      <c r="L57" s="72">
        <v>0</v>
      </c>
      <c r="M57" s="72">
        <v>0</v>
      </c>
      <c r="N57" s="72">
        <v>0</v>
      </c>
      <c r="O57" s="72">
        <v>0</v>
      </c>
      <c r="P57" s="72">
        <v>0</v>
      </c>
      <c r="Q57" s="72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4"/>
      <c r="AR57" s="4"/>
      <c r="AS57" s="124"/>
      <c r="AT57" s="101"/>
    </row>
    <row r="58" spans="1:46" s="13" customFormat="1" ht="25.5" customHeight="1">
      <c r="A58" s="104"/>
      <c r="B58" s="89"/>
      <c r="C58" s="93"/>
      <c r="D58" s="93"/>
      <c r="E58" s="15" t="s">
        <v>22</v>
      </c>
      <c r="F58" s="9">
        <f t="shared" si="27"/>
        <v>0</v>
      </c>
      <c r="G58" s="9">
        <f t="shared" si="25"/>
        <v>0</v>
      </c>
      <c r="H58" s="9">
        <v>0</v>
      </c>
      <c r="I58" s="72">
        <v>0</v>
      </c>
      <c r="J58" s="72">
        <v>0</v>
      </c>
      <c r="K58" s="72">
        <v>0</v>
      </c>
      <c r="L58" s="72">
        <v>0</v>
      </c>
      <c r="M58" s="72">
        <v>0</v>
      </c>
      <c r="N58" s="72">
        <v>0</v>
      </c>
      <c r="O58" s="72">
        <v>0</v>
      </c>
      <c r="P58" s="72">
        <v>0</v>
      </c>
      <c r="Q58" s="72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/>
      <c r="AR58" s="5"/>
      <c r="AS58" s="124"/>
      <c r="AT58" s="101"/>
    </row>
    <row r="59" spans="1:46" s="13" customFormat="1" ht="25.5" customHeight="1">
      <c r="A59" s="104"/>
      <c r="B59" s="89"/>
      <c r="C59" s="93"/>
      <c r="D59" s="93"/>
      <c r="E59" s="15" t="s">
        <v>23</v>
      </c>
      <c r="F59" s="9">
        <f t="shared" si="27"/>
        <v>72689.5</v>
      </c>
      <c r="G59" s="9">
        <f t="shared" si="25"/>
        <v>11808.7</v>
      </c>
      <c r="H59" s="9">
        <f>G59/F59*100</f>
        <v>16.24539995460142</v>
      </c>
      <c r="I59" s="72">
        <f>941</f>
        <v>941</v>
      </c>
      <c r="J59" s="72">
        <v>941</v>
      </c>
      <c r="K59" s="72">
        <f>J59/I59*100</f>
        <v>100</v>
      </c>
      <c r="L59" s="72">
        <v>5948.4</v>
      </c>
      <c r="M59" s="72">
        <v>5492.6</v>
      </c>
      <c r="N59" s="72">
        <f>M59/L59*100</f>
        <v>92.33743527671308</v>
      </c>
      <c r="O59" s="72">
        <v>5110.5</v>
      </c>
      <c r="P59" s="72">
        <v>5375.1</v>
      </c>
      <c r="Q59" s="72">
        <f>P59/O59*100</f>
        <v>105.17757557968888</v>
      </c>
      <c r="R59" s="32">
        <v>6155.6</v>
      </c>
      <c r="S59" s="5">
        <v>0</v>
      </c>
      <c r="T59" s="5">
        <f>S59/R59*100</f>
        <v>0</v>
      </c>
      <c r="U59" s="5">
        <v>12728</v>
      </c>
      <c r="V59" s="5">
        <v>0</v>
      </c>
      <c r="W59" s="5">
        <f>V59/U59*100</f>
        <v>0</v>
      </c>
      <c r="X59" s="5">
        <v>8311.9</v>
      </c>
      <c r="Y59" s="5">
        <v>0</v>
      </c>
      <c r="Z59" s="5">
        <f>Y59/X59*100</f>
        <v>0</v>
      </c>
      <c r="AA59" s="5">
        <v>3497</v>
      </c>
      <c r="AB59" s="5">
        <v>0</v>
      </c>
      <c r="AC59" s="5">
        <f>AB59/AA59*100</f>
        <v>0</v>
      </c>
      <c r="AD59" s="5">
        <v>2590.8</v>
      </c>
      <c r="AE59" s="5">
        <v>0</v>
      </c>
      <c r="AF59" s="5">
        <f>AE59/AD59*100</f>
        <v>0</v>
      </c>
      <c r="AG59" s="5">
        <f>4850.2+10.8-10.8</f>
        <v>4850.2</v>
      </c>
      <c r="AH59" s="5">
        <v>0</v>
      </c>
      <c r="AI59" s="5">
        <f>AH59/AG59*100</f>
        <v>0</v>
      </c>
      <c r="AJ59" s="5">
        <v>5847</v>
      </c>
      <c r="AK59" s="5"/>
      <c r="AL59" s="5"/>
      <c r="AM59" s="5">
        <v>5189.6</v>
      </c>
      <c r="AN59" s="5"/>
      <c r="AO59" s="5"/>
      <c r="AP59" s="5">
        <f>10206.1+1313.4</f>
        <v>11519.5</v>
      </c>
      <c r="AQ59" s="5"/>
      <c r="AR59" s="5"/>
      <c r="AS59" s="125"/>
      <c r="AT59" s="102"/>
    </row>
    <row r="60" spans="1:46" s="12" customFormat="1" ht="25.5" customHeight="1">
      <c r="A60" s="104" t="s">
        <v>54</v>
      </c>
      <c r="B60" s="89" t="s">
        <v>98</v>
      </c>
      <c r="C60" s="93" t="s">
        <v>40</v>
      </c>
      <c r="D60" s="94">
        <v>5</v>
      </c>
      <c r="E60" s="14" t="s">
        <v>20</v>
      </c>
      <c r="F60" s="9">
        <f t="shared" si="27"/>
        <v>0</v>
      </c>
      <c r="G60" s="9">
        <f>J60+M60+P60+S60+V60+Y60+AB60+AE60+AH60+AK60+AN60+AQ60</f>
        <v>0</v>
      </c>
      <c r="H60" s="9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76">
        <v>0</v>
      </c>
      <c r="P60" s="76">
        <v>0</v>
      </c>
      <c r="Q60" s="76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94" t="s">
        <v>90</v>
      </c>
      <c r="AT60" s="97"/>
    </row>
    <row r="61" spans="1:46" s="12" customFormat="1" ht="25.5" customHeight="1">
      <c r="A61" s="104"/>
      <c r="B61" s="89"/>
      <c r="C61" s="93"/>
      <c r="D61" s="95"/>
      <c r="E61" s="15" t="s">
        <v>21</v>
      </c>
      <c r="F61" s="9">
        <f t="shared" si="27"/>
        <v>0</v>
      </c>
      <c r="G61" s="9">
        <f>J61+M61+P61+S61+V61+Y61+AB61+AE61+AH61+AK61+AN61+AQ61</f>
        <v>0</v>
      </c>
      <c r="H61" s="9">
        <v>0</v>
      </c>
      <c r="I61" s="72">
        <v>0</v>
      </c>
      <c r="J61" s="72">
        <v>0</v>
      </c>
      <c r="K61" s="72">
        <v>0</v>
      </c>
      <c r="L61" s="72">
        <v>0</v>
      </c>
      <c r="M61" s="72">
        <v>0</v>
      </c>
      <c r="N61" s="72">
        <v>0</v>
      </c>
      <c r="O61" s="72">
        <v>0</v>
      </c>
      <c r="P61" s="72">
        <v>0</v>
      </c>
      <c r="Q61" s="72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95"/>
      <c r="AT61" s="98"/>
    </row>
    <row r="62" spans="1:46" s="13" customFormat="1" ht="25.5" customHeight="1">
      <c r="A62" s="104"/>
      <c r="B62" s="89"/>
      <c r="C62" s="93"/>
      <c r="D62" s="95"/>
      <c r="E62" s="15" t="s">
        <v>22</v>
      </c>
      <c r="F62" s="9">
        <f t="shared" si="27"/>
        <v>0</v>
      </c>
      <c r="G62" s="9">
        <f>J62+M62+P62+S62+V62+Y62+AB62+AE62+AH62+AK62+AN62+AQ62</f>
        <v>0</v>
      </c>
      <c r="H62" s="9">
        <v>0</v>
      </c>
      <c r="I62" s="72">
        <v>0</v>
      </c>
      <c r="J62" s="72">
        <v>0</v>
      </c>
      <c r="K62" s="72">
        <v>0</v>
      </c>
      <c r="L62" s="72">
        <v>0</v>
      </c>
      <c r="M62" s="72">
        <v>0</v>
      </c>
      <c r="N62" s="72">
        <v>0</v>
      </c>
      <c r="O62" s="72">
        <v>0</v>
      </c>
      <c r="P62" s="72">
        <v>0</v>
      </c>
      <c r="Q62" s="72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95"/>
      <c r="AT62" s="98"/>
    </row>
    <row r="63" spans="1:46" s="13" customFormat="1" ht="25.5" customHeight="1">
      <c r="A63" s="104"/>
      <c r="B63" s="89"/>
      <c r="C63" s="93"/>
      <c r="D63" s="96"/>
      <c r="E63" s="15" t="s">
        <v>23</v>
      </c>
      <c r="F63" s="9">
        <f t="shared" si="27"/>
        <v>0</v>
      </c>
      <c r="G63" s="9">
        <f>J63+M63+P63+S63+V63+Y63+AB63+AE63+AH63+AK63+AN63+AQ63</f>
        <v>0</v>
      </c>
      <c r="H63" s="9">
        <v>0</v>
      </c>
      <c r="I63" s="72">
        <v>0</v>
      </c>
      <c r="J63" s="72">
        <v>0</v>
      </c>
      <c r="K63" s="72">
        <v>0</v>
      </c>
      <c r="L63" s="72">
        <v>0</v>
      </c>
      <c r="M63" s="72">
        <v>0</v>
      </c>
      <c r="N63" s="72">
        <v>0</v>
      </c>
      <c r="O63" s="72">
        <v>0</v>
      </c>
      <c r="P63" s="72">
        <v>0</v>
      </c>
      <c r="Q63" s="72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96"/>
      <c r="AT63" s="99"/>
    </row>
    <row r="64" spans="1:46" s="48" customFormat="1" ht="30" customHeight="1">
      <c r="A64" s="114" t="s">
        <v>24</v>
      </c>
      <c r="B64" s="115"/>
      <c r="C64" s="115"/>
      <c r="D64" s="116"/>
      <c r="E64" s="14" t="s">
        <v>20</v>
      </c>
      <c r="F64" s="41">
        <f aca="true" t="shared" si="29" ref="F64:G66">F8+F36+F48</f>
        <v>256437.30000000002</v>
      </c>
      <c r="G64" s="41">
        <f t="shared" si="29"/>
        <v>40306.600000000006</v>
      </c>
      <c r="H64" s="41">
        <f>G64/F64*100</f>
        <v>15.717916231375078</v>
      </c>
      <c r="I64" s="69">
        <f aca="true" t="shared" si="30" ref="I64:J66">I8+I36+I48</f>
        <v>4412.2</v>
      </c>
      <c r="J64" s="69">
        <f t="shared" si="30"/>
        <v>4412.2</v>
      </c>
      <c r="K64" s="69">
        <f>J64/I64*100</f>
        <v>100</v>
      </c>
      <c r="L64" s="69">
        <f aca="true" t="shared" si="31" ref="L64:M66">L8+L36+L48</f>
        <v>18121.399999999998</v>
      </c>
      <c r="M64" s="69">
        <f t="shared" si="31"/>
        <v>17526.2</v>
      </c>
      <c r="N64" s="69">
        <f>M64/L64*100</f>
        <v>96.71548555851095</v>
      </c>
      <c r="O64" s="69">
        <f aca="true" t="shared" si="32" ref="O64:P66">O8+O36+O48</f>
        <v>22159.1</v>
      </c>
      <c r="P64" s="69">
        <f t="shared" si="32"/>
        <v>18368.2</v>
      </c>
      <c r="Q64" s="69">
        <f>P64/O64*100</f>
        <v>82.89235573646945</v>
      </c>
      <c r="R64" s="42">
        <f aca="true" t="shared" si="33" ref="R64:S66">R8+R36+R48</f>
        <v>27010.399999999998</v>
      </c>
      <c r="S64" s="41">
        <f t="shared" si="33"/>
        <v>0</v>
      </c>
      <c r="T64" s="41">
        <f>S64/R64*100</f>
        <v>0</v>
      </c>
      <c r="U64" s="41">
        <f aca="true" t="shared" si="34" ref="U64:V66">U8+U36+U48</f>
        <v>27314</v>
      </c>
      <c r="V64" s="41">
        <f t="shared" si="34"/>
        <v>0</v>
      </c>
      <c r="W64" s="41">
        <f>V64/U64*100</f>
        <v>0</v>
      </c>
      <c r="X64" s="41">
        <f aca="true" t="shared" si="35" ref="X64:Y66">X8+X36+X48</f>
        <v>34874.8</v>
      </c>
      <c r="Y64" s="41">
        <f t="shared" si="35"/>
        <v>0</v>
      </c>
      <c r="Z64" s="41">
        <f>Y64/X64*100</f>
        <v>0</v>
      </c>
      <c r="AA64" s="41">
        <f aca="true" t="shared" si="36" ref="AA64:AP64">AA8+AA36+AA48</f>
        <v>24444.899999999998</v>
      </c>
      <c r="AB64" s="41">
        <f t="shared" si="36"/>
        <v>0</v>
      </c>
      <c r="AC64" s="41" t="e">
        <f t="shared" si="36"/>
        <v>#DIV/0!</v>
      </c>
      <c r="AD64" s="41">
        <f t="shared" si="36"/>
        <v>10493.7</v>
      </c>
      <c r="AE64" s="41">
        <f t="shared" si="36"/>
        <v>0</v>
      </c>
      <c r="AF64" s="41">
        <f t="shared" si="36"/>
        <v>0</v>
      </c>
      <c r="AG64" s="41">
        <f t="shared" si="36"/>
        <v>13497.3</v>
      </c>
      <c r="AH64" s="41">
        <f t="shared" si="36"/>
        <v>0</v>
      </c>
      <c r="AI64" s="41">
        <f t="shared" si="36"/>
        <v>0</v>
      </c>
      <c r="AJ64" s="41">
        <f t="shared" si="36"/>
        <v>20195.6</v>
      </c>
      <c r="AK64" s="41">
        <f t="shared" si="36"/>
        <v>0</v>
      </c>
      <c r="AL64" s="41">
        <f t="shared" si="36"/>
        <v>0</v>
      </c>
      <c r="AM64" s="41">
        <f t="shared" si="36"/>
        <v>15734.2</v>
      </c>
      <c r="AN64" s="41">
        <f t="shared" si="36"/>
        <v>0</v>
      </c>
      <c r="AO64" s="41">
        <f t="shared" si="36"/>
        <v>0</v>
      </c>
      <c r="AP64" s="41">
        <f t="shared" si="36"/>
        <v>38179.700000000004</v>
      </c>
      <c r="AQ64" s="45"/>
      <c r="AR64" s="45"/>
      <c r="AS64" s="46"/>
      <c r="AT64" s="46"/>
    </row>
    <row r="65" spans="1:46" s="48" customFormat="1" ht="30" customHeight="1">
      <c r="A65" s="117"/>
      <c r="B65" s="118"/>
      <c r="C65" s="118"/>
      <c r="D65" s="119"/>
      <c r="E65" s="44" t="s">
        <v>21</v>
      </c>
      <c r="F65" s="41">
        <f t="shared" si="29"/>
        <v>6518.9</v>
      </c>
      <c r="G65" s="41">
        <f t="shared" si="29"/>
        <v>375.7</v>
      </c>
      <c r="H65" s="41">
        <v>0</v>
      </c>
      <c r="I65" s="69">
        <f t="shared" si="30"/>
        <v>0</v>
      </c>
      <c r="J65" s="69">
        <f t="shared" si="30"/>
        <v>0</v>
      </c>
      <c r="K65" s="69">
        <v>0</v>
      </c>
      <c r="L65" s="69">
        <f t="shared" si="31"/>
        <v>29.6</v>
      </c>
      <c r="M65" s="69">
        <f t="shared" si="31"/>
        <v>0</v>
      </c>
      <c r="N65" s="69">
        <v>0</v>
      </c>
      <c r="O65" s="69">
        <f t="shared" si="32"/>
        <v>1925.7</v>
      </c>
      <c r="P65" s="69">
        <f t="shared" si="32"/>
        <v>375.7</v>
      </c>
      <c r="Q65" s="69">
        <v>0</v>
      </c>
      <c r="R65" s="42">
        <f t="shared" si="33"/>
        <v>204.3</v>
      </c>
      <c r="S65" s="41">
        <f t="shared" si="33"/>
        <v>0</v>
      </c>
      <c r="T65" s="41">
        <v>0</v>
      </c>
      <c r="U65" s="41">
        <f t="shared" si="34"/>
        <v>614.0999999999999</v>
      </c>
      <c r="V65" s="41">
        <f t="shared" si="34"/>
        <v>0</v>
      </c>
      <c r="W65" s="41">
        <v>0</v>
      </c>
      <c r="X65" s="41">
        <f t="shared" si="35"/>
        <v>2396.7000000000003</v>
      </c>
      <c r="Y65" s="41">
        <f t="shared" si="35"/>
        <v>0</v>
      </c>
      <c r="Z65" s="41">
        <v>0</v>
      </c>
      <c r="AA65" s="41">
        <f aca="true" t="shared" si="37" ref="AA65:AP65">AA9+AA37+AA49</f>
        <v>1348.5</v>
      </c>
      <c r="AB65" s="41">
        <f t="shared" si="37"/>
        <v>0</v>
      </c>
      <c r="AC65" s="41">
        <f t="shared" si="37"/>
        <v>0</v>
      </c>
      <c r="AD65" s="41">
        <f t="shared" si="37"/>
        <v>0</v>
      </c>
      <c r="AE65" s="41">
        <f t="shared" si="37"/>
        <v>0</v>
      </c>
      <c r="AF65" s="41">
        <f t="shared" si="37"/>
        <v>0</v>
      </c>
      <c r="AG65" s="41">
        <f t="shared" si="37"/>
        <v>0</v>
      </c>
      <c r="AH65" s="41">
        <f t="shared" si="37"/>
        <v>0</v>
      </c>
      <c r="AI65" s="41">
        <f t="shared" si="37"/>
        <v>0</v>
      </c>
      <c r="AJ65" s="41">
        <f t="shared" si="37"/>
        <v>0</v>
      </c>
      <c r="AK65" s="41">
        <f t="shared" si="37"/>
        <v>0</v>
      </c>
      <c r="AL65" s="41">
        <f t="shared" si="37"/>
        <v>0</v>
      </c>
      <c r="AM65" s="41">
        <f t="shared" si="37"/>
        <v>0</v>
      </c>
      <c r="AN65" s="41">
        <f t="shared" si="37"/>
        <v>0</v>
      </c>
      <c r="AO65" s="41">
        <f t="shared" si="37"/>
        <v>0</v>
      </c>
      <c r="AP65" s="41">
        <f t="shared" si="37"/>
        <v>0</v>
      </c>
      <c r="AQ65" s="45"/>
      <c r="AR65" s="45"/>
      <c r="AS65" s="46"/>
      <c r="AT65" s="46"/>
    </row>
    <row r="66" spans="1:46" s="48" customFormat="1" ht="30" customHeight="1">
      <c r="A66" s="117"/>
      <c r="B66" s="118"/>
      <c r="C66" s="118"/>
      <c r="D66" s="119"/>
      <c r="E66" s="44" t="s">
        <v>25</v>
      </c>
      <c r="F66" s="41">
        <f t="shared" si="29"/>
        <v>10584.4</v>
      </c>
      <c r="G66" s="41">
        <f t="shared" si="29"/>
        <v>626.6</v>
      </c>
      <c r="H66" s="41">
        <f>G66/F66*100</f>
        <v>5.920033256490685</v>
      </c>
      <c r="I66" s="69">
        <f t="shared" si="30"/>
        <v>0</v>
      </c>
      <c r="J66" s="69">
        <f t="shared" si="30"/>
        <v>0</v>
      </c>
      <c r="K66" s="69">
        <v>0</v>
      </c>
      <c r="L66" s="69">
        <f t="shared" si="31"/>
        <v>140.1</v>
      </c>
      <c r="M66" s="69">
        <f t="shared" si="31"/>
        <v>31.8</v>
      </c>
      <c r="N66" s="69">
        <v>0</v>
      </c>
      <c r="O66" s="69">
        <f t="shared" si="32"/>
        <v>3019.2</v>
      </c>
      <c r="P66" s="69">
        <f t="shared" si="32"/>
        <v>594.8000000000001</v>
      </c>
      <c r="Q66" s="69">
        <f>P66/O66*100</f>
        <v>19.700582935877055</v>
      </c>
      <c r="R66" s="42">
        <f t="shared" si="33"/>
        <v>326.7</v>
      </c>
      <c r="S66" s="41">
        <f t="shared" si="33"/>
        <v>0</v>
      </c>
      <c r="T66" s="41">
        <f>S66/R66*100</f>
        <v>0</v>
      </c>
      <c r="U66" s="41">
        <f t="shared" si="34"/>
        <v>967.7</v>
      </c>
      <c r="V66" s="41">
        <f t="shared" si="34"/>
        <v>0</v>
      </c>
      <c r="W66" s="41">
        <f>V66/U66*100</f>
        <v>0</v>
      </c>
      <c r="X66" s="41">
        <f t="shared" si="35"/>
        <v>3755.9</v>
      </c>
      <c r="Y66" s="41">
        <f t="shared" si="35"/>
        <v>0</v>
      </c>
      <c r="Z66" s="41">
        <f>Y66/X66*100</f>
        <v>0</v>
      </c>
      <c r="AA66" s="41">
        <f aca="true" t="shared" si="38" ref="AA66:AP66">AA10+AA38+AA50</f>
        <v>2116.4</v>
      </c>
      <c r="AB66" s="41">
        <f t="shared" si="38"/>
        <v>0</v>
      </c>
      <c r="AC66" s="41">
        <f t="shared" si="38"/>
        <v>0</v>
      </c>
      <c r="AD66" s="41">
        <f t="shared" si="38"/>
        <v>169.3</v>
      </c>
      <c r="AE66" s="41">
        <f t="shared" si="38"/>
        <v>0</v>
      </c>
      <c r="AF66" s="41">
        <f t="shared" si="38"/>
        <v>0</v>
      </c>
      <c r="AG66" s="41">
        <f t="shared" si="38"/>
        <v>52.8</v>
      </c>
      <c r="AH66" s="41">
        <f t="shared" si="38"/>
        <v>0</v>
      </c>
      <c r="AI66" s="41">
        <f t="shared" si="38"/>
        <v>0</v>
      </c>
      <c r="AJ66" s="41">
        <f t="shared" si="38"/>
        <v>7.2</v>
      </c>
      <c r="AK66" s="41">
        <f t="shared" si="38"/>
        <v>0</v>
      </c>
      <c r="AL66" s="41">
        <f t="shared" si="38"/>
        <v>0</v>
      </c>
      <c r="AM66" s="41">
        <f t="shared" si="38"/>
        <v>7.2</v>
      </c>
      <c r="AN66" s="41">
        <f t="shared" si="38"/>
        <v>0</v>
      </c>
      <c r="AO66" s="41">
        <f t="shared" si="38"/>
        <v>0</v>
      </c>
      <c r="AP66" s="41">
        <f t="shared" si="38"/>
        <v>21.9</v>
      </c>
      <c r="AQ66" s="45"/>
      <c r="AR66" s="45"/>
      <c r="AS66" s="46"/>
      <c r="AT66" s="46"/>
    </row>
    <row r="67" spans="1:46" s="48" customFormat="1" ht="30" customHeight="1">
      <c r="A67" s="120"/>
      <c r="B67" s="121"/>
      <c r="C67" s="121"/>
      <c r="D67" s="122"/>
      <c r="E67" s="44" t="s">
        <v>23</v>
      </c>
      <c r="F67" s="41">
        <f>F11+F39+F51</f>
        <v>239334.00000000003</v>
      </c>
      <c r="G67" s="41">
        <f>G11+G39+G51</f>
        <v>39304.3</v>
      </c>
      <c r="H67" s="41">
        <f>G67/F67*100</f>
        <v>16.422363726006335</v>
      </c>
      <c r="I67" s="69">
        <f>I11+I39+I51</f>
        <v>4412.2</v>
      </c>
      <c r="J67" s="69">
        <f>J11+J39+J51</f>
        <v>4412.2</v>
      </c>
      <c r="K67" s="69">
        <f>J67/I67*100</f>
        <v>100</v>
      </c>
      <c r="L67" s="69">
        <f>L11+L39+L51</f>
        <v>17951.699999999997</v>
      </c>
      <c r="M67" s="69">
        <f>M11+M39+M51</f>
        <v>17494.4</v>
      </c>
      <c r="N67" s="69">
        <f>M67/L67*100</f>
        <v>97.45260894511387</v>
      </c>
      <c r="O67" s="69">
        <f>O11+O39+O51</f>
        <v>17214.199999999997</v>
      </c>
      <c r="P67" s="69">
        <f>P11+P39+P51</f>
        <v>17397.7</v>
      </c>
      <c r="Q67" s="69">
        <f>P67/O67*100</f>
        <v>101.06598041152075</v>
      </c>
      <c r="R67" s="42">
        <f>R11+R39+R51</f>
        <v>26479.399999999998</v>
      </c>
      <c r="S67" s="41">
        <f>S11+S39+S51</f>
        <v>0</v>
      </c>
      <c r="T67" s="41">
        <f>S67/R67*100</f>
        <v>0</v>
      </c>
      <c r="U67" s="41">
        <f>U11+U39+U51</f>
        <v>25732.2</v>
      </c>
      <c r="V67" s="41">
        <f>V11+V39+V51</f>
        <v>0</v>
      </c>
      <c r="W67" s="41">
        <f>V67/U67*100</f>
        <v>0</v>
      </c>
      <c r="X67" s="41">
        <f>X11+X39+X51</f>
        <v>28722.2</v>
      </c>
      <c r="Y67" s="41">
        <f>Y11+Y39+Y51</f>
        <v>0</v>
      </c>
      <c r="Z67" s="41">
        <f>Y67/X67*100</f>
        <v>0</v>
      </c>
      <c r="AA67" s="41">
        <f aca="true" t="shared" si="39" ref="AA67:AP67">AA11+AA39+AA51</f>
        <v>20980</v>
      </c>
      <c r="AB67" s="41">
        <f t="shared" si="39"/>
        <v>0</v>
      </c>
      <c r="AC67" s="41">
        <f t="shared" si="39"/>
        <v>0</v>
      </c>
      <c r="AD67" s="41">
        <f t="shared" si="39"/>
        <v>10324.4</v>
      </c>
      <c r="AE67" s="41">
        <f t="shared" si="39"/>
        <v>0</v>
      </c>
      <c r="AF67" s="41">
        <f t="shared" si="39"/>
        <v>0</v>
      </c>
      <c r="AG67" s="41">
        <f t="shared" si="39"/>
        <v>13444.499999999998</v>
      </c>
      <c r="AH67" s="41">
        <f t="shared" si="39"/>
        <v>0</v>
      </c>
      <c r="AI67" s="41">
        <f t="shared" si="39"/>
        <v>0</v>
      </c>
      <c r="AJ67" s="41">
        <f t="shared" si="39"/>
        <v>20188.399999999998</v>
      </c>
      <c r="AK67" s="41">
        <f t="shared" si="39"/>
        <v>0</v>
      </c>
      <c r="AL67" s="41">
        <f t="shared" si="39"/>
        <v>0</v>
      </c>
      <c r="AM67" s="41">
        <f t="shared" si="39"/>
        <v>15727</v>
      </c>
      <c r="AN67" s="41">
        <f t="shared" si="39"/>
        <v>0</v>
      </c>
      <c r="AO67" s="41">
        <f t="shared" si="39"/>
        <v>0</v>
      </c>
      <c r="AP67" s="41">
        <f t="shared" si="39"/>
        <v>38157.8</v>
      </c>
      <c r="AQ67" s="45"/>
      <c r="AR67" s="45"/>
      <c r="AS67" s="46"/>
      <c r="AT67" s="46"/>
    </row>
    <row r="68" spans="1:46" s="25" customFormat="1" ht="138" customHeight="1" hidden="1">
      <c r="A68" s="20"/>
      <c r="B68" s="21" t="s">
        <v>60</v>
      </c>
      <c r="C68" s="21" t="s">
        <v>40</v>
      </c>
      <c r="D68" s="22">
        <v>1</v>
      </c>
      <c r="E68" s="21" t="s">
        <v>61</v>
      </c>
      <c r="F68" s="9">
        <f>I68+L68+O68+R68+U68+X68+AA68+AD68+AG68+AJ68+AM68+AP68</f>
        <v>0</v>
      </c>
      <c r="G68" s="9">
        <f>J68+M68+P68+S68+V68+Y68+AB68+AE68+AH68+AK68+AN68+AQ68</f>
        <v>0</v>
      </c>
      <c r="H68" s="9"/>
      <c r="I68" s="73"/>
      <c r="J68" s="73"/>
      <c r="K68" s="73"/>
      <c r="L68" s="73"/>
      <c r="M68" s="73"/>
      <c r="N68" s="73"/>
      <c r="O68" s="73"/>
      <c r="P68" s="73"/>
      <c r="Q68" s="73"/>
      <c r="R68" s="34"/>
      <c r="S68" s="9"/>
      <c r="T68" s="9"/>
      <c r="U68" s="7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7"/>
      <c r="AO68" s="9"/>
      <c r="AP68" s="9"/>
      <c r="AQ68" s="4"/>
      <c r="AR68" s="4"/>
      <c r="AS68" s="23"/>
      <c r="AT68" s="24"/>
    </row>
    <row r="69" spans="1:46" s="27" customFormat="1" ht="169.5" customHeight="1" hidden="1">
      <c r="A69" s="19"/>
      <c r="B69" s="21" t="s">
        <v>80</v>
      </c>
      <c r="C69" s="21" t="s">
        <v>40</v>
      </c>
      <c r="D69" s="22">
        <v>1</v>
      </c>
      <c r="E69" s="21" t="s">
        <v>85</v>
      </c>
      <c r="F69" s="9">
        <f>I69+L69+O69+R69+U69+X69+AA69+AD69+AG69+AJ69+AM69+AP69</f>
        <v>949.8</v>
      </c>
      <c r="G69" s="9">
        <f>J69+M69+P69+S69+V69+Y69+AB69+AE69+AH69+AK69+AN69+AQ69</f>
        <v>0</v>
      </c>
      <c r="H69" s="41">
        <f>G69/F69*100</f>
        <v>0</v>
      </c>
      <c r="I69" s="74">
        <v>0</v>
      </c>
      <c r="J69" s="74">
        <v>0</v>
      </c>
      <c r="K69" s="74">
        <v>0</v>
      </c>
      <c r="L69" s="74">
        <v>0</v>
      </c>
      <c r="M69" s="74">
        <v>0</v>
      </c>
      <c r="N69" s="74">
        <v>0</v>
      </c>
      <c r="O69" s="74">
        <v>0</v>
      </c>
      <c r="P69" s="74">
        <v>0</v>
      </c>
      <c r="Q69" s="74">
        <v>0</v>
      </c>
      <c r="R69" s="33">
        <v>949.8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/>
      <c r="AC69" s="7"/>
      <c r="AD69" s="7">
        <v>0</v>
      </c>
      <c r="AE69" s="7">
        <v>0</v>
      </c>
      <c r="AF69" s="7" t="e">
        <f>AE69/AD69*100</f>
        <v>#DIV/0!</v>
      </c>
      <c r="AG69" s="7">
        <v>0</v>
      </c>
      <c r="AH69" s="7"/>
      <c r="AI69" s="7"/>
      <c r="AJ69" s="7">
        <v>0</v>
      </c>
      <c r="AK69" s="7"/>
      <c r="AL69" s="7"/>
      <c r="AM69" s="7">
        <v>0</v>
      </c>
      <c r="AN69" s="7"/>
      <c r="AO69" s="7"/>
      <c r="AP69" s="7">
        <v>0</v>
      </c>
      <c r="AQ69" s="5"/>
      <c r="AR69" s="5"/>
      <c r="AS69" s="1"/>
      <c r="AT69" s="66"/>
    </row>
    <row r="70" spans="1:46" s="27" customFormat="1" ht="28.5" customHeight="1">
      <c r="A70" s="146"/>
      <c r="B70" s="149" t="s">
        <v>62</v>
      </c>
      <c r="C70" s="21"/>
      <c r="D70" s="22"/>
      <c r="E70" s="14" t="s">
        <v>20</v>
      </c>
      <c r="F70" s="9">
        <v>0</v>
      </c>
      <c r="G70" s="9">
        <v>0</v>
      </c>
      <c r="H70" s="9">
        <v>0</v>
      </c>
      <c r="I70" s="74">
        <v>0</v>
      </c>
      <c r="J70" s="74">
        <v>0</v>
      </c>
      <c r="K70" s="74">
        <v>0</v>
      </c>
      <c r="L70" s="74">
        <v>0</v>
      </c>
      <c r="M70" s="74">
        <v>0</v>
      </c>
      <c r="N70" s="74">
        <v>0</v>
      </c>
      <c r="O70" s="74">
        <v>0</v>
      </c>
      <c r="P70" s="74">
        <v>0</v>
      </c>
      <c r="Q70" s="74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5"/>
      <c r="AR70" s="5"/>
      <c r="AS70" s="16"/>
      <c r="AT70" s="26"/>
    </row>
    <row r="71" spans="1:46" s="27" customFormat="1" ht="28.5" customHeight="1">
      <c r="A71" s="147"/>
      <c r="B71" s="150"/>
      <c r="C71" s="21"/>
      <c r="D71" s="22"/>
      <c r="E71" s="15" t="s">
        <v>21</v>
      </c>
      <c r="F71" s="9">
        <v>0</v>
      </c>
      <c r="G71" s="9">
        <v>0</v>
      </c>
      <c r="H71" s="9">
        <v>0</v>
      </c>
      <c r="I71" s="74">
        <v>0</v>
      </c>
      <c r="J71" s="74">
        <v>0</v>
      </c>
      <c r="K71" s="74">
        <v>0</v>
      </c>
      <c r="L71" s="74">
        <v>0</v>
      </c>
      <c r="M71" s="74">
        <v>0</v>
      </c>
      <c r="N71" s="74">
        <v>0</v>
      </c>
      <c r="O71" s="74">
        <v>0</v>
      </c>
      <c r="P71" s="74">
        <v>0</v>
      </c>
      <c r="Q71" s="74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5"/>
      <c r="AR71" s="5"/>
      <c r="AS71" s="16"/>
      <c r="AT71" s="26"/>
    </row>
    <row r="72" spans="1:46" s="27" customFormat="1" ht="28.5" customHeight="1">
      <c r="A72" s="147"/>
      <c r="B72" s="150"/>
      <c r="C72" s="21"/>
      <c r="D72" s="22"/>
      <c r="E72" s="15" t="s">
        <v>22</v>
      </c>
      <c r="F72" s="9">
        <v>0</v>
      </c>
      <c r="G72" s="9">
        <v>0</v>
      </c>
      <c r="H72" s="9">
        <v>0</v>
      </c>
      <c r="I72" s="74">
        <v>0</v>
      </c>
      <c r="J72" s="74">
        <v>0</v>
      </c>
      <c r="K72" s="74">
        <v>0</v>
      </c>
      <c r="L72" s="74">
        <v>0</v>
      </c>
      <c r="M72" s="74">
        <v>0</v>
      </c>
      <c r="N72" s="74">
        <v>0</v>
      </c>
      <c r="O72" s="74">
        <v>0</v>
      </c>
      <c r="P72" s="74">
        <v>0</v>
      </c>
      <c r="Q72" s="74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5"/>
      <c r="AR72" s="5"/>
      <c r="AS72" s="16"/>
      <c r="AT72" s="26"/>
    </row>
    <row r="73" spans="1:46" s="27" customFormat="1" ht="28.5" customHeight="1">
      <c r="A73" s="148"/>
      <c r="B73" s="151"/>
      <c r="C73" s="21"/>
      <c r="D73" s="22"/>
      <c r="E73" s="15" t="s">
        <v>23</v>
      </c>
      <c r="F73" s="9">
        <v>0</v>
      </c>
      <c r="G73" s="9">
        <v>0</v>
      </c>
      <c r="H73" s="9">
        <v>0</v>
      </c>
      <c r="I73" s="74">
        <v>0</v>
      </c>
      <c r="J73" s="74">
        <v>0</v>
      </c>
      <c r="K73" s="74">
        <v>0</v>
      </c>
      <c r="L73" s="74">
        <v>0</v>
      </c>
      <c r="M73" s="74">
        <v>0</v>
      </c>
      <c r="N73" s="74">
        <v>0</v>
      </c>
      <c r="O73" s="74">
        <v>0</v>
      </c>
      <c r="P73" s="74">
        <v>0</v>
      </c>
      <c r="Q73" s="74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5"/>
      <c r="AR73" s="5"/>
      <c r="AS73" s="16"/>
      <c r="AT73" s="26"/>
    </row>
    <row r="74" spans="1:46" s="27" customFormat="1" ht="28.5" customHeight="1">
      <c r="A74" s="146"/>
      <c r="B74" s="149" t="s">
        <v>63</v>
      </c>
      <c r="C74" s="21"/>
      <c r="D74" s="22"/>
      <c r="E74" s="14" t="s">
        <v>20</v>
      </c>
      <c r="F74" s="9">
        <f aca="true" t="shared" si="40" ref="F74:AR74">F64</f>
        <v>256437.30000000002</v>
      </c>
      <c r="G74" s="9">
        <f t="shared" si="40"/>
        <v>40306.600000000006</v>
      </c>
      <c r="H74" s="9">
        <f t="shared" si="40"/>
        <v>15.717916231375078</v>
      </c>
      <c r="I74" s="73">
        <f t="shared" si="40"/>
        <v>4412.2</v>
      </c>
      <c r="J74" s="73">
        <f t="shared" si="40"/>
        <v>4412.2</v>
      </c>
      <c r="K74" s="73">
        <f t="shared" si="40"/>
        <v>100</v>
      </c>
      <c r="L74" s="73">
        <f t="shared" si="40"/>
        <v>18121.399999999998</v>
      </c>
      <c r="M74" s="73">
        <f t="shared" si="40"/>
        <v>17526.2</v>
      </c>
      <c r="N74" s="73">
        <f t="shared" si="40"/>
        <v>96.71548555851095</v>
      </c>
      <c r="O74" s="73">
        <f t="shared" si="40"/>
        <v>22159.1</v>
      </c>
      <c r="P74" s="73">
        <f t="shared" si="40"/>
        <v>18368.2</v>
      </c>
      <c r="Q74" s="73">
        <f t="shared" si="40"/>
        <v>82.89235573646945</v>
      </c>
      <c r="R74" s="34">
        <f t="shared" si="40"/>
        <v>27010.399999999998</v>
      </c>
      <c r="S74" s="9">
        <f t="shared" si="40"/>
        <v>0</v>
      </c>
      <c r="T74" s="9">
        <f t="shared" si="40"/>
        <v>0</v>
      </c>
      <c r="U74" s="9">
        <f t="shared" si="40"/>
        <v>27314</v>
      </c>
      <c r="V74" s="9">
        <f t="shared" si="40"/>
        <v>0</v>
      </c>
      <c r="W74" s="9">
        <f t="shared" si="40"/>
        <v>0</v>
      </c>
      <c r="X74" s="9">
        <f t="shared" si="40"/>
        <v>34874.8</v>
      </c>
      <c r="Y74" s="9">
        <f t="shared" si="40"/>
        <v>0</v>
      </c>
      <c r="Z74" s="9">
        <f t="shared" si="40"/>
        <v>0</v>
      </c>
      <c r="AA74" s="9">
        <f t="shared" si="40"/>
        <v>24444.899999999998</v>
      </c>
      <c r="AB74" s="9">
        <f t="shared" si="40"/>
        <v>0</v>
      </c>
      <c r="AC74" s="9" t="e">
        <f t="shared" si="40"/>
        <v>#DIV/0!</v>
      </c>
      <c r="AD74" s="9">
        <f t="shared" si="40"/>
        <v>10493.7</v>
      </c>
      <c r="AE74" s="9">
        <f t="shared" si="40"/>
        <v>0</v>
      </c>
      <c r="AF74" s="9">
        <f t="shared" si="40"/>
        <v>0</v>
      </c>
      <c r="AG74" s="9">
        <f t="shared" si="40"/>
        <v>13497.3</v>
      </c>
      <c r="AH74" s="9">
        <f t="shared" si="40"/>
        <v>0</v>
      </c>
      <c r="AI74" s="9">
        <f t="shared" si="40"/>
        <v>0</v>
      </c>
      <c r="AJ74" s="9">
        <f t="shared" si="40"/>
        <v>20195.6</v>
      </c>
      <c r="AK74" s="9">
        <f t="shared" si="40"/>
        <v>0</v>
      </c>
      <c r="AL74" s="9">
        <f t="shared" si="40"/>
        <v>0</v>
      </c>
      <c r="AM74" s="9">
        <f t="shared" si="40"/>
        <v>15734.2</v>
      </c>
      <c r="AN74" s="9">
        <f t="shared" si="40"/>
        <v>0</v>
      </c>
      <c r="AO74" s="9">
        <f t="shared" si="40"/>
        <v>0</v>
      </c>
      <c r="AP74" s="9">
        <f t="shared" si="40"/>
        <v>38179.700000000004</v>
      </c>
      <c r="AQ74" s="9">
        <f t="shared" si="40"/>
        <v>0</v>
      </c>
      <c r="AR74" s="9">
        <f t="shared" si="40"/>
        <v>0</v>
      </c>
      <c r="AS74" s="16"/>
      <c r="AT74" s="26"/>
    </row>
    <row r="75" spans="1:46" s="27" customFormat="1" ht="28.5" customHeight="1">
      <c r="A75" s="147"/>
      <c r="B75" s="150"/>
      <c r="C75" s="21"/>
      <c r="D75" s="22"/>
      <c r="E75" s="15" t="s">
        <v>21</v>
      </c>
      <c r="F75" s="9">
        <f aca="true" t="shared" si="41" ref="F75:AR75">F65</f>
        <v>6518.9</v>
      </c>
      <c r="G75" s="9">
        <f t="shared" si="41"/>
        <v>375.7</v>
      </c>
      <c r="H75" s="9">
        <f t="shared" si="41"/>
        <v>0</v>
      </c>
      <c r="I75" s="73">
        <f t="shared" si="41"/>
        <v>0</v>
      </c>
      <c r="J75" s="73">
        <f t="shared" si="41"/>
        <v>0</v>
      </c>
      <c r="K75" s="73">
        <f t="shared" si="41"/>
        <v>0</v>
      </c>
      <c r="L75" s="73">
        <f t="shared" si="41"/>
        <v>29.6</v>
      </c>
      <c r="M75" s="73">
        <f t="shared" si="41"/>
        <v>0</v>
      </c>
      <c r="N75" s="73">
        <f t="shared" si="41"/>
        <v>0</v>
      </c>
      <c r="O75" s="73">
        <f t="shared" si="41"/>
        <v>1925.7</v>
      </c>
      <c r="P75" s="73">
        <f t="shared" si="41"/>
        <v>375.7</v>
      </c>
      <c r="Q75" s="73">
        <f t="shared" si="41"/>
        <v>0</v>
      </c>
      <c r="R75" s="34">
        <f t="shared" si="41"/>
        <v>204.3</v>
      </c>
      <c r="S75" s="9">
        <f t="shared" si="41"/>
        <v>0</v>
      </c>
      <c r="T75" s="9">
        <f t="shared" si="41"/>
        <v>0</v>
      </c>
      <c r="U75" s="9">
        <f t="shared" si="41"/>
        <v>614.0999999999999</v>
      </c>
      <c r="V75" s="9">
        <f t="shared" si="41"/>
        <v>0</v>
      </c>
      <c r="W75" s="9">
        <f t="shared" si="41"/>
        <v>0</v>
      </c>
      <c r="X75" s="9">
        <f t="shared" si="41"/>
        <v>2396.7000000000003</v>
      </c>
      <c r="Y75" s="9">
        <f t="shared" si="41"/>
        <v>0</v>
      </c>
      <c r="Z75" s="9">
        <f t="shared" si="41"/>
        <v>0</v>
      </c>
      <c r="AA75" s="9">
        <f t="shared" si="41"/>
        <v>1348.5</v>
      </c>
      <c r="AB75" s="9">
        <f t="shared" si="41"/>
        <v>0</v>
      </c>
      <c r="AC75" s="9">
        <f t="shared" si="41"/>
        <v>0</v>
      </c>
      <c r="AD75" s="9">
        <f t="shared" si="41"/>
        <v>0</v>
      </c>
      <c r="AE75" s="9">
        <f t="shared" si="41"/>
        <v>0</v>
      </c>
      <c r="AF75" s="9">
        <f t="shared" si="41"/>
        <v>0</v>
      </c>
      <c r="AG75" s="9">
        <f t="shared" si="41"/>
        <v>0</v>
      </c>
      <c r="AH75" s="9">
        <f t="shared" si="41"/>
        <v>0</v>
      </c>
      <c r="AI75" s="9">
        <f t="shared" si="41"/>
        <v>0</v>
      </c>
      <c r="AJ75" s="9">
        <f t="shared" si="41"/>
        <v>0</v>
      </c>
      <c r="AK75" s="9">
        <f t="shared" si="41"/>
        <v>0</v>
      </c>
      <c r="AL75" s="9">
        <f t="shared" si="41"/>
        <v>0</v>
      </c>
      <c r="AM75" s="9">
        <f t="shared" si="41"/>
        <v>0</v>
      </c>
      <c r="AN75" s="9">
        <f t="shared" si="41"/>
        <v>0</v>
      </c>
      <c r="AO75" s="9">
        <f t="shared" si="41"/>
        <v>0</v>
      </c>
      <c r="AP75" s="9">
        <f t="shared" si="41"/>
        <v>0</v>
      </c>
      <c r="AQ75" s="9">
        <f t="shared" si="41"/>
        <v>0</v>
      </c>
      <c r="AR75" s="9">
        <f t="shared" si="41"/>
        <v>0</v>
      </c>
      <c r="AS75" s="16"/>
      <c r="AT75" s="26"/>
    </row>
    <row r="76" spans="1:46" s="27" customFormat="1" ht="28.5" customHeight="1">
      <c r="A76" s="147"/>
      <c r="B76" s="150"/>
      <c r="C76" s="21"/>
      <c r="D76" s="22"/>
      <c r="E76" s="15" t="s">
        <v>22</v>
      </c>
      <c r="F76" s="9">
        <f aca="true" t="shared" si="42" ref="F76:AR76">F66</f>
        <v>10584.4</v>
      </c>
      <c r="G76" s="9">
        <f t="shared" si="42"/>
        <v>626.6</v>
      </c>
      <c r="H76" s="9">
        <f t="shared" si="42"/>
        <v>5.920033256490685</v>
      </c>
      <c r="I76" s="73">
        <f t="shared" si="42"/>
        <v>0</v>
      </c>
      <c r="J76" s="73">
        <f t="shared" si="42"/>
        <v>0</v>
      </c>
      <c r="K76" s="73">
        <f t="shared" si="42"/>
        <v>0</v>
      </c>
      <c r="L76" s="73">
        <f t="shared" si="42"/>
        <v>140.1</v>
      </c>
      <c r="M76" s="73">
        <f t="shared" si="42"/>
        <v>31.8</v>
      </c>
      <c r="N76" s="73">
        <f t="shared" si="42"/>
        <v>0</v>
      </c>
      <c r="O76" s="73">
        <f t="shared" si="42"/>
        <v>3019.2</v>
      </c>
      <c r="P76" s="73">
        <f t="shared" si="42"/>
        <v>594.8000000000001</v>
      </c>
      <c r="Q76" s="73">
        <f t="shared" si="42"/>
        <v>19.700582935877055</v>
      </c>
      <c r="R76" s="34">
        <f t="shared" si="42"/>
        <v>326.7</v>
      </c>
      <c r="S76" s="9">
        <f t="shared" si="42"/>
        <v>0</v>
      </c>
      <c r="T76" s="9">
        <f t="shared" si="42"/>
        <v>0</v>
      </c>
      <c r="U76" s="9">
        <f t="shared" si="42"/>
        <v>967.7</v>
      </c>
      <c r="V76" s="9">
        <f t="shared" si="42"/>
        <v>0</v>
      </c>
      <c r="W76" s="9">
        <f t="shared" si="42"/>
        <v>0</v>
      </c>
      <c r="X76" s="9">
        <f t="shared" si="42"/>
        <v>3755.9</v>
      </c>
      <c r="Y76" s="9">
        <f t="shared" si="42"/>
        <v>0</v>
      </c>
      <c r="Z76" s="9">
        <f t="shared" si="42"/>
        <v>0</v>
      </c>
      <c r="AA76" s="9">
        <f t="shared" si="42"/>
        <v>2116.4</v>
      </c>
      <c r="AB76" s="9">
        <f t="shared" si="42"/>
        <v>0</v>
      </c>
      <c r="AC76" s="9">
        <f t="shared" si="42"/>
        <v>0</v>
      </c>
      <c r="AD76" s="9">
        <f t="shared" si="42"/>
        <v>169.3</v>
      </c>
      <c r="AE76" s="9">
        <f t="shared" si="42"/>
        <v>0</v>
      </c>
      <c r="AF76" s="9">
        <f t="shared" si="42"/>
        <v>0</v>
      </c>
      <c r="AG76" s="9">
        <f t="shared" si="42"/>
        <v>52.8</v>
      </c>
      <c r="AH76" s="9">
        <f t="shared" si="42"/>
        <v>0</v>
      </c>
      <c r="AI76" s="9">
        <f t="shared" si="42"/>
        <v>0</v>
      </c>
      <c r="AJ76" s="9">
        <f t="shared" si="42"/>
        <v>7.2</v>
      </c>
      <c r="AK76" s="9">
        <f t="shared" si="42"/>
        <v>0</v>
      </c>
      <c r="AL76" s="9">
        <f t="shared" si="42"/>
        <v>0</v>
      </c>
      <c r="AM76" s="9">
        <f t="shared" si="42"/>
        <v>7.2</v>
      </c>
      <c r="AN76" s="9">
        <f t="shared" si="42"/>
        <v>0</v>
      </c>
      <c r="AO76" s="9">
        <f t="shared" si="42"/>
        <v>0</v>
      </c>
      <c r="AP76" s="9">
        <f t="shared" si="42"/>
        <v>21.9</v>
      </c>
      <c r="AQ76" s="9">
        <f t="shared" si="42"/>
        <v>0</v>
      </c>
      <c r="AR76" s="9">
        <f t="shared" si="42"/>
        <v>0</v>
      </c>
      <c r="AS76" s="16"/>
      <c r="AT76" s="26"/>
    </row>
    <row r="77" spans="1:46" s="27" customFormat="1" ht="28.5" customHeight="1">
      <c r="A77" s="148"/>
      <c r="B77" s="151"/>
      <c r="C77" s="21"/>
      <c r="D77" s="22"/>
      <c r="E77" s="15" t="s">
        <v>23</v>
      </c>
      <c r="F77" s="9">
        <f>F67</f>
        <v>239334.00000000003</v>
      </c>
      <c r="G77" s="9">
        <f aca="true" t="shared" si="43" ref="G77:AR77">G67</f>
        <v>39304.3</v>
      </c>
      <c r="H77" s="9">
        <f t="shared" si="43"/>
        <v>16.422363726006335</v>
      </c>
      <c r="I77" s="73">
        <f t="shared" si="43"/>
        <v>4412.2</v>
      </c>
      <c r="J77" s="73">
        <f t="shared" si="43"/>
        <v>4412.2</v>
      </c>
      <c r="K77" s="73">
        <f t="shared" si="43"/>
        <v>100</v>
      </c>
      <c r="L77" s="73">
        <f t="shared" si="43"/>
        <v>17951.699999999997</v>
      </c>
      <c r="M77" s="73">
        <f t="shared" si="43"/>
        <v>17494.4</v>
      </c>
      <c r="N77" s="73">
        <f t="shared" si="43"/>
        <v>97.45260894511387</v>
      </c>
      <c r="O77" s="73">
        <f t="shared" si="43"/>
        <v>17214.199999999997</v>
      </c>
      <c r="P77" s="73">
        <f t="shared" si="43"/>
        <v>17397.7</v>
      </c>
      <c r="Q77" s="73">
        <f t="shared" si="43"/>
        <v>101.06598041152075</v>
      </c>
      <c r="R77" s="34">
        <f t="shared" si="43"/>
        <v>26479.399999999998</v>
      </c>
      <c r="S77" s="9">
        <f t="shared" si="43"/>
        <v>0</v>
      </c>
      <c r="T77" s="9">
        <f t="shared" si="43"/>
        <v>0</v>
      </c>
      <c r="U77" s="9">
        <f t="shared" si="43"/>
        <v>25732.2</v>
      </c>
      <c r="V77" s="9">
        <f t="shared" si="43"/>
        <v>0</v>
      </c>
      <c r="W77" s="9">
        <f t="shared" si="43"/>
        <v>0</v>
      </c>
      <c r="X77" s="9">
        <f t="shared" si="43"/>
        <v>28722.2</v>
      </c>
      <c r="Y77" s="9">
        <f t="shared" si="43"/>
        <v>0</v>
      </c>
      <c r="Z77" s="9">
        <f t="shared" si="43"/>
        <v>0</v>
      </c>
      <c r="AA77" s="9">
        <f t="shared" si="43"/>
        <v>20980</v>
      </c>
      <c r="AB77" s="9">
        <f t="shared" si="43"/>
        <v>0</v>
      </c>
      <c r="AC77" s="9">
        <f t="shared" si="43"/>
        <v>0</v>
      </c>
      <c r="AD77" s="9">
        <f t="shared" si="43"/>
        <v>10324.4</v>
      </c>
      <c r="AE77" s="9">
        <f t="shared" si="43"/>
        <v>0</v>
      </c>
      <c r="AF77" s="9">
        <f t="shared" si="43"/>
        <v>0</v>
      </c>
      <c r="AG77" s="9">
        <f t="shared" si="43"/>
        <v>13444.499999999998</v>
      </c>
      <c r="AH77" s="9">
        <f t="shared" si="43"/>
        <v>0</v>
      </c>
      <c r="AI77" s="9">
        <f t="shared" si="43"/>
        <v>0</v>
      </c>
      <c r="AJ77" s="9">
        <f t="shared" si="43"/>
        <v>20188.399999999998</v>
      </c>
      <c r="AK77" s="9">
        <f t="shared" si="43"/>
        <v>0</v>
      </c>
      <c r="AL77" s="9">
        <f t="shared" si="43"/>
        <v>0</v>
      </c>
      <c r="AM77" s="9">
        <f t="shared" si="43"/>
        <v>15727</v>
      </c>
      <c r="AN77" s="9">
        <f t="shared" si="43"/>
        <v>0</v>
      </c>
      <c r="AO77" s="9">
        <f t="shared" si="43"/>
        <v>0</v>
      </c>
      <c r="AP77" s="9">
        <f t="shared" si="43"/>
        <v>38157.8</v>
      </c>
      <c r="AQ77" s="9">
        <f t="shared" si="43"/>
        <v>0</v>
      </c>
      <c r="AR77" s="9">
        <f t="shared" si="43"/>
        <v>0</v>
      </c>
      <c r="AS77" s="16"/>
      <c r="AT77" s="26"/>
    </row>
    <row r="78" spans="1:46" s="27" customFormat="1" ht="28.5" customHeight="1">
      <c r="A78" s="19"/>
      <c r="B78" s="21" t="s">
        <v>64</v>
      </c>
      <c r="C78" s="21"/>
      <c r="D78" s="22"/>
      <c r="E78" s="21"/>
      <c r="F78" s="9"/>
      <c r="G78" s="9"/>
      <c r="H78" s="9"/>
      <c r="I78" s="74"/>
      <c r="J78" s="74"/>
      <c r="K78" s="74"/>
      <c r="L78" s="74"/>
      <c r="M78" s="74"/>
      <c r="N78" s="74"/>
      <c r="O78" s="74"/>
      <c r="P78" s="74"/>
      <c r="Q78" s="74"/>
      <c r="R78" s="33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5"/>
      <c r="AR78" s="5"/>
      <c r="AS78" s="16"/>
      <c r="AT78" s="26"/>
    </row>
    <row r="79" spans="1:46" s="27" customFormat="1" ht="29.25" customHeight="1">
      <c r="A79" s="146"/>
      <c r="B79" s="149" t="s">
        <v>65</v>
      </c>
      <c r="C79" s="21"/>
      <c r="D79" s="22"/>
      <c r="E79" s="14" t="s">
        <v>20</v>
      </c>
      <c r="F79" s="9">
        <f aca="true" t="shared" si="44" ref="F79:AR79">F64</f>
        <v>256437.30000000002</v>
      </c>
      <c r="G79" s="9">
        <f t="shared" si="44"/>
        <v>40306.600000000006</v>
      </c>
      <c r="H79" s="9">
        <f t="shared" si="44"/>
        <v>15.717916231375078</v>
      </c>
      <c r="I79" s="73">
        <f t="shared" si="44"/>
        <v>4412.2</v>
      </c>
      <c r="J79" s="73">
        <f t="shared" si="44"/>
        <v>4412.2</v>
      </c>
      <c r="K79" s="73">
        <f t="shared" si="44"/>
        <v>100</v>
      </c>
      <c r="L79" s="73">
        <f t="shared" si="44"/>
        <v>18121.399999999998</v>
      </c>
      <c r="M79" s="73">
        <f t="shared" si="44"/>
        <v>17526.2</v>
      </c>
      <c r="N79" s="73">
        <f t="shared" si="44"/>
        <v>96.71548555851095</v>
      </c>
      <c r="O79" s="73">
        <f t="shared" si="44"/>
        <v>22159.1</v>
      </c>
      <c r="P79" s="73">
        <f t="shared" si="44"/>
        <v>18368.2</v>
      </c>
      <c r="Q79" s="73">
        <f t="shared" si="44"/>
        <v>82.89235573646945</v>
      </c>
      <c r="R79" s="34">
        <f t="shared" si="44"/>
        <v>27010.399999999998</v>
      </c>
      <c r="S79" s="9">
        <f t="shared" si="44"/>
        <v>0</v>
      </c>
      <c r="T79" s="9">
        <f t="shared" si="44"/>
        <v>0</v>
      </c>
      <c r="U79" s="9">
        <f t="shared" si="44"/>
        <v>27314</v>
      </c>
      <c r="V79" s="9">
        <f t="shared" si="44"/>
        <v>0</v>
      </c>
      <c r="W79" s="9">
        <f t="shared" si="44"/>
        <v>0</v>
      </c>
      <c r="X79" s="9">
        <f t="shared" si="44"/>
        <v>34874.8</v>
      </c>
      <c r="Y79" s="9">
        <f t="shared" si="44"/>
        <v>0</v>
      </c>
      <c r="Z79" s="9">
        <f t="shared" si="44"/>
        <v>0</v>
      </c>
      <c r="AA79" s="9">
        <f t="shared" si="44"/>
        <v>24444.899999999998</v>
      </c>
      <c r="AB79" s="9">
        <f t="shared" si="44"/>
        <v>0</v>
      </c>
      <c r="AC79" s="9" t="e">
        <f t="shared" si="44"/>
        <v>#DIV/0!</v>
      </c>
      <c r="AD79" s="9">
        <f t="shared" si="44"/>
        <v>10493.7</v>
      </c>
      <c r="AE79" s="9">
        <f t="shared" si="44"/>
        <v>0</v>
      </c>
      <c r="AF79" s="9">
        <f t="shared" si="44"/>
        <v>0</v>
      </c>
      <c r="AG79" s="9">
        <f t="shared" si="44"/>
        <v>13497.3</v>
      </c>
      <c r="AH79" s="9">
        <f t="shared" si="44"/>
        <v>0</v>
      </c>
      <c r="AI79" s="9">
        <f t="shared" si="44"/>
        <v>0</v>
      </c>
      <c r="AJ79" s="9">
        <f t="shared" si="44"/>
        <v>20195.6</v>
      </c>
      <c r="AK79" s="9">
        <f t="shared" si="44"/>
        <v>0</v>
      </c>
      <c r="AL79" s="9">
        <f t="shared" si="44"/>
        <v>0</v>
      </c>
      <c r="AM79" s="9">
        <f t="shared" si="44"/>
        <v>15734.2</v>
      </c>
      <c r="AN79" s="9">
        <f t="shared" si="44"/>
        <v>0</v>
      </c>
      <c r="AO79" s="9">
        <f t="shared" si="44"/>
        <v>0</v>
      </c>
      <c r="AP79" s="9">
        <f t="shared" si="44"/>
        <v>38179.700000000004</v>
      </c>
      <c r="AQ79" s="9">
        <f t="shared" si="44"/>
        <v>0</v>
      </c>
      <c r="AR79" s="9">
        <f t="shared" si="44"/>
        <v>0</v>
      </c>
      <c r="AS79" s="16"/>
      <c r="AT79" s="26"/>
    </row>
    <row r="80" spans="1:46" s="27" customFormat="1" ht="29.25" customHeight="1">
      <c r="A80" s="147"/>
      <c r="B80" s="150"/>
      <c r="C80" s="21"/>
      <c r="D80" s="22"/>
      <c r="E80" s="15" t="s">
        <v>21</v>
      </c>
      <c r="F80" s="9">
        <f aca="true" t="shared" si="45" ref="F80:AR80">F65</f>
        <v>6518.9</v>
      </c>
      <c r="G80" s="9">
        <f t="shared" si="45"/>
        <v>375.7</v>
      </c>
      <c r="H80" s="9">
        <f t="shared" si="45"/>
        <v>0</v>
      </c>
      <c r="I80" s="73">
        <f t="shared" si="45"/>
        <v>0</v>
      </c>
      <c r="J80" s="73">
        <f t="shared" si="45"/>
        <v>0</v>
      </c>
      <c r="K80" s="73">
        <f t="shared" si="45"/>
        <v>0</v>
      </c>
      <c r="L80" s="73">
        <f t="shared" si="45"/>
        <v>29.6</v>
      </c>
      <c r="M80" s="73">
        <f t="shared" si="45"/>
        <v>0</v>
      </c>
      <c r="N80" s="73">
        <f t="shared" si="45"/>
        <v>0</v>
      </c>
      <c r="O80" s="73">
        <f t="shared" si="45"/>
        <v>1925.7</v>
      </c>
      <c r="P80" s="73">
        <f t="shared" si="45"/>
        <v>375.7</v>
      </c>
      <c r="Q80" s="73">
        <f t="shared" si="45"/>
        <v>0</v>
      </c>
      <c r="R80" s="34">
        <f t="shared" si="45"/>
        <v>204.3</v>
      </c>
      <c r="S80" s="9">
        <f t="shared" si="45"/>
        <v>0</v>
      </c>
      <c r="T80" s="9">
        <f t="shared" si="45"/>
        <v>0</v>
      </c>
      <c r="U80" s="9">
        <f t="shared" si="45"/>
        <v>614.0999999999999</v>
      </c>
      <c r="V80" s="9">
        <f t="shared" si="45"/>
        <v>0</v>
      </c>
      <c r="W80" s="9">
        <f t="shared" si="45"/>
        <v>0</v>
      </c>
      <c r="X80" s="9">
        <f t="shared" si="45"/>
        <v>2396.7000000000003</v>
      </c>
      <c r="Y80" s="9">
        <f t="shared" si="45"/>
        <v>0</v>
      </c>
      <c r="Z80" s="9">
        <f t="shared" si="45"/>
        <v>0</v>
      </c>
      <c r="AA80" s="9">
        <f t="shared" si="45"/>
        <v>1348.5</v>
      </c>
      <c r="AB80" s="9">
        <f t="shared" si="45"/>
        <v>0</v>
      </c>
      <c r="AC80" s="9">
        <f t="shared" si="45"/>
        <v>0</v>
      </c>
      <c r="AD80" s="9">
        <f t="shared" si="45"/>
        <v>0</v>
      </c>
      <c r="AE80" s="9">
        <f t="shared" si="45"/>
        <v>0</v>
      </c>
      <c r="AF80" s="9">
        <f t="shared" si="45"/>
        <v>0</v>
      </c>
      <c r="AG80" s="9">
        <f t="shared" si="45"/>
        <v>0</v>
      </c>
      <c r="AH80" s="9">
        <f t="shared" si="45"/>
        <v>0</v>
      </c>
      <c r="AI80" s="9">
        <f t="shared" si="45"/>
        <v>0</v>
      </c>
      <c r="AJ80" s="9">
        <f t="shared" si="45"/>
        <v>0</v>
      </c>
      <c r="AK80" s="9">
        <f t="shared" si="45"/>
        <v>0</v>
      </c>
      <c r="AL80" s="9">
        <f t="shared" si="45"/>
        <v>0</v>
      </c>
      <c r="AM80" s="9">
        <f t="shared" si="45"/>
        <v>0</v>
      </c>
      <c r="AN80" s="9">
        <f t="shared" si="45"/>
        <v>0</v>
      </c>
      <c r="AO80" s="9">
        <f t="shared" si="45"/>
        <v>0</v>
      </c>
      <c r="AP80" s="9">
        <f t="shared" si="45"/>
        <v>0</v>
      </c>
      <c r="AQ80" s="9">
        <f t="shared" si="45"/>
        <v>0</v>
      </c>
      <c r="AR80" s="9">
        <f t="shared" si="45"/>
        <v>0</v>
      </c>
      <c r="AS80" s="16"/>
      <c r="AT80" s="26"/>
    </row>
    <row r="81" spans="1:46" s="27" customFormat="1" ht="29.25" customHeight="1">
      <c r="A81" s="147"/>
      <c r="B81" s="150"/>
      <c r="C81" s="21"/>
      <c r="D81" s="22"/>
      <c r="E81" s="15" t="s">
        <v>22</v>
      </c>
      <c r="F81" s="9">
        <f aca="true" t="shared" si="46" ref="F81:AR81">F66</f>
        <v>10584.4</v>
      </c>
      <c r="G81" s="9">
        <f t="shared" si="46"/>
        <v>626.6</v>
      </c>
      <c r="H81" s="9">
        <f t="shared" si="46"/>
        <v>5.920033256490685</v>
      </c>
      <c r="I81" s="73">
        <f t="shared" si="46"/>
        <v>0</v>
      </c>
      <c r="J81" s="73">
        <f t="shared" si="46"/>
        <v>0</v>
      </c>
      <c r="K81" s="73">
        <f t="shared" si="46"/>
        <v>0</v>
      </c>
      <c r="L81" s="73">
        <f t="shared" si="46"/>
        <v>140.1</v>
      </c>
      <c r="M81" s="73">
        <f t="shared" si="46"/>
        <v>31.8</v>
      </c>
      <c r="N81" s="73">
        <f t="shared" si="46"/>
        <v>0</v>
      </c>
      <c r="O81" s="73">
        <f t="shared" si="46"/>
        <v>3019.2</v>
      </c>
      <c r="P81" s="73">
        <f t="shared" si="46"/>
        <v>594.8000000000001</v>
      </c>
      <c r="Q81" s="73">
        <f t="shared" si="46"/>
        <v>19.700582935877055</v>
      </c>
      <c r="R81" s="34">
        <f t="shared" si="46"/>
        <v>326.7</v>
      </c>
      <c r="S81" s="9">
        <f t="shared" si="46"/>
        <v>0</v>
      </c>
      <c r="T81" s="9">
        <f t="shared" si="46"/>
        <v>0</v>
      </c>
      <c r="U81" s="9">
        <f t="shared" si="46"/>
        <v>967.7</v>
      </c>
      <c r="V81" s="9">
        <f t="shared" si="46"/>
        <v>0</v>
      </c>
      <c r="W81" s="9">
        <f t="shared" si="46"/>
        <v>0</v>
      </c>
      <c r="X81" s="9">
        <f t="shared" si="46"/>
        <v>3755.9</v>
      </c>
      <c r="Y81" s="9">
        <f t="shared" si="46"/>
        <v>0</v>
      </c>
      <c r="Z81" s="9">
        <f t="shared" si="46"/>
        <v>0</v>
      </c>
      <c r="AA81" s="9">
        <f t="shared" si="46"/>
        <v>2116.4</v>
      </c>
      <c r="AB81" s="9">
        <f t="shared" si="46"/>
        <v>0</v>
      </c>
      <c r="AC81" s="9">
        <f t="shared" si="46"/>
        <v>0</v>
      </c>
      <c r="AD81" s="9">
        <f t="shared" si="46"/>
        <v>169.3</v>
      </c>
      <c r="AE81" s="9">
        <f t="shared" si="46"/>
        <v>0</v>
      </c>
      <c r="AF81" s="9">
        <f t="shared" si="46"/>
        <v>0</v>
      </c>
      <c r="AG81" s="9">
        <f t="shared" si="46"/>
        <v>52.8</v>
      </c>
      <c r="AH81" s="9">
        <f t="shared" si="46"/>
        <v>0</v>
      </c>
      <c r="AI81" s="9">
        <f t="shared" si="46"/>
        <v>0</v>
      </c>
      <c r="AJ81" s="9">
        <f t="shared" si="46"/>
        <v>7.2</v>
      </c>
      <c r="AK81" s="9">
        <f t="shared" si="46"/>
        <v>0</v>
      </c>
      <c r="AL81" s="9">
        <f t="shared" si="46"/>
        <v>0</v>
      </c>
      <c r="AM81" s="9">
        <f t="shared" si="46"/>
        <v>7.2</v>
      </c>
      <c r="AN81" s="9">
        <f t="shared" si="46"/>
        <v>0</v>
      </c>
      <c r="AO81" s="9">
        <f t="shared" si="46"/>
        <v>0</v>
      </c>
      <c r="AP81" s="9">
        <f t="shared" si="46"/>
        <v>21.9</v>
      </c>
      <c r="AQ81" s="9">
        <f t="shared" si="46"/>
        <v>0</v>
      </c>
      <c r="AR81" s="9">
        <f t="shared" si="46"/>
        <v>0</v>
      </c>
      <c r="AS81" s="16"/>
      <c r="AT81" s="26"/>
    </row>
    <row r="82" spans="1:46" s="27" customFormat="1" ht="29.25" customHeight="1">
      <c r="A82" s="148"/>
      <c r="B82" s="151"/>
      <c r="C82" s="21"/>
      <c r="D82" s="22"/>
      <c r="E82" s="15" t="s">
        <v>23</v>
      </c>
      <c r="F82" s="9">
        <f>F67</f>
        <v>239334.00000000003</v>
      </c>
      <c r="G82" s="9">
        <f aca="true" t="shared" si="47" ref="G82:AR82">G67</f>
        <v>39304.3</v>
      </c>
      <c r="H82" s="9">
        <f t="shared" si="47"/>
        <v>16.422363726006335</v>
      </c>
      <c r="I82" s="73">
        <f t="shared" si="47"/>
        <v>4412.2</v>
      </c>
      <c r="J82" s="73">
        <f t="shared" si="47"/>
        <v>4412.2</v>
      </c>
      <c r="K82" s="73">
        <f t="shared" si="47"/>
        <v>100</v>
      </c>
      <c r="L82" s="73">
        <f t="shared" si="47"/>
        <v>17951.699999999997</v>
      </c>
      <c r="M82" s="73">
        <f t="shared" si="47"/>
        <v>17494.4</v>
      </c>
      <c r="N82" s="73">
        <f t="shared" si="47"/>
        <v>97.45260894511387</v>
      </c>
      <c r="O82" s="73">
        <f t="shared" si="47"/>
        <v>17214.199999999997</v>
      </c>
      <c r="P82" s="73">
        <f t="shared" si="47"/>
        <v>17397.7</v>
      </c>
      <c r="Q82" s="73">
        <f t="shared" si="47"/>
        <v>101.06598041152075</v>
      </c>
      <c r="R82" s="34">
        <f t="shared" si="47"/>
        <v>26479.399999999998</v>
      </c>
      <c r="S82" s="9">
        <f t="shared" si="47"/>
        <v>0</v>
      </c>
      <c r="T82" s="9">
        <f t="shared" si="47"/>
        <v>0</v>
      </c>
      <c r="U82" s="9">
        <f t="shared" si="47"/>
        <v>25732.2</v>
      </c>
      <c r="V82" s="9">
        <f t="shared" si="47"/>
        <v>0</v>
      </c>
      <c r="W82" s="9">
        <f t="shared" si="47"/>
        <v>0</v>
      </c>
      <c r="X82" s="9">
        <f t="shared" si="47"/>
        <v>28722.2</v>
      </c>
      <c r="Y82" s="9">
        <f t="shared" si="47"/>
        <v>0</v>
      </c>
      <c r="Z82" s="9">
        <f t="shared" si="47"/>
        <v>0</v>
      </c>
      <c r="AA82" s="9">
        <f t="shared" si="47"/>
        <v>20980</v>
      </c>
      <c r="AB82" s="9">
        <f t="shared" si="47"/>
        <v>0</v>
      </c>
      <c r="AC82" s="9">
        <f t="shared" si="47"/>
        <v>0</v>
      </c>
      <c r="AD82" s="9">
        <f t="shared" si="47"/>
        <v>10324.4</v>
      </c>
      <c r="AE82" s="9">
        <f t="shared" si="47"/>
        <v>0</v>
      </c>
      <c r="AF82" s="9">
        <f t="shared" si="47"/>
        <v>0</v>
      </c>
      <c r="AG82" s="9">
        <f t="shared" si="47"/>
        <v>13444.499999999998</v>
      </c>
      <c r="AH82" s="9">
        <f t="shared" si="47"/>
        <v>0</v>
      </c>
      <c r="AI82" s="9">
        <f t="shared" si="47"/>
        <v>0</v>
      </c>
      <c r="AJ82" s="9">
        <f t="shared" si="47"/>
        <v>20188.399999999998</v>
      </c>
      <c r="AK82" s="9">
        <f t="shared" si="47"/>
        <v>0</v>
      </c>
      <c r="AL82" s="9">
        <f t="shared" si="47"/>
        <v>0</v>
      </c>
      <c r="AM82" s="9">
        <f t="shared" si="47"/>
        <v>15727</v>
      </c>
      <c r="AN82" s="9">
        <f t="shared" si="47"/>
        <v>0</v>
      </c>
      <c r="AO82" s="9">
        <f t="shared" si="47"/>
        <v>0</v>
      </c>
      <c r="AP82" s="9">
        <f t="shared" si="47"/>
        <v>38157.8</v>
      </c>
      <c r="AQ82" s="9">
        <f t="shared" si="47"/>
        <v>0</v>
      </c>
      <c r="AR82" s="9">
        <f t="shared" si="47"/>
        <v>0</v>
      </c>
      <c r="AS82" s="16"/>
      <c r="AT82" s="26"/>
    </row>
    <row r="83" spans="1:46" s="27" customFormat="1" ht="29.25" customHeight="1">
      <c r="A83" s="146"/>
      <c r="B83" s="149" t="s">
        <v>66</v>
      </c>
      <c r="C83" s="21"/>
      <c r="D83" s="22"/>
      <c r="E83" s="14" t="s">
        <v>20</v>
      </c>
      <c r="F83" s="9">
        <v>0</v>
      </c>
      <c r="G83" s="9">
        <v>0</v>
      </c>
      <c r="H83" s="9">
        <v>0</v>
      </c>
      <c r="I83" s="73">
        <v>0</v>
      </c>
      <c r="J83" s="73">
        <v>0</v>
      </c>
      <c r="K83" s="73">
        <v>0</v>
      </c>
      <c r="L83" s="73">
        <v>0</v>
      </c>
      <c r="M83" s="73">
        <v>0</v>
      </c>
      <c r="N83" s="73">
        <v>0</v>
      </c>
      <c r="O83" s="73">
        <v>0</v>
      </c>
      <c r="P83" s="73">
        <v>0</v>
      </c>
      <c r="Q83" s="73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/>
      <c r="AR83" s="9"/>
      <c r="AS83" s="16"/>
      <c r="AT83" s="26"/>
    </row>
    <row r="84" spans="1:46" s="27" customFormat="1" ht="29.25" customHeight="1">
      <c r="A84" s="147"/>
      <c r="B84" s="150"/>
      <c r="C84" s="21"/>
      <c r="D84" s="22"/>
      <c r="E84" s="15" t="s">
        <v>21</v>
      </c>
      <c r="F84" s="9">
        <v>0</v>
      </c>
      <c r="G84" s="9">
        <v>0</v>
      </c>
      <c r="H84" s="9">
        <v>0</v>
      </c>
      <c r="I84" s="73">
        <v>0</v>
      </c>
      <c r="J84" s="73">
        <v>0</v>
      </c>
      <c r="K84" s="73">
        <v>0</v>
      </c>
      <c r="L84" s="73">
        <v>0</v>
      </c>
      <c r="M84" s="73">
        <v>0</v>
      </c>
      <c r="N84" s="73">
        <v>0</v>
      </c>
      <c r="O84" s="73">
        <v>0</v>
      </c>
      <c r="P84" s="73">
        <v>0</v>
      </c>
      <c r="Q84" s="73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/>
      <c r="AR84" s="9"/>
      <c r="AS84" s="16"/>
      <c r="AT84" s="26"/>
    </row>
    <row r="85" spans="1:46" s="27" customFormat="1" ht="29.25" customHeight="1">
      <c r="A85" s="147"/>
      <c r="B85" s="150"/>
      <c r="C85" s="21"/>
      <c r="D85" s="22"/>
      <c r="E85" s="15" t="s">
        <v>22</v>
      </c>
      <c r="F85" s="9">
        <v>0</v>
      </c>
      <c r="G85" s="9">
        <v>0</v>
      </c>
      <c r="H85" s="9">
        <v>0</v>
      </c>
      <c r="I85" s="73">
        <v>0</v>
      </c>
      <c r="J85" s="73">
        <v>0</v>
      </c>
      <c r="K85" s="73">
        <v>0</v>
      </c>
      <c r="L85" s="73">
        <v>0</v>
      </c>
      <c r="M85" s="73">
        <v>0</v>
      </c>
      <c r="N85" s="73">
        <v>0</v>
      </c>
      <c r="O85" s="73">
        <v>0</v>
      </c>
      <c r="P85" s="73">
        <v>0</v>
      </c>
      <c r="Q85" s="73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/>
      <c r="AR85" s="9"/>
      <c r="AS85" s="16"/>
      <c r="AT85" s="26"/>
    </row>
    <row r="86" spans="1:46" s="27" customFormat="1" ht="43.5" customHeight="1">
      <c r="A86" s="148"/>
      <c r="B86" s="151"/>
      <c r="C86" s="21"/>
      <c r="D86" s="22"/>
      <c r="E86" s="15" t="s">
        <v>23</v>
      </c>
      <c r="F86" s="9">
        <v>0</v>
      </c>
      <c r="G86" s="9">
        <v>0</v>
      </c>
      <c r="H86" s="9">
        <v>0</v>
      </c>
      <c r="I86" s="73">
        <v>0</v>
      </c>
      <c r="J86" s="73">
        <v>0</v>
      </c>
      <c r="K86" s="73">
        <v>0</v>
      </c>
      <c r="L86" s="73">
        <v>0</v>
      </c>
      <c r="M86" s="73">
        <v>0</v>
      </c>
      <c r="N86" s="73">
        <v>0</v>
      </c>
      <c r="O86" s="73">
        <v>0</v>
      </c>
      <c r="P86" s="73">
        <v>0</v>
      </c>
      <c r="Q86" s="73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5"/>
      <c r="AR86" s="5"/>
      <c r="AS86" s="16"/>
      <c r="AT86" s="26"/>
    </row>
    <row r="88" spans="1:4" s="13" customFormat="1" ht="12.75">
      <c r="A88" s="49"/>
      <c r="B88" s="50"/>
      <c r="C88" s="50"/>
      <c r="D88" s="50"/>
    </row>
    <row r="89" spans="1:46" s="13" customFormat="1" ht="15.75">
      <c r="A89" s="51" t="s">
        <v>26</v>
      </c>
      <c r="B89" s="52"/>
      <c r="C89" s="52"/>
      <c r="D89" s="52"/>
      <c r="E89" s="53" t="s">
        <v>36</v>
      </c>
      <c r="F89" s="53"/>
      <c r="G89" s="53"/>
      <c r="H89" s="53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</row>
    <row r="90" spans="1:46" s="13" customFormat="1" ht="15.75">
      <c r="A90" s="51" t="s">
        <v>27</v>
      </c>
      <c r="B90" s="52"/>
      <c r="C90" s="52"/>
      <c r="D90" s="52"/>
      <c r="E90" s="144" t="s">
        <v>57</v>
      </c>
      <c r="F90" s="144"/>
      <c r="G90" s="144"/>
      <c r="H90" s="144"/>
      <c r="I90" s="54"/>
      <c r="J90" s="35"/>
      <c r="K90" s="35"/>
      <c r="L90" s="35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</row>
    <row r="91" spans="1:46" s="13" customFormat="1" ht="15.75">
      <c r="A91" s="86" t="s">
        <v>58</v>
      </c>
      <c r="B91" s="86"/>
      <c r="C91" s="86"/>
      <c r="D91" s="52"/>
      <c r="E91" s="144"/>
      <c r="F91" s="144"/>
      <c r="G91" s="144"/>
      <c r="H91" s="144"/>
      <c r="I91" s="54"/>
      <c r="J91" s="35"/>
      <c r="K91" s="35"/>
      <c r="L91" s="35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</row>
    <row r="92" spans="1:46" s="13" customFormat="1" ht="15.75">
      <c r="A92" s="86"/>
      <c r="B92" s="86"/>
      <c r="C92" s="86"/>
      <c r="D92" s="52"/>
      <c r="E92" s="144"/>
      <c r="F92" s="144"/>
      <c r="G92" s="144"/>
      <c r="H92" s="144"/>
      <c r="I92" s="54"/>
      <c r="J92" s="35"/>
      <c r="K92" s="35"/>
      <c r="L92" s="35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</row>
    <row r="93" spans="2:46" s="13" customFormat="1" ht="15.75">
      <c r="B93" s="52"/>
      <c r="C93" s="52"/>
      <c r="D93" s="52"/>
      <c r="E93" s="35"/>
      <c r="F93" s="35"/>
      <c r="G93" s="35"/>
      <c r="H93" s="54"/>
      <c r="I93" s="54"/>
      <c r="J93" s="35"/>
      <c r="K93" s="35"/>
      <c r="L93" s="35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</row>
    <row r="94" spans="1:46" s="13" customFormat="1" ht="15.75">
      <c r="A94" s="55"/>
      <c r="B94" s="56"/>
      <c r="C94" s="52" t="s">
        <v>56</v>
      </c>
      <c r="D94" s="52"/>
      <c r="E94" s="145" t="s">
        <v>37</v>
      </c>
      <c r="F94" s="145"/>
      <c r="G94" s="145"/>
      <c r="H94" s="145"/>
      <c r="I94" s="54"/>
      <c r="J94" s="35"/>
      <c r="K94" s="35"/>
      <c r="L94" s="35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</row>
    <row r="95" spans="1:46" s="13" customFormat="1" ht="15.75">
      <c r="A95" s="51" t="s">
        <v>83</v>
      </c>
      <c r="B95" s="52"/>
      <c r="C95" s="52"/>
      <c r="D95" s="52"/>
      <c r="E95" s="53" t="s">
        <v>83</v>
      </c>
      <c r="F95" s="53"/>
      <c r="G95" s="53"/>
      <c r="H95" s="53"/>
      <c r="I95" s="57"/>
      <c r="J95" s="58"/>
      <c r="K95" s="57"/>
      <c r="L95" s="59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</row>
    <row r="96" spans="1:46" s="13" customFormat="1" ht="12.75">
      <c r="A96" s="60"/>
      <c r="B96" s="61"/>
      <c r="C96" s="61"/>
      <c r="D96" s="6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</row>
    <row r="97" spans="1:46" s="13" customFormat="1" ht="12.75">
      <c r="A97" s="60"/>
      <c r="B97" s="61"/>
      <c r="C97" s="61"/>
      <c r="D97" s="6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</row>
    <row r="98" spans="1:46" s="13" customFormat="1" ht="12.75">
      <c r="A98" s="62" t="s">
        <v>31</v>
      </c>
      <c r="B98" s="61"/>
      <c r="C98" s="61"/>
      <c r="D98" s="61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</row>
    <row r="99" spans="1:46" s="13" customFormat="1" ht="12.75">
      <c r="A99" s="63" t="s">
        <v>29</v>
      </c>
      <c r="B99" s="61"/>
      <c r="C99" s="61"/>
      <c r="D99" s="6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</row>
    <row r="100" spans="1:46" s="13" customFormat="1" ht="12.75">
      <c r="A100" s="63" t="s">
        <v>28</v>
      </c>
      <c r="B100" s="61"/>
      <c r="C100" s="61"/>
      <c r="D100" s="6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</row>
    <row r="101" spans="1:46" s="13" customFormat="1" ht="12.75">
      <c r="A101" s="63" t="s">
        <v>30</v>
      </c>
      <c r="B101" s="61"/>
      <c r="C101" s="61"/>
      <c r="D101" s="6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</row>
    <row r="102" spans="1:46" s="13" customFormat="1" ht="12.75">
      <c r="A102" s="63" t="s">
        <v>55</v>
      </c>
      <c r="B102" s="61"/>
      <c r="C102" s="61"/>
      <c r="D102" s="61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</row>
    <row r="103" spans="1:46" s="13" customFormat="1" ht="12.75">
      <c r="A103" s="63" t="s">
        <v>99</v>
      </c>
      <c r="B103" s="61"/>
      <c r="C103" s="61"/>
      <c r="D103" s="6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</row>
    <row r="104" spans="1:46" s="13" customFormat="1" ht="12.75">
      <c r="A104" s="63" t="s">
        <v>32</v>
      </c>
      <c r="B104" s="61"/>
      <c r="C104" s="61"/>
      <c r="D104" s="61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</row>
    <row r="105" spans="1:46" s="13" customFormat="1" ht="12.75">
      <c r="A105" s="63" t="s">
        <v>33</v>
      </c>
      <c r="B105" s="61"/>
      <c r="C105" s="61"/>
      <c r="D105" s="61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</row>
    <row r="106" spans="1:46" s="13" customFormat="1" ht="12.75">
      <c r="A106" s="63" t="s">
        <v>59</v>
      </c>
      <c r="B106" s="61"/>
      <c r="C106" s="61"/>
      <c r="D106" s="61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</row>
    <row r="107" spans="1:46" s="13" customFormat="1" ht="12.75">
      <c r="A107" s="60"/>
      <c r="B107" s="61"/>
      <c r="C107" s="61"/>
      <c r="D107" s="61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</row>
    <row r="108" spans="1:4" s="13" customFormat="1" ht="12.75">
      <c r="A108" s="49"/>
      <c r="B108" s="50"/>
      <c r="C108" s="50"/>
      <c r="D108" s="50"/>
    </row>
    <row r="109" spans="1:4" s="13" customFormat="1" ht="12.75">
      <c r="A109" s="49"/>
      <c r="B109" s="50"/>
      <c r="C109" s="50"/>
      <c r="D109" s="50"/>
    </row>
    <row r="110" spans="1:4" s="13" customFormat="1" ht="12.75">
      <c r="A110" s="49"/>
      <c r="B110" s="50"/>
      <c r="C110" s="50"/>
      <c r="D110" s="50"/>
    </row>
    <row r="111" spans="1:4" s="13" customFormat="1" ht="12.75">
      <c r="A111" s="49"/>
      <c r="B111" s="50"/>
      <c r="C111" s="50"/>
      <c r="D111" s="50"/>
    </row>
    <row r="112" spans="1:4" s="13" customFormat="1" ht="12.75">
      <c r="A112" s="49"/>
      <c r="B112" s="50"/>
      <c r="C112" s="50"/>
      <c r="D112" s="50"/>
    </row>
    <row r="113" spans="1:4" s="13" customFormat="1" ht="12.75">
      <c r="A113" s="49"/>
      <c r="B113" s="50"/>
      <c r="C113" s="50"/>
      <c r="D113" s="50"/>
    </row>
    <row r="114" spans="1:4" s="13" customFormat="1" ht="12.75">
      <c r="A114" s="49"/>
      <c r="B114" s="50"/>
      <c r="C114" s="50"/>
      <c r="D114" s="50"/>
    </row>
  </sheetData>
  <sheetProtection/>
  <mergeCells count="106">
    <mergeCell ref="A83:A86"/>
    <mergeCell ref="B83:B86"/>
    <mergeCell ref="A70:A73"/>
    <mergeCell ref="B70:B73"/>
    <mergeCell ref="A74:A77"/>
    <mergeCell ref="B74:B77"/>
    <mergeCell ref="A79:A82"/>
    <mergeCell ref="B79:B82"/>
    <mergeCell ref="E90:H92"/>
    <mergeCell ref="E94:H94"/>
    <mergeCell ref="AT52:AT55"/>
    <mergeCell ref="AT56:AT59"/>
    <mergeCell ref="A60:A63"/>
    <mergeCell ref="B60:B63"/>
    <mergeCell ref="C60:C63"/>
    <mergeCell ref="D60:D63"/>
    <mergeCell ref="AS60:AS63"/>
    <mergeCell ref="AT60:AT63"/>
    <mergeCell ref="AT32:AT35"/>
    <mergeCell ref="AT40:AT43"/>
    <mergeCell ref="AT44:AT47"/>
    <mergeCell ref="B8:D11"/>
    <mergeCell ref="B36:D39"/>
    <mergeCell ref="B40:B43"/>
    <mergeCell ref="C40:C43"/>
    <mergeCell ref="AS12:AS15"/>
    <mergeCell ref="D28:D31"/>
    <mergeCell ref="AS28:AS31"/>
    <mergeCell ref="AS32:AS35"/>
    <mergeCell ref="A52:A55"/>
    <mergeCell ref="B52:B55"/>
    <mergeCell ref="C52:C55"/>
    <mergeCell ref="D52:D55"/>
    <mergeCell ref="AS52:AS55"/>
    <mergeCell ref="A48:A51"/>
    <mergeCell ref="B48:D51"/>
    <mergeCell ref="D32:D35"/>
    <mergeCell ref="A36:A39"/>
    <mergeCell ref="D56:D59"/>
    <mergeCell ref="B56:B59"/>
    <mergeCell ref="A64:D67"/>
    <mergeCell ref="AS40:AS43"/>
    <mergeCell ref="C56:C59"/>
    <mergeCell ref="A56:A59"/>
    <mergeCell ref="A40:A43"/>
    <mergeCell ref="D40:D43"/>
    <mergeCell ref="AS56:AS59"/>
    <mergeCell ref="A44:A47"/>
    <mergeCell ref="B44:B47"/>
    <mergeCell ref="C44:C47"/>
    <mergeCell ref="D44:D47"/>
    <mergeCell ref="AS44:AS47"/>
    <mergeCell ref="A28:A31"/>
    <mergeCell ref="B28:B31"/>
    <mergeCell ref="C28:C31"/>
    <mergeCell ref="A32:A35"/>
    <mergeCell ref="B32:B35"/>
    <mergeCell ref="C32:C35"/>
    <mergeCell ref="A20:A23"/>
    <mergeCell ref="C20:C23"/>
    <mergeCell ref="D20:D23"/>
    <mergeCell ref="AT28:AT31"/>
    <mergeCell ref="A24:A27"/>
    <mergeCell ref="B24:B27"/>
    <mergeCell ref="C24:C27"/>
    <mergeCell ref="D24:D27"/>
    <mergeCell ref="AS24:AS27"/>
    <mergeCell ref="AT24:AT27"/>
    <mergeCell ref="AS20:AS23"/>
    <mergeCell ref="AT20:AT23"/>
    <mergeCell ref="D12:D15"/>
    <mergeCell ref="A12:A15"/>
    <mergeCell ref="B12:B15"/>
    <mergeCell ref="C12:C15"/>
    <mergeCell ref="A16:A19"/>
    <mergeCell ref="B16:B19"/>
    <mergeCell ref="C16:C19"/>
    <mergeCell ref="B20:B23"/>
    <mergeCell ref="AP6:AR6"/>
    <mergeCell ref="AG6:AI6"/>
    <mergeCell ref="X6:Z6"/>
    <mergeCell ref="I5:AR5"/>
    <mergeCell ref="AT12:AT15"/>
    <mergeCell ref="D16:D19"/>
    <mergeCell ref="AS16:AS19"/>
    <mergeCell ref="AT16:AT19"/>
    <mergeCell ref="U6:W6"/>
    <mergeCell ref="AM6:AO6"/>
    <mergeCell ref="A91:C92"/>
    <mergeCell ref="A2:L2"/>
    <mergeCell ref="A3:L3"/>
    <mergeCell ref="A5:A7"/>
    <mergeCell ref="B5:B7"/>
    <mergeCell ref="C5:C7"/>
    <mergeCell ref="D5:D7"/>
    <mergeCell ref="L6:N6"/>
    <mergeCell ref="I6:K6"/>
    <mergeCell ref="A1:L1"/>
    <mergeCell ref="E5:E7"/>
    <mergeCell ref="F5:H6"/>
    <mergeCell ref="A8:A11"/>
    <mergeCell ref="AA6:AC6"/>
    <mergeCell ref="AD6:AF6"/>
    <mergeCell ref="O6:Q6"/>
    <mergeCell ref="R6:T6"/>
    <mergeCell ref="AJ6:AL6"/>
  </mergeCells>
  <printOptions/>
  <pageMargins left="0.7086614173228347" right="0.7086614173228347" top="0.7480314960629921" bottom="0.7480314960629921" header="0.31496062992125984" footer="0.31496062992125984"/>
  <pageSetup fitToHeight="0" fitToWidth="0" horizontalDpi="180" verticalDpi="18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2021-04-11T17:52:06Z</dcterms:modified>
  <cp:category/>
  <cp:version/>
  <cp:contentType/>
  <cp:contentStatus/>
</cp:coreProperties>
</file>